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2\Deliverables\2017-06-23 - Validation Tables Reissue\Validation Tables\State Specific Validation Tables\"/>
    </mc:Choice>
  </mc:AlternateContent>
  <bookViews>
    <workbookView xWindow="2160" yWindow="2295" windowWidth="13875" windowHeight="8940" tabRatio="669" firstSheet="16"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<sst xmlns="http://schemas.openxmlformats.org/spreadsheetml/2006/main" count="7266" uniqueCount="1749">
  <si>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</si>
  <si>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</si>
  <si>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</si>
  <si>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</si>
  <si>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</si>
  <si>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</si>
  <si>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</si>
  <si>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</si>
  <si>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</si>
  <si>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</si>
  <si>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</si>
  <si>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</si>
  <si>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</si>
  <si>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</si>
  <si>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</si>
  <si>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</si>
  <si>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</si>
  <si>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</si>
  <si>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</si>
  <si>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</si>
  <si>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</si>
  <si>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</si>
  <si>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</si>
  <si>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</si>
  <si>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</si>
  <si>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</si>
  <si>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</si>
  <si>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</si>
  <si>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</si>
  <si>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</si>
  <si>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</si>
  <si>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</si>
  <si>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</si>
  <si>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</si>
  <si>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</si>
  <si>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</si>
  <si>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</si>
  <si>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</si>
  <si>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</si>
  <si>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</si>
  <si>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</si>
  <si>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</si>
  <si>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</si>
  <si>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</si>
  <si>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</si>
  <si>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</si>
  <si>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</si>
  <si>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</si>
  <si>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</si>
  <si>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</si>
  <si>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</si>
  <si>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</si>
  <si>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</si>
  <si>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</si>
  <si>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</si>
  <si>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</si>
  <si>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</si>
  <si>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</si>
  <si>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</si>
  <si>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</si>
  <si>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</si>
  <si>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</si>
  <si>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</si>
  <si>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</si>
  <si>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</si>
  <si>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</si>
  <si>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</si>
  <si>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</si>
  <si>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</si>
  <si>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</si>
  <si>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</si>
  <si>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</si>
  <si>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</si>
  <si>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</si>
  <si>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</si>
  <si>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</si>
  <si>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</si>
  <si>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</si>
  <si>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</si>
  <si>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</si>
  <si>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</si>
  <si>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</si>
  <si>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</si>
  <si>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</si>
  <si>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</si>
  <si>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</si>
  <si>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</si>
  <si>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</si>
  <si>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</si>
  <si>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</si>
  <si>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</si>
  <si>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</si>
  <si>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</si>
  <si>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</si>
  <si>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</si>
  <si>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</si>
  <si>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</si>
  <si>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</si>
  <si>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</si>
  <si>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</si>
  <si>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</si>
  <si>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</si>
  <si>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</si>
  <si>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</si>
  <si>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</si>
  <si>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</si>
  <si>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</si>
  <si>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</si>
  <si>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</si>
  <si>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</si>
  <si>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</si>
  <si>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</si>
  <si>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</si>
  <si>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</si>
  <si>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</si>
  <si>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</si>
  <si>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</si>
  <si>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</si>
  <si>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</si>
  <si>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</si>
  <si>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</si>
  <si>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</si>
  <si>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</si>
  <si>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</si>
  <si>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</si>
  <si>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</si>
  <si>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</si>
  <si>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</si>
  <si>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</si>
  <si>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</si>
  <si>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</si>
  <si>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</si>
  <si>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</si>
  <si>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</si>
  <si>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</si>
  <si>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</si>
  <si>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</si>
  <si>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</si>
  <si>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</si>
  <si>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</si>
  <si>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</si>
  <si>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</si>
  <si>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</si>
  <si>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</si>
  <si>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</si>
  <si>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</si>
  <si>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</si>
  <si>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</si>
  <si>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</si>
  <si>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</si>
  <si>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</si>
  <si>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</si>
  <si>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</si>
  <si>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</si>
  <si>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</si>
  <si>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</si>
  <si>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</si>
  <si>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</si>
  <si>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</si>
  <si>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</si>
  <si>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</si>
  <si>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</si>
  <si>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</si>
  <si>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</si>
  <si>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</si>
  <si>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</si>
  <si>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</si>
  <si>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</si>
  <si>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</si>
  <si>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</si>
  <si>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</si>
  <si>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</si>
  <si>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</si>
  <si>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</si>
  <si>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</si>
  <si>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</si>
  <si>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</si>
  <si>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</si>
  <si>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</si>
  <si>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</si>
  <si>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</si>
  <si>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</si>
  <si>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</si>
  <si>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</si>
  <si>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</si>
  <si>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</si>
  <si>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</si>
  <si>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</si>
  <si>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</si>
  <si>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</si>
  <si>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</si>
  <si>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</si>
  <si>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</si>
  <si>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</si>
  <si>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</si>
  <si>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</si>
  <si>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</si>
  <si>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</si>
  <si>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</si>
  <si>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</si>
  <si>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</si>
  <si>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</si>
  <si>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</si>
  <si>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</si>
  <si>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</si>
  <si>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</si>
  <si>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</si>
  <si>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</si>
  <si>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</si>
  <si>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</si>
  <si>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</si>
  <si>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</si>
  <si>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</si>
  <si>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</si>
  <si>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</si>
  <si>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</si>
  <si>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</si>
  <si>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</si>
  <si>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</si>
  <si>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</si>
  <si>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</si>
  <si>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</si>
  <si>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</si>
  <si>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</si>
  <si>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</si>
  <si>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</si>
  <si>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</si>
  <si>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</si>
  <si>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</si>
  <si>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</si>
  <si>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</si>
  <si>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</si>
  <si>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</si>
  <si>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</si>
  <si>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</si>
  <si>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</si>
  <si>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</si>
  <si>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</si>
  <si>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</si>
  <si>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</si>
  <si>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</si>
  <si>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</si>
  <si>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</si>
  <si>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</si>
  <si>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</si>
  <si>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</si>
  <si>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</si>
  <si>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</si>
  <si>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</si>
  <si>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</si>
  <si>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</si>
  <si>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</si>
  <si>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</si>
  <si>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</si>
  <si>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</si>
  <si>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</si>
  <si>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</si>
  <si>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</si>
  <si>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</si>
  <si>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</si>
  <si>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</si>
  <si>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</si>
  <si>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</si>
  <si>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</si>
  <si>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</si>
  <si>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</si>
  <si>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</si>
  <si>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</si>
  <si>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</si>
  <si>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</si>
  <si>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</si>
  <si>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</si>
  <si>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</si>
  <si>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</si>
  <si>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</si>
  <si>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</si>
  <si>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</si>
  <si>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</si>
  <si>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</si>
  <si>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</si>
  <si>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</si>
  <si>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</si>
  <si>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</si>
  <si>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</si>
  <si>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</si>
  <si>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</si>
  <si>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</si>
  <si>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</si>
  <si>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</si>
  <si>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</si>
  <si>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</si>
  <si>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</si>
  <si>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</si>
  <si>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</si>
  <si>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</si>
  <si>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</si>
  <si>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</si>
  <si>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</si>
  <si>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</si>
  <si>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</si>
  <si>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</si>
  <si>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</si>
  <si>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</si>
  <si>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</si>
  <si>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</si>
  <si>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</si>
  <si>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</si>
  <si>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</si>
  <si>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</si>
  <si>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</si>
  <si>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</si>
  <si>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</si>
  <si>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</si>
  <si>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</si>
  <si>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</si>
  <si>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</si>
  <si>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</si>
  <si>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</si>
  <si>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</si>
  <si>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</si>
  <si>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</si>
  <si>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</si>
  <si>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</si>
  <si>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</si>
  <si>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</si>
  <si>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</si>
  <si>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</si>
  <si>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</si>
  <si>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</si>
  <si>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</si>
  <si>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</si>
  <si>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</si>
  <si>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</si>
  <si>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</si>
  <si>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</si>
  <si>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</si>
  <si>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</si>
  <si>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</si>
  <si>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</si>
  <si>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</si>
  <si>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</si>
  <si>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</si>
  <si>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</si>
  <si>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</si>
  <si>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</si>
  <si>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</si>
  <si>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</si>
  <si>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</si>
  <si>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</si>
  <si>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</si>
  <si>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</si>
  <si>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</si>
  <si>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</si>
  <si>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</si>
  <si>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</si>
  <si>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</si>
  <si>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</si>
  <si>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</si>
  <si>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</si>
  <si>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</si>
  <si>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</si>
  <si>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</si>
  <si>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</si>
  <si>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</si>
  <si>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</si>
  <si>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</si>
  <si>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</si>
  <si>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</si>
  <si>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</si>
  <si>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</si>
  <si>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</si>
  <si>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</si>
  <si>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</si>
  <si>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</si>
  <si>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</si>
  <si>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</si>
  <si>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</si>
  <si>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</si>
  <si>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</si>
  <si>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</si>
  <si>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</si>
  <si>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</si>
  <si>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</si>
  <si>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</si>
  <si>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</si>
  <si>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</si>
  <si>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</si>
  <si>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</si>
  <si>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</si>
  <si>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</si>
  <si>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</si>
  <si>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</si>
  <si>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</si>
  <si>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</si>
  <si>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</si>
  <si>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</si>
  <si>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</si>
  <si>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</si>
  <si>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</si>
  <si>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</si>
  <si>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</si>
  <si>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</si>
  <si>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</si>
  <si>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</si>
  <si>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</si>
  <si>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</si>
  <si>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</si>
  <si>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</si>
  <si>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</si>
  <si>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</si>
  <si>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</si>
  <si>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</si>
  <si>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</si>
  <si>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</si>
  <si>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</si>
  <si>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</si>
  <si>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</si>
  <si>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</si>
  <si>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</si>
  <si>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</si>
  <si>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</si>
  <si>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</si>
  <si>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</si>
  <si>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</si>
  <si>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</si>
  <si>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</si>
  <si>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</si>
  <si>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</si>
  <si>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</si>
  <si>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</si>
  <si>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</si>
  <si>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</si>
  <si>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</si>
  <si>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</si>
  <si>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</si>
  <si>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</si>
  <si>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</si>
  <si>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</si>
  <si>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</si>
  <si>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</si>
  <si>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</si>
  <si>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</si>
  <si>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</si>
  <si>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</si>
  <si>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</si>
  <si>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</si>
  <si>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</si>
  <si>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</si>
  <si>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</si>
  <si>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</si>
  <si>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</si>
  <si>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</si>
  <si>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</si>
  <si>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</si>
  <si>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</si>
  <si>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</si>
  <si>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</si>
  <si>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</si>
  <si>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</si>
  <si>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</si>
  <si>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</si>
  <si>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</si>
  <si>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</si>
  <si>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</si>
  <si>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</si>
  <si>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</si>
  <si>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</si>
  <si>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</si>
  <si>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</si>
  <si>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</si>
  <si>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</si>
  <si>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</si>
  <si>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</si>
  <si>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</si>
  <si>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</si>
  <si>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</si>
  <si>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</si>
  <si>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</si>
  <si>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</si>
  <si>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</si>
  <si>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</si>
  <si>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</si>
  <si>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</si>
  <si>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</si>
  <si>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</si>
  <si>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</si>
  <si>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</si>
  <si>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</si>
  <si>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</si>
  <si>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</si>
  <si>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</si>
  <si>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</si>
  <si>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</si>
  <si>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</si>
  <si>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</si>
  <si>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</si>
  <si>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</si>
  <si>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</si>
  <si>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</si>
  <si>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</si>
  <si>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</si>
  <si>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</si>
  <si>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</si>
  <si>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</si>
  <si>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</si>
  <si>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</si>
  <si>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</si>
  <si>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</si>
  <si>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</si>
  <si>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</si>
  <si>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</si>
  <si>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</si>
  <si>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</si>
  <si>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</si>
  <si>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</si>
  <si>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</si>
  <si>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</si>
  <si>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</si>
  <si>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</si>
  <si>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</si>
  <si>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</si>
  <si>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</si>
  <si>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</si>
  <si>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</si>
  <si>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</si>
  <si>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</si>
  <si>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</si>
  <si>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</si>
  <si>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</si>
  <si>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</si>
  <si>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</si>
  <si>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</si>
  <si>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</si>
  <si>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</si>
  <si>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</si>
  <si>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</si>
  <si>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</si>
  <si>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</si>
  <si>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</si>
  <si>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</si>
  <si>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</si>
  <si>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</si>
  <si>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</si>
  <si>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</si>
  <si>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</si>
  <si>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</si>
  <si>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</si>
  <si>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</si>
  <si>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</si>
  <si>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</si>
  <si>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</si>
  <si>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</si>
  <si>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</si>
  <si>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</si>
  <si>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</si>
  <si>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</si>
  <si>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</si>
  <si>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</si>
  <si>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</si>
  <si>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</si>
  <si>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</si>
  <si>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</si>
  <si>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</si>
  <si>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</si>
  <si>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</si>
  <si>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</si>
  <si>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</si>
  <si>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</si>
  <si>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</si>
  <si>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</si>
  <si>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</si>
  <si>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</si>
  <si>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</si>
  <si>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</si>
  <si>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</si>
  <si>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</si>
  <si>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</si>
  <si>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</si>
  <si>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</si>
  <si>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</si>
  <si>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</si>
  <si>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</si>
  <si>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</si>
  <si>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</si>
  <si>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</si>
  <si>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</si>
  <si>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</si>
  <si>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</si>
  <si>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</si>
  <si>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</si>
  <si>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</si>
  <si>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</si>
  <si>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</si>
  <si>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</si>
  <si>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</si>
  <si>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</si>
  <si>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</si>
  <si>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</si>
  <si>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</si>
  <si>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</si>
  <si>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</si>
  <si>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</si>
  <si>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</si>
  <si>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</si>
  <si>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</si>
  <si>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</si>
  <si>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</si>
  <si>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</si>
  <si>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</si>
  <si>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</si>
  <si>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</si>
  <si>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</si>
  <si>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</si>
  <si>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</si>
  <si>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</si>
  <si>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</si>
  <si>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</si>
  <si>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</si>
  <si>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</si>
  <si>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</si>
  <si>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</si>
  <si>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</si>
  <si>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</si>
  <si>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</si>
  <si>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</si>
  <si>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</si>
  <si>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</si>
  <si>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</si>
  <si>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</si>
  <si>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</si>
  <si>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</si>
  <si>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</si>
  <si>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</si>
  <si>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</si>
  <si>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</si>
  <si>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</si>
  <si>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</si>
  <si>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</si>
  <si>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</si>
  <si>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</si>
  <si>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</si>
  <si>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</si>
  <si>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</si>
  <si>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</si>
  <si>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</si>
  <si>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</si>
  <si>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</si>
  <si>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</si>
  <si>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</si>
  <si>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</si>
  <si>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</si>
  <si>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</si>
  <si>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</si>
  <si>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</si>
  <si>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</si>
  <si>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</si>
  <si>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</si>
  <si>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</si>
  <si>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</si>
  <si>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</si>
  <si>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</si>
  <si>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</si>
  <si>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</si>
  <si>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</si>
  <si>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</si>
  <si>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</si>
  <si>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</si>
  <si>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</si>
  <si>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</si>
  <si>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</si>
  <si>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</si>
  <si>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</si>
  <si>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</si>
  <si>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</si>
  <si>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</si>
  <si>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</si>
  <si>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</si>
  <si>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</si>
  <si>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</si>
  <si>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</si>
  <si>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</si>
  <si>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</si>
  <si>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</si>
  <si>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</si>
  <si>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</si>
  <si>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</si>
  <si>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</si>
  <si>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</si>
  <si>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</si>
  <si>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</si>
  <si>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</si>
  <si>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</si>
  <si>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</si>
  <si>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</si>
  <si>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</si>
  <si>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</si>
  <si>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</si>
  <si>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</si>
  <si>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</si>
  <si>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</si>
  <si>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</si>
  <si>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</si>
  <si>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</si>
  <si>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</si>
  <si>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</si>
  <si>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</si>
  <si>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</si>
  <si>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</si>
  <si>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</si>
  <si>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</si>
  <si>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</si>
  <si>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</si>
  <si>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</si>
  <si>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</si>
  <si>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</si>
  <si>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</si>
  <si>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</si>
  <si>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</si>
  <si>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</si>
  <si>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</si>
  <si>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</si>
  <si>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</si>
  <si>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</si>
  <si>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</si>
  <si>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</si>
  <si>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</si>
  <si>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</si>
  <si>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</si>
  <si>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</si>
  <si>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</si>
  <si>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</si>
  <si>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</si>
  <si>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</si>
  <si>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</si>
  <si>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</si>
  <si>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</si>
  <si>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</si>
  <si>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</si>
  <si>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</si>
  <si>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</si>
  <si>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</si>
  <si>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</si>
  <si>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</si>
  <si>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</si>
  <si>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</si>
  <si>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</si>
  <si>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</si>
  <si>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</si>
  <si>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</si>
  <si>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</si>
  <si>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</si>
  <si>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</si>
  <si>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</si>
  <si>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</si>
  <si>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</si>
  <si>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</si>
  <si>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</si>
  <si>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</si>
  <si>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</si>
  <si>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</si>
  <si>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</si>
  <si>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</si>
  <si>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</si>
  <si>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</si>
  <si>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</si>
  <si>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</si>
  <si>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</si>
  <si>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</si>
  <si>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</si>
  <si>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</si>
  <si>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</si>
  <si>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</si>
  <si>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</si>
  <si>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</si>
  <si>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</si>
  <si>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</si>
  <si>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</si>
  <si>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</si>
  <si>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</si>
  <si>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</si>
  <si>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</si>
  <si>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</si>
  <si>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</si>
  <si>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</si>
  <si>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</si>
  <si>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</si>
  <si>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</si>
  <si>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</si>
  <si>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</si>
  <si>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</si>
  <si>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</si>
  <si>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</si>
  <si>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</si>
  <si>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</si>
  <si>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</si>
  <si>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</si>
  <si>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</si>
  <si>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</si>
  <si>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</si>
  <si>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</si>
  <si>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</si>
  <si>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</si>
  <si>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</si>
  <si>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</si>
  <si>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</si>
  <si>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</si>
  <si>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</si>
  <si>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</si>
  <si>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</si>
  <si>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</si>
  <si>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</si>
  <si>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</si>
  <si>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</si>
  <si>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</si>
  <si>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</si>
  <si>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</si>
  <si>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</si>
  <si>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</si>
  <si>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</si>
  <si>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</si>
  <si>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</si>
  <si>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</si>
  <si>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</si>
  <si>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</si>
  <si>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</si>
  <si>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</si>
  <si>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</si>
  <si>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</si>
  <si>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</si>
  <si>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</si>
  <si>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</si>
  <si>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</si>
  <si>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</si>
  <si>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</si>
  <si>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</si>
  <si>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</si>
  <si>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</si>
  <si>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</si>
  <si>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</si>
  <si>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</si>
  <si>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</si>
  <si>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</si>
  <si>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</si>
  <si>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</si>
  <si>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</si>
  <si>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</si>
  <si>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</si>
  <si>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</si>
  <si>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</si>
  <si>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</si>
  <si>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</si>
  <si>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</si>
  <si>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</si>
  <si>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</si>
  <si>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</si>
  <si>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</si>
  <si>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</si>
  <si>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</si>
  <si>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</si>
  <si>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</si>
  <si>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</si>
  <si>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</si>
  <si>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</si>
  <si>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</si>
  <si>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</si>
  <si>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</si>
  <si>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</si>
  <si>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</si>
  <si>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</si>
  <si>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</si>
  <si>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</si>
  <si>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</si>
  <si>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</si>
  <si>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</si>
  <si>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</si>
  <si>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</si>
  <si>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</si>
  <si>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</si>
  <si>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</si>
  <si>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</si>
  <si>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</si>
  <si>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</si>
  <si>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</si>
  <si>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</si>
  <si>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</si>
  <si>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</si>
  <si>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</si>
  <si>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</si>
  <si>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</si>
  <si>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</si>
  <si>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</si>
  <si>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</si>
  <si>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</si>
  <si>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</si>
  <si>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</si>
  <si>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</si>
  <si>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</si>
  <si>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</si>
  <si>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</si>
  <si>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</si>
  <si>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</si>
  <si>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</si>
  <si>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</si>
  <si>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</si>
  <si>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</si>
  <si>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</si>
  <si>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</si>
  <si>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</si>
  <si>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</si>
  <si>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</si>
  <si>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</si>
  <si>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</si>
  <si>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</si>
  <si>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</si>
  <si>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</si>
  <si>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</si>
  <si>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</si>
  <si>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</si>
  <si>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</si>
  <si>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</si>
  <si>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</si>
  <si>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</si>
  <si>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</si>
  <si>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</si>
  <si>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</si>
  <si>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</si>
  <si>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</si>
  <si>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</si>
  <si>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</si>
  <si>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</si>
  <si>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</si>
  <si>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</si>
  <si>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</si>
  <si>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</si>
  <si>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</si>
  <si>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</si>
  <si>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</si>
  <si>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</si>
  <si>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</si>
  <si>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</si>
  <si>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</si>
  <si>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</si>
  <si>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</si>
  <si>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</si>
  <si>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</si>
  <si>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</si>
  <si>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</si>
  <si>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</si>
  <si>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</si>
  <si>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</si>
  <si>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</si>
  <si>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</si>
  <si>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</si>
  <si>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</si>
  <si>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</si>
  <si>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</si>
  <si>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</si>
  <si>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</si>
  <si>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</si>
  <si>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</si>
  <si>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</si>
  <si>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</si>
  <si>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</si>
  <si>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</si>
  <si>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</si>
  <si>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</si>
  <si>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</si>
  <si>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</si>
  <si>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</si>
  <si>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</si>
  <si>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</si>
  <si>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</si>
  <si>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</si>
  <si>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</si>
  <si>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</si>
  <si>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</si>
  <si>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</si>
  <si>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</si>
  <si>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</si>
  <si>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</si>
  <si>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</si>
  <si>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</si>
  <si>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</si>
  <si>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</si>
  <si>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</si>
  <si>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</si>
  <si>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</si>
  <si>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</si>
  <si>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</si>
  <si>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</si>
  <si>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</si>
  <si>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</si>
  <si>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</si>
  <si>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</si>
  <si>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</si>
  <si>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</si>
  <si>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</si>
  <si>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</si>
  <si>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</si>
  <si>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</si>
  <si>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</si>
  <si>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</si>
  <si>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</si>
  <si>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</si>
  <si>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</si>
  <si>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</si>
  <si>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</si>
  <si>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</si>
  <si>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</si>
  <si>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</si>
  <si>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</si>
  <si>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</si>
  <si>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</si>
  <si>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</si>
  <si>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</si>
  <si>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</si>
  <si>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</si>
  <si>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</si>
  <si>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</si>
  <si>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</si>
  <si>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</si>
  <si>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</si>
  <si>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</si>
  <si>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</si>
  <si>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</si>
  <si>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</si>
  <si>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</si>
  <si>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</si>
  <si>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</si>
  <si>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</si>
  <si>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</si>
  <si>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</si>
  <si>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</si>
  <si>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</si>
  <si>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</si>
  <si>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</si>
  <si>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</si>
  <si>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</si>
  <si>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</si>
  <si>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</si>
  <si>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</si>
  <si>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</si>
  <si>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</si>
  <si>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</si>
  <si>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</si>
  <si>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</si>
  <si>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</si>
  <si>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</si>
  <si>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</si>
  <si>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</si>
  <si>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</si>
  <si>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</si>
  <si>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</si>
  <si>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</si>
  <si>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</si>
  <si>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</si>
  <si>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</si>
  <si>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</si>
  <si>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</si>
  <si>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</si>
  <si>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</si>
  <si>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</si>
  <si>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</si>
  <si>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</si>
  <si>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</si>
  <si>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</si>
  <si>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</si>
  <si>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</si>
  <si>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</si>
  <si>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</si>
  <si>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</si>
  <si>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</si>
  <si>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</si>
  <si>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</si>
  <si>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</si>
  <si>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</si>
  <si>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</si>
  <si>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</si>
  <si>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</si>
  <si>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</si>
  <si>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</si>
  <si>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</si>
  <si>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</si>
  <si>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</si>
  <si>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</si>
  <si>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</si>
  <si>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</si>
  <si>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</si>
  <si>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</si>
  <si>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</si>
  <si>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</si>
  <si>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</si>
  <si>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</si>
  <si>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</si>
  <si>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</si>
  <si>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</si>
  <si>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</si>
  <si>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</si>
  <si>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</si>
  <si>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</si>
  <si>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</si>
  <si>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</si>
  <si>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</si>
  <si>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</si>
  <si>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</si>
  <si>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</si>
  <si>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</si>
  <si>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</si>
  <si>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</si>
  <si>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</si>
  <si>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</si>
  <si>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</si>
  <si>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</si>
  <si>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</si>
  <si>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</si>
  <si>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</si>
  <si>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</si>
  <si>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</si>
  <si>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</si>
  <si>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</si>
  <si>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</si>
  <si>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</si>
  <si>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</si>
  <si>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</si>
  <si>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</si>
  <si>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</si>
  <si>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</si>
  <si>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</si>
  <si>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</si>
  <si>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</si>
  <si>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</si>
  <si>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</si>
  <si>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</si>
  <si>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</si>
  <si>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</si>
  <si>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</si>
  <si>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</si>
  <si>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</si>
  <si>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</si>
  <si>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</si>
  <si>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</si>
  <si>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</si>
  <si>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</si>
  <si>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</si>
  <si>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</si>
  <si>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</si>
  <si>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</si>
  <si>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</si>
  <si>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</si>
  <si>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</si>
  <si>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</si>
  <si>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</si>
  <si>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</si>
  <si>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</si>
  <si>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</si>
  <si>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</si>
  <si>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</si>
  <si>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</si>
  <si>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</si>
  <si>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</si>
  <si>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</si>
  <si>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</si>
  <si>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</si>
  <si>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</si>
  <si>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</si>
  <si>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</si>
  <si>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</si>
  <si>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</si>
  <si>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</si>
  <si>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</si>
  <si>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</si>
  <si>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</si>
  <si>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</si>
  <si>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</si>
  <si>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</si>
  <si>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</si>
  <si>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</si>
  <si>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</si>
  <si>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</si>
  <si>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</si>
  <si>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</si>
  <si>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</si>
  <si>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</si>
  <si>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</si>
  <si>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</si>
  <si>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</si>
  <si>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</si>
  <si>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</si>
  <si>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</si>
  <si>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</si>
  <si>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</si>
  <si>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</si>
  <si>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</si>
  <si>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</si>
  <si>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</si>
  <si>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</si>
  <si>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</si>
  <si>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</si>
  <si>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</si>
  <si>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</si>
  <si>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</si>
  <si>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</si>
  <si>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</si>
  <si>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</si>
  <si>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</si>
  <si>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</si>
  <si>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</si>
  <si>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</si>
  <si>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</si>
  <si>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</si>
  <si>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</si>
  <si>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</si>
  <si>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</si>
  <si>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</si>
  <si>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</si>
  <si>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</si>
  <si>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</si>
  <si>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</si>
  <si>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</si>
  <si>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</si>
  <si>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</si>
  <si>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</si>
  <si>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</si>
  <si>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</si>
  <si>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</si>
  <si>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</si>
  <si>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</si>
  <si>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</si>
  <si>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</si>
  <si>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</si>
  <si>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</si>
  <si>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</si>
  <si>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</si>
  <si>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</si>
  <si>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</si>
  <si>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</si>
  <si>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</si>
  <si>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</si>
  <si>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</si>
  <si>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</si>
  <si>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</si>
  <si>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</si>
  <si>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</si>
  <si>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</si>
  <si>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</si>
  <si>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</si>
  <si>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</si>
  <si>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</si>
  <si>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</si>
  <si>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</si>
  <si>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</si>
  <si>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</si>
  <si>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</si>
  <si>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</si>
  <si>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</si>
  <si>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</si>
  <si>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</si>
  <si>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</si>
  <si>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</si>
  <si>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</si>
  <si>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</si>
  <si>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</si>
  <si>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</si>
  <si>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</si>
  <si>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</si>
  <si>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</si>
  <si>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</si>
  <si>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</si>
  <si>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</si>
  <si>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</si>
  <si>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</si>
  <si>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</si>
  <si>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</si>
  <si>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</si>
  <si>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</si>
  <si>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</si>
  <si>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</si>
  <si>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</si>
  <si>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</si>
  <si>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</si>
  <si>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</si>
  <si>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</si>
  <si>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</si>
  <si>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</si>
  <si>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</si>
  <si>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</si>
  <si>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</si>
  <si>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</si>
  <si>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</si>
  <si>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</si>
  <si>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</si>
  <si>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</si>
  <si>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</si>
  <si>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</si>
  <si>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</si>
  <si>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</si>
  <si>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</si>
  <si>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</si>
  <si>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</si>
  <si>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</si>
  <si>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</si>
  <si>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</si>
  <si>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</si>
  <si>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</si>
  <si>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</si>
  <si>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</si>
  <si>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</si>
  <si>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</si>
  <si>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</si>
  <si>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</si>
  <si>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</si>
  <si>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</si>
  <si>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</si>
  <si>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</si>
  <si>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</si>
  <si>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</si>
  <si>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</si>
  <si>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</si>
  <si>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</si>
  <si>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</si>
  <si>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</si>
  <si>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</si>
  <si>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</si>
  <si>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</si>
  <si>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</si>
  <si>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</si>
  <si>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</si>
  <si>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</si>
  <si>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</si>
  <si>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</si>
  <si>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</si>
  <si>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</si>
  <si>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</si>
  <si>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</si>
  <si>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</si>
  <si>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</si>
  <si>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</si>
  <si>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</si>
  <si>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</si>
  <si>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</si>
  <si>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</si>
  <si>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</si>
  <si>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</si>
  <si>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</si>
  <si>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</si>
  <si>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</si>
  <si>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</si>
  <si>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</si>
  <si>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</si>
  <si>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</si>
  <si>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</si>
  <si>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</si>
  <si>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</si>
  <si>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</si>
  <si>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</si>
  <si>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</si>
  <si>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</si>
  <si>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</si>
  <si>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</si>
  <si>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</si>
  <si>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</si>
  <si>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</si>
  <si>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</si>
  <si>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</si>
  <si>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</si>
  <si>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</si>
  <si>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</si>
  <si>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</si>
  <si>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</si>
  <si>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</si>
  <si>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</si>
  <si>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</si>
  <si>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</si>
  <si>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</si>
  <si>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</si>
  <si>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</si>
  <si>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</si>
  <si>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</si>
  <si>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</si>
  <si>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</si>
  <si>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</si>
  <si>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</si>
  <si>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</si>
  <si>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</si>
  <si>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</si>
  <si>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</si>
  <si>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</si>
  <si>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</si>
  <si>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</si>
  <si>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</si>
  <si>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</si>
  <si>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</si>
  <si>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</si>
  <si>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</si>
  <si>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</si>
  <si>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</si>
  <si>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</si>
  <si>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</si>
  <si>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</si>
  <si>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</si>
  <si>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</si>
  <si>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</si>
  <si>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</si>
  <si>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</si>
  <si>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</si>
  <si>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</si>
  <si>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</si>
  <si>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</si>
  <si>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</si>
  <si>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</si>
  <si>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</si>
  <si>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</si>
  <si>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</si>
  <si>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</si>
  <si>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</si>
  <si>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</si>
  <si>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</si>
  <si>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</si>
  <si>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</si>
  <si>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</si>
  <si>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</si>
  <si>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</si>
  <si>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</si>
  <si>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</si>
  <si>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</si>
  <si>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</si>
  <si>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</si>
  <si>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</si>
  <si>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</si>
  <si>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</si>
  <si>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</si>
  <si>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</si>
  <si>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</si>
  <si>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</si>
  <si>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</si>
  <si>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</si>
  <si>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</si>
  <si>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</si>
  <si>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</si>
  <si>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</si>
  <si>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</si>
  <si>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</si>
  <si>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</si>
  <si>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</si>
  <si>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</si>
  <si>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</si>
  <si>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</si>
  <si>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</si>
  <si>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</si>
  <si>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</si>
  <si>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</si>
  <si>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</si>
  <si>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</si>
  <si>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</si>
  <si>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</si>
  <si>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</si>
  <si>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</si>
  <si>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</si>
  <si>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</si>
  <si>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</si>
  <si>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</si>
  <si>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</si>
  <si>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</si>
  <si>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</si>
  <si>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</si>
  <si>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</si>
  <si>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</si>
  <si>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</si>
  <si>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</si>
  <si>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</si>
  <si>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</si>
  <si>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</si>
  <si>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</si>
  <si>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</si>
  <si>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</si>
  <si>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</si>
  <si>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</si>
  <si>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</si>
  <si>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</si>
  <si>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</si>
  <si>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</si>
  <si>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</si>
  <si>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</si>
  <si>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</si>
  <si>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</si>
  <si>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</si>
  <si>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</si>
  <si>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</si>
  <si>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</si>
  <si>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</si>
  <si>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</si>
  <si>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</si>
  <si>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</si>
  <si>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</si>
  <si>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</si>
  <si>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</si>
  <si>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</si>
  <si>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</si>
  <si>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</si>
  <si>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</si>
  <si>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</si>
  <si>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</si>
  <si>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</si>
  <si>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</si>
  <si>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</si>
  <si>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</si>
  <si>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</si>
  <si>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</si>
  <si>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</si>
  <si>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</si>
  <si>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</si>
  <si>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</si>
  <si>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</si>
  <si>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</si>
  <si>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</si>
  <si>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</si>
  <si>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</si>
  <si>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</si>
  <si>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</si>
  <si>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</si>
  <si>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</si>
  <si>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</si>
  <si>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</si>
  <si>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</si>
  <si>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</si>
  <si>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</si>
  <si>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</si>
  <si>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</si>
  <si>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</si>
  <si>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</si>
  <si>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</si>
  <si>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</si>
  <si>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</si>
  <si>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</si>
  <si>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</si>
  <si>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</si>
  <si>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</si>
  <si>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</si>
  <si>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</si>
  <si>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</si>
  <si>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</si>
  <si>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</si>
  <si>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</si>
  <si>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</si>
  <si>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</si>
  <si>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</si>
  <si>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</si>
  <si>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</si>
  <si>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</si>
  <si>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</si>
  <si>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</si>
  <si>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</si>
  <si>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</si>
  <si>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</si>
  <si>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</si>
  <si>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</si>
  <si>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</si>
  <si>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</si>
  <si>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</si>
  <si>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</si>
  <si>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</si>
  <si>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</si>
  <si>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</si>
  <si>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</si>
  <si>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</si>
  <si>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</si>
  <si>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</si>
  <si>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</si>
  <si>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</si>
  <si>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</si>
  <si>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</si>
  <si>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</si>
  <si>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</si>
  <si>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</si>
  <si>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</si>
  <si>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</si>
  <si>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</si>
  <si>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</si>
  <si>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</si>
  <si>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</si>
  <si>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</si>
  <si>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</si>
  <si>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</si>
  <si>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</si>
  <si>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</si>
  <si>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</si>
  <si>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</si>
  <si>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</si>
  <si>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</si>
  <si>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</si>
  <si>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</si>
  <si>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</si>
  <si>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</si>
  <si>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</si>
  <si>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</si>
  <si>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</si>
  <si>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</si>
  <si>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</si>
  <si>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</si>
  <si>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</si>
  <si>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</si>
  <si>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</si>
  <si>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</si>
  <si>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</si>
  <si>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</si>
  <si>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</si>
  <si>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</si>
  <si>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</si>
  <si>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</si>
  <si>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</si>
  <si>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</si>
  <si>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</si>
  <si>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</si>
  <si>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</si>
  <si>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</si>
  <si>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</si>
  <si>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</si>
  <si>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</si>
  <si>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</si>
  <si>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</si>
  <si>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</si>
  <si>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</si>
  <si>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</si>
  <si>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</si>
  <si>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</si>
  <si>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</si>
  <si>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</si>
  <si>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</si>
  <si>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</si>
  <si>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</si>
  <si>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</si>
  <si>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</si>
  <si>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</si>
  <si>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</si>
  <si>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</si>
  <si>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</si>
  <si>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</si>
  <si>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</si>
  <si>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</si>
  <si>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</si>
  <si>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</si>
  <si>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</si>
  <si>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</si>
  <si>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</si>
  <si>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</si>
  <si>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</si>
  <si>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</si>
  <si>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</si>
  <si>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</si>
  <si>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</si>
  <si>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</si>
  <si>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</si>
  <si>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</si>
  <si>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</si>
  <si>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</si>
  <si>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</si>
  <si>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</si>
  <si>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</si>
  <si>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</si>
  <si>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</si>
  <si>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</si>
  <si>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</si>
  <si>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</si>
  <si>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</si>
  <si>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</si>
  <si>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</si>
  <si>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</si>
  <si>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</si>
  <si>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</si>
  <si>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</si>
  <si>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</si>
  <si>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</si>
  <si>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</si>
  <si>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</si>
  <si>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</si>
  <si>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</si>
  <si>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</si>
  <si>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</si>
  <si>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</si>
  <si>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</si>
  <si>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</si>
  <si>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</si>
  <si>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</si>
  <si>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</si>
  <si>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</si>
  <si>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</si>
  <si>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</si>
  <si>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</si>
  <si>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</si>
  <si>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</si>
  <si>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</si>
  <si>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</si>
  <si>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</si>
  <si>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</si>
  <si>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</si>
  <si>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</si>
  <si>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</si>
  <si>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</si>
  <si>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</si>
  <si>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</si>
  <si>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</si>
  <si>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</si>
  <si>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</si>
  <si>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</si>
  <si>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</si>
  <si>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</si>
  <si>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</si>
  <si>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</si>
  <si>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</si>
  <si>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</si>
  <si>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</si>
  <si>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</si>
  <si>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</si>
  <si>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</si>
  <si>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</si>
  <si>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</si>
  <si>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</si>
  <si>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</si>
  <si>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</si>
  <si>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</si>
  <si>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</si>
  <si>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</si>
  <si>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</si>
  <si>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</si>
  <si>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</si>
  <si>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</si>
  <si>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</si>
  <si>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</si>
  <si>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</si>
  <si>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</si>
  <si>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</si>
  <si>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</si>
  <si>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</si>
  <si>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</si>
  <si>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</si>
  <si>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</si>
  <si>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</si>
  <si>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</si>
  <si>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</si>
  <si>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</si>
  <si>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</si>
  <si>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</si>
  <si>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</si>
  <si>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</si>
  <si>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</si>
  <si>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</si>
  <si>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DE</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</si>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</sst>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8">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xf numFmtId="0" fontId="0" fillId="0" borderId="2" xfId="0" applyBorder="1" applyAlignment="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5" zoomScaleNormal="100"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25" t="s">
        <v>1648</v>
      </c>
    </row>
    <row r="2" spans="1:1" ht="15" x14ac:dyDescent="0.25">
      <c r="A2" s="125" t="s">
        <v>650</v>
      </c>
    </row>
    <row r="3" spans="1:1" ht="30" x14ac:dyDescent="0.6">
      <c r="A3" s="126" t="s">
        <v>1649</v>
      </c>
    </row>
    <row r="4" spans="1:1" ht="30" x14ac:dyDescent="0.6">
      <c r="A4" s="126" t="s">
        <v>1708</v>
      </c>
    </row>
    <row r="5" spans="1:1" ht="18" x14ac:dyDescent="0.25">
      <c r="A5" s="127" t="s">
        <v>1745</v>
      </c>
    </row>
    <row r="6" spans="1:1" ht="16.5" customHeight="1" x14ac:dyDescent="0.2">
      <c r="A6" s="128" t="s">
        <v>650</v>
      </c>
    </row>
    <row r="7" spans="1:1" ht="13.5" x14ac:dyDescent="0.25">
      <c r="A7" s="129" t="s">
        <v>1650</v>
      </c>
    </row>
    <row r="8" spans="1:1" ht="62.1" customHeight="1" x14ac:dyDescent="0.2">
      <c r="A8" s="130" t="s">
        <v>1651</v>
      </c>
    </row>
    <row r="9" spans="1:1" x14ac:dyDescent="0.2">
      <c r="A9" s="131" t="s">
        <v>650</v>
      </c>
    </row>
    <row r="10" spans="1:1" ht="13.5" x14ac:dyDescent="0.25">
      <c r="A10" s="129" t="s">
        <v>1652</v>
      </c>
    </row>
    <row r="11" spans="1:1" ht="95.1" customHeight="1" x14ac:dyDescent="0.2">
      <c r="A11" s="132" t="s">
        <v>1744</v>
      </c>
    </row>
    <row r="12" spans="1:1" x14ac:dyDescent="0.2">
      <c r="A12" s="147"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40625"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1596</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105" t="s">
        <v>213</v>
      </c>
      <c r="C6" s="36">
        <v>929</v>
      </c>
      <c r="D6" s="9" t="str">
        <f>IF($B6="N/A","N/A",IF(C6&lt;0,"No","Yes"))</f>
        <v>N/A</v>
      </c>
      <c r="E6" s="36">
        <v>1520</v>
      </c>
      <c r="F6" s="9" t="str">
        <f>IF($B6="N/A","N/A",IF(E6&lt;0,"No","Yes"))</f>
        <v>N/A</v>
      </c>
      <c r="G6" s="36">
        <v>39135</v>
      </c>
      <c r="H6" s="9" t="str">
        <f>IF($B6="N/A","N/A",IF(G6&lt;0,"No","Yes"))</f>
        <v>N/A</v>
      </c>
      <c r="I6" s="10">
        <v>63.62</v>
      </c>
      <c r="J6" s="10">
        <v>2475</v>
      </c>
      <c r="K6" s="9" t="str">
        <f t="shared" ref="K6:K11" si="0">IF(J6="Div by 0", "N/A", IF(J6="N/A","N/A", IF(J6&gt;30, "No", IF(J6&lt;-30, "No", "Yes"))))</f>
        <v>No</v>
      </c>
    </row>
    <row r="7" spans="1:11" x14ac:dyDescent="0.2">
      <c r="A7" s="86" t="s">
        <v>445</v>
      </c>
      <c r="B7" s="105" t="s">
        <v>213</v>
      </c>
      <c r="C7" s="9">
        <v>0.1076426265</v>
      </c>
      <c r="D7" s="9" t="str">
        <f t="shared" ref="D7:D11" si="1">IF($B7="N/A","N/A",IF(C7&lt;0,"No","Yes"))</f>
        <v>N/A</v>
      </c>
      <c r="E7" s="9">
        <v>0.1973684211</v>
      </c>
      <c r="F7" s="9" t="str">
        <f t="shared" ref="F7:F11" si="2">IF($B7="N/A","N/A",IF(E7&lt;0,"No","Yes"))</f>
        <v>N/A</v>
      </c>
      <c r="G7" s="9">
        <v>67.916187555999997</v>
      </c>
      <c r="H7" s="9" t="str">
        <f t="shared" ref="H7:H11" si="3">IF($B7="N/A","N/A",IF(G7&lt;0,"No","Yes"))</f>
        <v>N/A</v>
      </c>
      <c r="I7" s="10">
        <v>83.36</v>
      </c>
      <c r="J7" s="10">
        <v>34311</v>
      </c>
      <c r="K7" s="9" t="str">
        <f t="shared" si="0"/>
        <v>No</v>
      </c>
    </row>
    <row r="8" spans="1:11" x14ac:dyDescent="0.2">
      <c r="A8" s="86" t="s">
        <v>446</v>
      </c>
      <c r="B8" s="105" t="s">
        <v>213</v>
      </c>
      <c r="C8" s="9">
        <v>18.299246501999999</v>
      </c>
      <c r="D8" s="9" t="str">
        <f t="shared" si="1"/>
        <v>N/A</v>
      </c>
      <c r="E8" s="9">
        <v>16.973684210999998</v>
      </c>
      <c r="F8" s="9" t="str">
        <f t="shared" si="2"/>
        <v>N/A</v>
      </c>
      <c r="G8" s="9">
        <v>19.777692602999998</v>
      </c>
      <c r="H8" s="9" t="str">
        <f t="shared" si="3"/>
        <v>N/A</v>
      </c>
      <c r="I8" s="10">
        <v>-7.24</v>
      </c>
      <c r="J8" s="10">
        <v>16.52</v>
      </c>
      <c r="K8" s="9" t="str">
        <f t="shared" si="0"/>
        <v>Yes</v>
      </c>
    </row>
    <row r="9" spans="1:11" x14ac:dyDescent="0.2">
      <c r="A9" s="86" t="s">
        <v>447</v>
      </c>
      <c r="B9" s="105" t="s">
        <v>213</v>
      </c>
      <c r="C9" s="9">
        <v>0.1076426265</v>
      </c>
      <c r="D9" s="9" t="str">
        <f t="shared" si="1"/>
        <v>N/A</v>
      </c>
      <c r="E9" s="9">
        <v>0.65789473679999999</v>
      </c>
      <c r="F9" s="9" t="str">
        <f t="shared" si="2"/>
        <v>N/A</v>
      </c>
      <c r="G9" s="9">
        <v>0.24019419959999999</v>
      </c>
      <c r="H9" s="9" t="str">
        <f t="shared" si="3"/>
        <v>N/A</v>
      </c>
      <c r="I9" s="10">
        <v>511.2</v>
      </c>
      <c r="J9" s="10">
        <v>-63.5</v>
      </c>
      <c r="K9" s="9" t="str">
        <f t="shared" si="0"/>
        <v>No</v>
      </c>
    </row>
    <row r="10" spans="1:11" x14ac:dyDescent="0.2">
      <c r="A10" s="86" t="s">
        <v>448</v>
      </c>
      <c r="B10" s="105" t="s">
        <v>213</v>
      </c>
      <c r="C10" s="9">
        <v>81.377825619000006</v>
      </c>
      <c r="D10" s="9" t="str">
        <f t="shared" si="1"/>
        <v>N/A</v>
      </c>
      <c r="E10" s="9">
        <v>81.710526315999999</v>
      </c>
      <c r="F10" s="9" t="str">
        <f t="shared" si="2"/>
        <v>N/A</v>
      </c>
      <c r="G10" s="9">
        <v>12.025041523000001</v>
      </c>
      <c r="H10" s="9" t="str">
        <f t="shared" si="3"/>
        <v>N/A</v>
      </c>
      <c r="I10" s="10">
        <v>0.4088</v>
      </c>
      <c r="J10" s="10">
        <v>-85.3</v>
      </c>
      <c r="K10" s="9" t="str">
        <f t="shared" si="0"/>
        <v>No</v>
      </c>
    </row>
    <row r="11" spans="1:11" x14ac:dyDescent="0.2">
      <c r="A11" s="86" t="s">
        <v>204</v>
      </c>
      <c r="B11" s="105" t="s">
        <v>213</v>
      </c>
      <c r="C11" s="9">
        <v>0</v>
      </c>
      <c r="D11" s="9" t="str">
        <f t="shared" si="1"/>
        <v>N/A</v>
      </c>
      <c r="E11" s="9">
        <v>0</v>
      </c>
      <c r="F11" s="9" t="str">
        <f t="shared" si="2"/>
        <v>N/A</v>
      </c>
      <c r="G11" s="9">
        <v>81.798901239000003</v>
      </c>
      <c r="H11" s="9" t="str">
        <f t="shared" si="3"/>
        <v>N/A</v>
      </c>
      <c r="I11" s="10" t="s">
        <v>1747</v>
      </c>
      <c r="J11" s="10" t="s">
        <v>1747</v>
      </c>
      <c r="K11" s="9" t="str">
        <f t="shared" si="0"/>
        <v>N/A</v>
      </c>
    </row>
    <row r="12" spans="1:11" x14ac:dyDescent="0.2">
      <c r="A12" s="86" t="s">
        <v>655</v>
      </c>
      <c r="B12" s="105" t="s">
        <v>213</v>
      </c>
      <c r="C12" s="9">
        <v>9.9031216361999999</v>
      </c>
      <c r="D12" s="9" t="str">
        <f t="shared" ref="D12:D23" si="4">IF($B12="N/A","N/A",IF(C12&lt;0,"No","Yes"))</f>
        <v>N/A</v>
      </c>
      <c r="E12" s="9">
        <v>13.289473684000001</v>
      </c>
      <c r="F12" s="9" t="str">
        <f t="shared" ref="F12:F23" si="5">IF($B12="N/A","N/A",IF(E12&lt;0,"No","Yes"))</f>
        <v>N/A</v>
      </c>
      <c r="G12" s="9">
        <v>86.876197777000002</v>
      </c>
      <c r="H12" s="9" t="str">
        <f t="shared" ref="H12:H23" si="6">IF($B12="N/A","N/A",IF(G12&lt;0,"No","Yes"))</f>
        <v>N/A</v>
      </c>
      <c r="I12" s="10">
        <v>34.19</v>
      </c>
      <c r="J12" s="10">
        <v>553.70000000000005</v>
      </c>
      <c r="K12" s="9" t="str">
        <f t="shared" ref="K12:K23" si="7">IF(J12="Div by 0", "N/A", IF(J12="N/A","N/A", IF(J12&gt;30, "No", IF(J12&lt;-30, "No", "Yes"))))</f>
        <v>No</v>
      </c>
    </row>
    <row r="13" spans="1:11" x14ac:dyDescent="0.2">
      <c r="A13" s="86" t="s">
        <v>654</v>
      </c>
      <c r="B13" s="105" t="s">
        <v>213</v>
      </c>
      <c r="C13" s="9">
        <v>97.826086957000001</v>
      </c>
      <c r="D13" s="9" t="str">
        <f t="shared" si="4"/>
        <v>N/A</v>
      </c>
      <c r="E13" s="9">
        <v>69.306930692999998</v>
      </c>
      <c r="F13" s="9" t="str">
        <f t="shared" si="5"/>
        <v>N/A</v>
      </c>
      <c r="G13" s="9">
        <v>94.852789787999995</v>
      </c>
      <c r="H13" s="9" t="str">
        <f t="shared" si="6"/>
        <v>N/A</v>
      </c>
      <c r="I13" s="10">
        <v>-29.2</v>
      </c>
      <c r="J13" s="10">
        <v>36.86</v>
      </c>
      <c r="K13" s="9" t="str">
        <f t="shared" si="7"/>
        <v>No</v>
      </c>
    </row>
    <row r="14" spans="1:11" x14ac:dyDescent="0.2">
      <c r="A14" s="86" t="s">
        <v>855</v>
      </c>
      <c r="B14" s="105" t="s">
        <v>213</v>
      </c>
      <c r="C14" s="10">
        <v>9.8111111111000007</v>
      </c>
      <c r="D14" s="9" t="str">
        <f t="shared" si="4"/>
        <v>N/A</v>
      </c>
      <c r="E14" s="10">
        <v>10.242857143</v>
      </c>
      <c r="F14" s="9" t="str">
        <f t="shared" si="5"/>
        <v>N/A</v>
      </c>
      <c r="G14" s="10">
        <v>21.049551923999999</v>
      </c>
      <c r="H14" s="9" t="str">
        <f t="shared" si="6"/>
        <v>N/A</v>
      </c>
      <c r="I14" s="10">
        <v>4.4009999999999998</v>
      </c>
      <c r="J14" s="10">
        <v>105.5</v>
      </c>
      <c r="K14" s="9" t="str">
        <f t="shared" si="7"/>
        <v>No</v>
      </c>
    </row>
    <row r="15" spans="1:11" x14ac:dyDescent="0.2">
      <c r="A15" s="86" t="s">
        <v>656</v>
      </c>
      <c r="B15" s="105" t="s">
        <v>213</v>
      </c>
      <c r="C15" s="9">
        <v>0</v>
      </c>
      <c r="D15" s="9" t="str">
        <f t="shared" si="4"/>
        <v>N/A</v>
      </c>
      <c r="E15" s="9">
        <v>0</v>
      </c>
      <c r="F15" s="9" t="str">
        <f t="shared" si="5"/>
        <v>N/A</v>
      </c>
      <c r="G15" s="9">
        <v>0</v>
      </c>
      <c r="H15" s="9" t="str">
        <f t="shared" si="6"/>
        <v>N/A</v>
      </c>
      <c r="I15" s="10" t="s">
        <v>1747</v>
      </c>
      <c r="J15" s="10" t="s">
        <v>1747</v>
      </c>
      <c r="K15" s="9" t="str">
        <f t="shared" si="7"/>
        <v>N/A</v>
      </c>
    </row>
    <row r="16" spans="1:11" x14ac:dyDescent="0.2">
      <c r="A16" s="86" t="s">
        <v>372</v>
      </c>
      <c r="B16" s="105"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6" t="s">
        <v>856</v>
      </c>
      <c r="B17" s="105"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6" t="s">
        <v>657</v>
      </c>
      <c r="B18" s="105" t="s">
        <v>213</v>
      </c>
      <c r="C18" s="9">
        <v>90.096878364000005</v>
      </c>
      <c r="D18" s="9" t="str">
        <f t="shared" si="4"/>
        <v>N/A</v>
      </c>
      <c r="E18" s="9">
        <v>86.578947368000001</v>
      </c>
      <c r="F18" s="9" t="str">
        <f t="shared" si="5"/>
        <v>N/A</v>
      </c>
      <c r="G18" s="9">
        <v>12.927047399999999</v>
      </c>
      <c r="H18" s="9" t="str">
        <f t="shared" si="6"/>
        <v>N/A</v>
      </c>
      <c r="I18" s="10">
        <v>-3.9</v>
      </c>
      <c r="J18" s="10">
        <v>-85.1</v>
      </c>
      <c r="K18" s="9" t="str">
        <f t="shared" si="7"/>
        <v>No</v>
      </c>
    </row>
    <row r="19" spans="1:11" x14ac:dyDescent="0.2">
      <c r="A19" s="86" t="s">
        <v>205</v>
      </c>
      <c r="B19" s="105" t="s">
        <v>213</v>
      </c>
      <c r="C19" s="9">
        <v>100</v>
      </c>
      <c r="D19" s="9" t="str">
        <f t="shared" si="4"/>
        <v>N/A</v>
      </c>
      <c r="E19" s="9">
        <v>79.027355623000005</v>
      </c>
      <c r="F19" s="9" t="str">
        <f t="shared" si="5"/>
        <v>N/A</v>
      </c>
      <c r="G19" s="9">
        <v>97.212887922999997</v>
      </c>
      <c r="H19" s="9" t="str">
        <f t="shared" si="6"/>
        <v>N/A</v>
      </c>
      <c r="I19" s="10">
        <v>-21</v>
      </c>
      <c r="J19" s="10">
        <v>23.01</v>
      </c>
      <c r="K19" s="9" t="str">
        <f t="shared" si="7"/>
        <v>Yes</v>
      </c>
    </row>
    <row r="20" spans="1:11" x14ac:dyDescent="0.2">
      <c r="A20" s="86" t="s">
        <v>857</v>
      </c>
      <c r="B20" s="105" t="s">
        <v>213</v>
      </c>
      <c r="C20" s="10">
        <v>5.9175627239999997</v>
      </c>
      <c r="D20" s="9" t="str">
        <f t="shared" si="4"/>
        <v>N/A</v>
      </c>
      <c r="E20" s="10">
        <v>5.4730769230999998</v>
      </c>
      <c r="F20" s="9" t="str">
        <f t="shared" si="5"/>
        <v>N/A</v>
      </c>
      <c r="G20" s="10">
        <v>5.5176901179</v>
      </c>
      <c r="H20" s="9" t="str">
        <f t="shared" si="6"/>
        <v>N/A</v>
      </c>
      <c r="I20" s="10">
        <v>-7.51</v>
      </c>
      <c r="J20" s="10">
        <v>0.81510000000000005</v>
      </c>
      <c r="K20" s="9" t="str">
        <f t="shared" si="7"/>
        <v>Yes</v>
      </c>
    </row>
    <row r="21" spans="1:11" x14ac:dyDescent="0.2">
      <c r="A21" s="86" t="s">
        <v>658</v>
      </c>
      <c r="B21" s="105" t="s">
        <v>213</v>
      </c>
      <c r="C21" s="9">
        <v>0</v>
      </c>
      <c r="D21" s="9" t="str">
        <f t="shared" si="4"/>
        <v>N/A</v>
      </c>
      <c r="E21" s="9">
        <v>0.13157894740000001</v>
      </c>
      <c r="F21" s="9" t="str">
        <f t="shared" si="5"/>
        <v>N/A</v>
      </c>
      <c r="G21" s="9">
        <v>0.196754823</v>
      </c>
      <c r="H21" s="9" t="str">
        <f t="shared" si="6"/>
        <v>N/A</v>
      </c>
      <c r="I21" s="10" t="s">
        <v>1747</v>
      </c>
      <c r="J21" s="10">
        <v>49.53</v>
      </c>
      <c r="K21" s="9" t="str">
        <f t="shared" si="7"/>
        <v>No</v>
      </c>
    </row>
    <row r="22" spans="1:11" x14ac:dyDescent="0.2">
      <c r="A22" s="86" t="s">
        <v>1723</v>
      </c>
      <c r="B22" s="105" t="s">
        <v>213</v>
      </c>
      <c r="C22" s="9" t="s">
        <v>1747</v>
      </c>
      <c r="D22" s="9" t="str">
        <f t="shared" si="4"/>
        <v>N/A</v>
      </c>
      <c r="E22" s="9">
        <v>0</v>
      </c>
      <c r="F22" s="9" t="str">
        <f t="shared" si="5"/>
        <v>N/A</v>
      </c>
      <c r="G22" s="9">
        <v>96.103896104</v>
      </c>
      <c r="H22" s="9" t="str">
        <f t="shared" si="6"/>
        <v>N/A</v>
      </c>
      <c r="I22" s="10" t="s">
        <v>1747</v>
      </c>
      <c r="J22" s="10" t="s">
        <v>1747</v>
      </c>
      <c r="K22" s="9" t="str">
        <f t="shared" si="7"/>
        <v>N/A</v>
      </c>
    </row>
    <row r="23" spans="1:11" x14ac:dyDescent="0.2">
      <c r="A23" s="86" t="s">
        <v>858</v>
      </c>
      <c r="B23" s="105" t="s">
        <v>213</v>
      </c>
      <c r="C23" s="10" t="s">
        <v>1747</v>
      </c>
      <c r="D23" s="9" t="str">
        <f t="shared" si="4"/>
        <v>N/A</v>
      </c>
      <c r="E23" s="10" t="s">
        <v>1747</v>
      </c>
      <c r="F23" s="9" t="str">
        <f t="shared" si="5"/>
        <v>N/A</v>
      </c>
      <c r="G23" s="10">
        <v>6.8108108107999996</v>
      </c>
      <c r="H23" s="9" t="str">
        <f t="shared" si="6"/>
        <v>N/A</v>
      </c>
      <c r="I23" s="10" t="s">
        <v>1747</v>
      </c>
      <c r="J23" s="10" t="s">
        <v>1747</v>
      </c>
      <c r="K23" s="9" t="str">
        <f t="shared" si="7"/>
        <v>N/A</v>
      </c>
    </row>
    <row r="24" spans="1:11" x14ac:dyDescent="0.2">
      <c r="A24" s="86" t="s">
        <v>15</v>
      </c>
      <c r="B24" s="105" t="s">
        <v>213</v>
      </c>
      <c r="C24" s="9">
        <v>0</v>
      </c>
      <c r="D24" s="9" t="str">
        <f>IF($B24="N/A","N/A",IF(C24&lt;0,"No","Yes"))</f>
        <v>N/A</v>
      </c>
      <c r="E24" s="9">
        <v>0</v>
      </c>
      <c r="F24" s="9" t="str">
        <f>IF($B24="N/A","N/A",IF(E24&lt;0,"No","Yes"))</f>
        <v>N/A</v>
      </c>
      <c r="G24" s="9">
        <v>4.3362718793999999</v>
      </c>
      <c r="H24" s="9" t="str">
        <f>IF($B24="N/A","N/A",IF(G24&lt;0,"No","Yes"))</f>
        <v>N/A</v>
      </c>
      <c r="I24" s="10" t="s">
        <v>1747</v>
      </c>
      <c r="J24" s="10" t="s">
        <v>1747</v>
      </c>
      <c r="K24" s="9" t="str">
        <f t="shared" ref="K24:K30" si="8">IF(J24="Div by 0", "N/A", IF(J24="N/A","N/A", IF(J24&gt;30, "No", IF(J24&lt;-30, "No", "Yes"))))</f>
        <v>N/A</v>
      </c>
    </row>
    <row r="25" spans="1:11" x14ac:dyDescent="0.2">
      <c r="A25" s="86" t="s">
        <v>159</v>
      </c>
      <c r="B25" s="105" t="s">
        <v>213</v>
      </c>
      <c r="C25" s="9">
        <v>100</v>
      </c>
      <c r="D25" s="9" t="str">
        <f>IF($B25="N/A","N/A",IF(C25&lt;0,"No","Yes"))</f>
        <v>N/A</v>
      </c>
      <c r="E25" s="9">
        <v>100</v>
      </c>
      <c r="F25" s="9" t="str">
        <f>IF($B25="N/A","N/A",IF(E25&lt;0,"No","Yes"))</f>
        <v>N/A</v>
      </c>
      <c r="G25" s="9">
        <v>99.918231762000005</v>
      </c>
      <c r="H25" s="9" t="str">
        <f>IF($B25="N/A","N/A",IF(G25&lt;0,"No","Yes"))</f>
        <v>N/A</v>
      </c>
      <c r="I25" s="10">
        <v>0</v>
      </c>
      <c r="J25" s="10">
        <v>-8.2000000000000003E-2</v>
      </c>
      <c r="K25" s="9" t="str">
        <f t="shared" si="8"/>
        <v>Yes</v>
      </c>
    </row>
    <row r="26" spans="1:11" x14ac:dyDescent="0.2">
      <c r="A26" s="86" t="s">
        <v>32</v>
      </c>
      <c r="B26" s="105"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
      <c r="A27" s="86" t="s">
        <v>160</v>
      </c>
      <c r="B27" s="105" t="s">
        <v>213</v>
      </c>
      <c r="C27" s="9">
        <v>81.270182992000002</v>
      </c>
      <c r="D27" s="9" t="str">
        <f t="shared" ref="D27:D30" si="9">IF($B27="N/A","N/A",IF(C27&lt;0,"No","Yes"))</f>
        <v>N/A</v>
      </c>
      <c r="E27" s="9">
        <v>77.565789473999999</v>
      </c>
      <c r="F27" s="9" t="str">
        <f t="shared" ref="F27:F30" si="10">IF($B27="N/A","N/A",IF(E27&lt;0,"No","Yes"))</f>
        <v>N/A</v>
      </c>
      <c r="G27" s="9">
        <v>79.266641113999995</v>
      </c>
      <c r="H27" s="9" t="str">
        <f t="shared" ref="H27:H30" si="11">IF($B27="N/A","N/A",IF(G27&lt;0,"No","Yes"))</f>
        <v>N/A</v>
      </c>
      <c r="I27" s="10">
        <v>-4.5599999999999996</v>
      </c>
      <c r="J27" s="10">
        <v>2.1930000000000001</v>
      </c>
      <c r="K27" s="9" t="str">
        <f t="shared" si="8"/>
        <v>Yes</v>
      </c>
    </row>
    <row r="28" spans="1:11" x14ac:dyDescent="0.2">
      <c r="A28" s="29" t="s">
        <v>374</v>
      </c>
      <c r="B28" s="105" t="s">
        <v>213</v>
      </c>
      <c r="C28" s="9">
        <v>72.981700752999998</v>
      </c>
      <c r="D28" s="9" t="str">
        <f t="shared" si="9"/>
        <v>N/A</v>
      </c>
      <c r="E28" s="9">
        <v>65.065789473999999</v>
      </c>
      <c r="F28" s="9" t="str">
        <f t="shared" si="10"/>
        <v>N/A</v>
      </c>
      <c r="G28" s="9">
        <v>11.345343043</v>
      </c>
      <c r="H28" s="9" t="str">
        <f t="shared" si="11"/>
        <v>N/A</v>
      </c>
      <c r="I28" s="10">
        <v>-10.8</v>
      </c>
      <c r="J28" s="10">
        <v>-82.6</v>
      </c>
      <c r="K28" s="9" t="str">
        <f t="shared" si="8"/>
        <v>No</v>
      </c>
    </row>
    <row r="29" spans="1:11" x14ac:dyDescent="0.2">
      <c r="A29" s="29" t="s">
        <v>376</v>
      </c>
      <c r="B29" s="105" t="s">
        <v>213</v>
      </c>
      <c r="C29" s="9">
        <v>3.9827771797999998</v>
      </c>
      <c r="D29" s="9" t="str">
        <f t="shared" si="9"/>
        <v>N/A</v>
      </c>
      <c r="E29" s="9">
        <v>8.2236842105000001</v>
      </c>
      <c r="F29" s="9" t="str">
        <f t="shared" si="10"/>
        <v>N/A</v>
      </c>
      <c r="G29" s="9">
        <v>57.442187300000001</v>
      </c>
      <c r="H29" s="9" t="str">
        <f t="shared" si="11"/>
        <v>N/A</v>
      </c>
      <c r="I29" s="10">
        <v>106.5</v>
      </c>
      <c r="J29" s="10">
        <v>598.5</v>
      </c>
      <c r="K29" s="9" t="str">
        <f t="shared" si="8"/>
        <v>No</v>
      </c>
    </row>
    <row r="30" spans="1:11" x14ac:dyDescent="0.2">
      <c r="A30" s="29" t="s">
        <v>377</v>
      </c>
      <c r="B30" s="105" t="s">
        <v>213</v>
      </c>
      <c r="C30" s="9">
        <v>0.21528525300000001</v>
      </c>
      <c r="D30" s="9" t="str">
        <f t="shared" si="9"/>
        <v>N/A</v>
      </c>
      <c r="E30" s="9">
        <v>0.39473684209999998</v>
      </c>
      <c r="F30" s="9" t="str">
        <f t="shared" si="10"/>
        <v>N/A</v>
      </c>
      <c r="G30" s="9">
        <v>3.3039478726999998</v>
      </c>
      <c r="H30" s="9" t="str">
        <f t="shared" si="11"/>
        <v>N/A</v>
      </c>
      <c r="I30" s="10">
        <v>83.36</v>
      </c>
      <c r="J30" s="10">
        <v>737</v>
      </c>
      <c r="K30" s="9" t="str">
        <f t="shared" si="8"/>
        <v>No</v>
      </c>
    </row>
    <row r="31" spans="1:11" ht="12" customHeight="1" x14ac:dyDescent="0.2">
      <c r="A31" s="164" t="s">
        <v>1647</v>
      </c>
      <c r="B31" s="165"/>
      <c r="C31" s="165"/>
      <c r="D31" s="165"/>
      <c r="E31" s="165"/>
      <c r="F31" s="165"/>
      <c r="G31" s="165"/>
      <c r="H31" s="165"/>
      <c r="I31" s="165"/>
      <c r="J31" s="165"/>
      <c r="K31" s="166"/>
    </row>
    <row r="32" spans="1:11" x14ac:dyDescent="0.2">
      <c r="A32" s="157" t="s">
        <v>1645</v>
      </c>
      <c r="B32" s="158"/>
      <c r="C32" s="158"/>
      <c r="D32" s="158"/>
      <c r="E32" s="158"/>
      <c r="F32" s="158"/>
      <c r="G32" s="158"/>
      <c r="H32" s="158"/>
      <c r="I32" s="158"/>
      <c r="J32" s="158"/>
      <c r="K32" s="159"/>
    </row>
    <row r="33" spans="1:11" x14ac:dyDescent="0.2">
      <c r="A33" s="160" t="s">
        <v>1743</v>
      </c>
      <c r="B33" s="160"/>
      <c r="C33" s="160"/>
      <c r="D33" s="160"/>
      <c r="E33" s="160"/>
      <c r="F33" s="160"/>
      <c r="G33" s="160"/>
      <c r="H33" s="160"/>
      <c r="I33" s="160"/>
      <c r="J33" s="160"/>
      <c r="K33" s="16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1597</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86" t="s">
        <v>343</v>
      </c>
      <c r="B6" s="9" t="s">
        <v>213</v>
      </c>
      <c r="C6" s="27">
        <v>7</v>
      </c>
      <c r="D6" s="9" t="s">
        <v>213</v>
      </c>
      <c r="E6" s="27">
        <v>7</v>
      </c>
      <c r="F6" s="9" t="s">
        <v>213</v>
      </c>
      <c r="G6" s="27">
        <v>7</v>
      </c>
      <c r="H6" s="9" t="s">
        <v>213</v>
      </c>
      <c r="I6" s="136" t="s">
        <v>213</v>
      </c>
      <c r="J6" s="136" t="s">
        <v>213</v>
      </c>
      <c r="K6" s="9" t="s">
        <v>213</v>
      </c>
    </row>
    <row r="7" spans="1:11" x14ac:dyDescent="0.2">
      <c r="A7" s="89" t="s">
        <v>12</v>
      </c>
      <c r="B7" s="30" t="s">
        <v>213</v>
      </c>
      <c r="C7" s="99">
        <v>10572632</v>
      </c>
      <c r="D7" s="32" t="str">
        <f>IF($B7="N/A","N/A",IF(C7&gt;15,"No",IF(C7&lt;-15,"No","Yes")))</f>
        <v>N/A</v>
      </c>
      <c r="E7" s="31">
        <v>11376923</v>
      </c>
      <c r="F7" s="32" t="str">
        <f>IF($B7="N/A","N/A",IF(E7&gt;15,"No",IF(E7&lt;-15,"No","Yes")))</f>
        <v>N/A</v>
      </c>
      <c r="G7" s="31">
        <v>12291156</v>
      </c>
      <c r="H7" s="32" t="str">
        <f>IF($B7="N/A","N/A",IF(G7&gt;15,"No",IF(G7&lt;-15,"No","Yes")))</f>
        <v>N/A</v>
      </c>
      <c r="I7" s="33">
        <v>7.6070000000000002</v>
      </c>
      <c r="J7" s="33">
        <v>8.0359999999999996</v>
      </c>
      <c r="K7" s="32" t="str">
        <f t="shared" ref="K7:K54" si="0">IF(J7="Div by 0", "N/A", IF(J7="N/A","N/A", IF(J7&gt;30, "No", IF(J7&lt;-30, "No", "Yes"))))</f>
        <v>Yes</v>
      </c>
    </row>
    <row r="8" spans="1:11" x14ac:dyDescent="0.2">
      <c r="A8" s="89" t="s">
        <v>362</v>
      </c>
      <c r="B8" s="30" t="s">
        <v>213</v>
      </c>
      <c r="C8" s="146">
        <v>23.632771859000002</v>
      </c>
      <c r="D8" s="32" t="str">
        <f>IF($B8="N/A","N/A",IF(C8&gt;15,"No",IF(C8&lt;-15,"No","Yes")))</f>
        <v>N/A</v>
      </c>
      <c r="E8" s="34">
        <v>21.371824350000001</v>
      </c>
      <c r="F8" s="32" t="str">
        <f>IF($B8="N/A","N/A",IF(E8&gt;15,"No",IF(E8&lt;-15,"No","Yes")))</f>
        <v>N/A</v>
      </c>
      <c r="G8" s="34">
        <v>14.234055771</v>
      </c>
      <c r="H8" s="32" t="str">
        <f>IF($B8="N/A","N/A",IF(G8&gt;15,"No",IF(G8&lt;-15,"No","Yes")))</f>
        <v>N/A</v>
      </c>
      <c r="I8" s="33">
        <v>-9.57</v>
      </c>
      <c r="J8" s="33">
        <v>-33.4</v>
      </c>
      <c r="K8" s="32" t="str">
        <f t="shared" si="0"/>
        <v>No</v>
      </c>
    </row>
    <row r="9" spans="1:11" x14ac:dyDescent="0.2">
      <c r="A9" s="89" t="s">
        <v>119</v>
      </c>
      <c r="B9" s="35" t="s">
        <v>213</v>
      </c>
      <c r="C9" s="98">
        <v>43.475030625999999</v>
      </c>
      <c r="D9" s="9" t="str">
        <f>IF($B9="N/A","N/A",IF(C9&gt;15,"No",IF(C9&lt;-15,"No","Yes")))</f>
        <v>N/A</v>
      </c>
      <c r="E9" s="9">
        <v>44.736595299000001</v>
      </c>
      <c r="F9" s="9" t="str">
        <f>IF($B9="N/A","N/A",IF(E9&gt;15,"No",IF(E9&lt;-15,"No","Yes")))</f>
        <v>N/A</v>
      </c>
      <c r="G9" s="9">
        <v>51.980944673000003</v>
      </c>
      <c r="H9" s="9" t="str">
        <f>IF($B9="N/A","N/A",IF(G9&gt;15,"No",IF(G9&lt;-15,"No","Yes")))</f>
        <v>N/A</v>
      </c>
      <c r="I9" s="10">
        <v>2.9020000000000001</v>
      </c>
      <c r="J9" s="10">
        <v>16.190000000000001</v>
      </c>
      <c r="K9" s="9" t="str">
        <f t="shared" si="0"/>
        <v>Yes</v>
      </c>
    </row>
    <row r="10" spans="1:11" x14ac:dyDescent="0.2">
      <c r="A10" s="89" t="s">
        <v>120</v>
      </c>
      <c r="B10" s="35" t="s">
        <v>213</v>
      </c>
      <c r="C10" s="98">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89" t="s">
        <v>859</v>
      </c>
      <c r="B11" s="35" t="s">
        <v>213</v>
      </c>
      <c r="C11" s="98">
        <v>32.892197514999999</v>
      </c>
      <c r="D11" s="9" t="str">
        <f>IF($B11="N/A","N/A",IF(C11&gt;15,"No",IF(C11&lt;-15,"No","Yes")))</f>
        <v>N/A</v>
      </c>
      <c r="E11" s="9">
        <v>33.891580351000002</v>
      </c>
      <c r="F11" s="9" t="str">
        <f>IF($B11="N/A","N/A",IF(E11&gt;15,"No",IF(E11&lt;-15,"No","Yes")))</f>
        <v>N/A</v>
      </c>
      <c r="G11" s="9">
        <v>33.784999556000002</v>
      </c>
      <c r="H11" s="9" t="str">
        <f>IF($B11="N/A","N/A",IF(G11&gt;15,"No",IF(G11&lt;-15,"No","Yes")))</f>
        <v>N/A</v>
      </c>
      <c r="I11" s="10">
        <v>3.0379999999999998</v>
      </c>
      <c r="J11" s="10">
        <v>-0.314</v>
      </c>
      <c r="K11" s="9" t="str">
        <f t="shared" si="0"/>
        <v>Yes</v>
      </c>
    </row>
    <row r="12" spans="1:11" x14ac:dyDescent="0.2">
      <c r="A12" s="89" t="s">
        <v>860</v>
      </c>
      <c r="B12" s="100" t="s">
        <v>214</v>
      </c>
      <c r="C12" s="98">
        <v>35.216131334000004</v>
      </c>
      <c r="D12" s="9" t="str">
        <f>IF(OR($B12="N/A",$C12="N/A"),"N/A",IF(C12&gt;100,"No",IF(C12&lt;95,"No","Yes")))</f>
        <v>No</v>
      </c>
      <c r="E12" s="98">
        <v>42.711615209999998</v>
      </c>
      <c r="F12" s="9" t="str">
        <f>IF(OR($B12="N/A",$E12="N/A"),"N/A",IF(E12&gt;100,"No",IF(E12&lt;95,"No","Yes")))</f>
        <v>No</v>
      </c>
      <c r="G12" s="98">
        <v>99.150700447000006</v>
      </c>
      <c r="H12" s="9" t="str">
        <f>IF($B12="N/A","N/A",IF(G12&gt;100,"No",IF(G12&lt;95,"No","Yes")))</f>
        <v>Yes</v>
      </c>
      <c r="I12" s="101">
        <v>21.28</v>
      </c>
      <c r="J12" s="101">
        <v>132.1</v>
      </c>
      <c r="K12" s="9" t="str">
        <f t="shared" si="0"/>
        <v>No</v>
      </c>
    </row>
    <row r="13" spans="1:11" x14ac:dyDescent="0.2">
      <c r="A13" s="89" t="s">
        <v>347</v>
      </c>
      <c r="B13" s="100" t="s">
        <v>213</v>
      </c>
      <c r="C13" s="98">
        <v>98.410513702000003</v>
      </c>
      <c r="D13" s="9" t="str">
        <f>IF($B13="N/A","N/A",IF(C13&gt;100,"No",IF(C13&lt;95,"No","Yes")))</f>
        <v>N/A</v>
      </c>
      <c r="E13" s="98">
        <v>99.078223812000005</v>
      </c>
      <c r="F13" s="9" t="str">
        <f>IF($B13="N/A","N/A",IF(E13&gt;100,"No",IF(E13&lt;95,"No","Yes")))</f>
        <v>N/A</v>
      </c>
      <c r="G13" s="98">
        <v>99.733414891999999</v>
      </c>
      <c r="H13" s="9" t="str">
        <f>IF($B13="N/A","N/A",IF(G13&gt;100,"No",IF(G13&lt;95,"No","Yes")))</f>
        <v>N/A</v>
      </c>
      <c r="I13" s="101">
        <v>0.67849999999999999</v>
      </c>
      <c r="J13" s="101">
        <v>0.6613</v>
      </c>
      <c r="K13" s="9" t="str">
        <f t="shared" si="0"/>
        <v>Yes</v>
      </c>
    </row>
    <row r="14" spans="1:11" x14ac:dyDescent="0.2">
      <c r="A14" s="89" t="s">
        <v>348</v>
      </c>
      <c r="B14" s="100" t="s">
        <v>213</v>
      </c>
      <c r="C14" s="98">
        <v>28.114916877999999</v>
      </c>
      <c r="D14" s="9" t="str">
        <f t="shared" ref="D14" si="1">IF($B14="N/A","N/A",IF(C14&lt;0,"No","Yes"))</f>
        <v>N/A</v>
      </c>
      <c r="E14" s="98">
        <v>24.243607164</v>
      </c>
      <c r="F14" s="9" t="str">
        <f t="shared" ref="F14" si="2">IF($B14="N/A","N/A",IF(E14&lt;0,"No","Yes"))</f>
        <v>N/A</v>
      </c>
      <c r="G14" s="98">
        <v>9.4381686624000007</v>
      </c>
      <c r="H14" s="9" t="str">
        <f t="shared" ref="H14" si="3">IF($B14="N/A","N/A",IF(G14&lt;0,"No","Yes"))</f>
        <v>N/A</v>
      </c>
      <c r="I14" s="101">
        <v>-13.8</v>
      </c>
      <c r="J14" s="101">
        <v>-61.1</v>
      </c>
      <c r="K14" s="9" t="str">
        <f t="shared" si="0"/>
        <v>No</v>
      </c>
    </row>
    <row r="15" spans="1:11" x14ac:dyDescent="0.2">
      <c r="A15" s="89" t="s">
        <v>861</v>
      </c>
      <c r="B15" s="100" t="s">
        <v>214</v>
      </c>
      <c r="C15" s="98">
        <v>35.102728503999998</v>
      </c>
      <c r="D15" s="9" t="str">
        <f>IF(OR($B15="N/A",$C15="N/A"),"N/A",IF(C15&gt;100,"No",IF(C15&lt;95,"No","Yes")))</f>
        <v>No</v>
      </c>
      <c r="E15" s="98">
        <v>42.618397512000001</v>
      </c>
      <c r="F15" s="9" t="str">
        <f>IF(OR($B15="N/A",$E15="N/A"),"N/A",IF(E15&gt;100,"No",IF(E15&lt;95,"No","Yes")))</f>
        <v>No</v>
      </c>
      <c r="G15" s="98">
        <v>99.086819594999994</v>
      </c>
      <c r="H15" s="9" t="str">
        <f>IF($B15="N/A","N/A",IF(G15&gt;100,"No",IF(G15&lt;95,"No","Yes")))</f>
        <v>Yes</v>
      </c>
      <c r="I15" s="101">
        <v>21.41</v>
      </c>
      <c r="J15" s="101">
        <v>132.5</v>
      </c>
      <c r="K15" s="9" t="str">
        <f t="shared" si="0"/>
        <v>No</v>
      </c>
    </row>
    <row r="16" spans="1:11" x14ac:dyDescent="0.2">
      <c r="A16" s="89" t="s">
        <v>331</v>
      </c>
      <c r="B16" s="35" t="s">
        <v>213</v>
      </c>
      <c r="C16" s="87">
        <v>2498606</v>
      </c>
      <c r="D16" s="9" t="str">
        <f>IF($B16="N/A","N/A",IF(C16&gt;15,"No",IF(C16&lt;-15,"No","Yes")))</f>
        <v>N/A</v>
      </c>
      <c r="E16" s="36">
        <v>2431456</v>
      </c>
      <c r="F16" s="9" t="str">
        <f>IF($B16="N/A","N/A",IF(E16&gt;15,"No",IF(E16&lt;-15,"No","Yes")))</f>
        <v>N/A</v>
      </c>
      <c r="G16" s="36">
        <v>1749530</v>
      </c>
      <c r="H16" s="9" t="str">
        <f>IF($B16="N/A","N/A",IF(G16&gt;15,"No",IF(G16&lt;-15,"No","Yes")))</f>
        <v>N/A</v>
      </c>
      <c r="I16" s="10">
        <v>-2.69</v>
      </c>
      <c r="J16" s="10">
        <v>-28</v>
      </c>
      <c r="K16" s="9" t="str">
        <f t="shared" si="0"/>
        <v>Yes</v>
      </c>
    </row>
    <row r="17" spans="1:11" x14ac:dyDescent="0.2">
      <c r="A17" s="89" t="s">
        <v>442</v>
      </c>
      <c r="B17" s="35" t="s">
        <v>215</v>
      </c>
      <c r="C17" s="98">
        <v>21.379401154</v>
      </c>
      <c r="D17" s="9" t="str">
        <f>IF($B17="N/A","N/A",IF(C17&gt;20,"No",IF(C17&lt;5,"No","Yes")))</f>
        <v>No</v>
      </c>
      <c r="E17" s="9">
        <v>23.918302448999999</v>
      </c>
      <c r="F17" s="9" t="str">
        <f>IF($B17="N/A","N/A",IF(E17&gt;20,"No",IF(E17&lt;5,"No","Yes")))</f>
        <v>No</v>
      </c>
      <c r="G17" s="9">
        <v>18.972981314999998</v>
      </c>
      <c r="H17" s="9" t="str">
        <f>IF($B17="N/A","N/A",IF(G17&gt;20,"No",IF(G17&lt;5,"No","Yes")))</f>
        <v>Yes</v>
      </c>
      <c r="I17" s="10">
        <v>11.88</v>
      </c>
      <c r="J17" s="10">
        <v>-20.7</v>
      </c>
      <c r="K17" s="9" t="str">
        <f t="shared" si="0"/>
        <v>Yes</v>
      </c>
    </row>
    <row r="18" spans="1:11" x14ac:dyDescent="0.2">
      <c r="A18" s="89" t="s">
        <v>443</v>
      </c>
      <c r="B18" s="30" t="s">
        <v>213</v>
      </c>
      <c r="C18" s="98">
        <v>78.620598845999993</v>
      </c>
      <c r="D18" s="9" t="str">
        <f>IF($B18="N/A","N/A",IF(C18&gt;15,"No",IF(C18&lt;-15,"No","Yes")))</f>
        <v>N/A</v>
      </c>
      <c r="E18" s="9">
        <v>76.081697551000005</v>
      </c>
      <c r="F18" s="9" t="str">
        <f>IF($B18="N/A","N/A",IF(E18&gt;15,"No",IF(E18&lt;-15,"No","Yes")))</f>
        <v>N/A</v>
      </c>
      <c r="G18" s="9">
        <v>81.027018685000002</v>
      </c>
      <c r="H18" s="9" t="str">
        <f>IF($B18="N/A","N/A",IF(G18&gt;15,"No",IF(G18&lt;-15,"No","Yes")))</f>
        <v>N/A</v>
      </c>
      <c r="I18" s="10">
        <v>-3.23</v>
      </c>
      <c r="J18" s="10">
        <v>6.5</v>
      </c>
      <c r="K18" s="9" t="str">
        <f t="shared" si="0"/>
        <v>Yes</v>
      </c>
    </row>
    <row r="19" spans="1:11" x14ac:dyDescent="0.2">
      <c r="A19" s="89" t="s">
        <v>444</v>
      </c>
      <c r="B19" s="35" t="s">
        <v>216</v>
      </c>
      <c r="C19" s="98">
        <v>0.29260315549999999</v>
      </c>
      <c r="D19" s="9" t="str">
        <f>IF($B19="N/A","N/A",IF(C19&gt;1,"Yes","No"))</f>
        <v>No</v>
      </c>
      <c r="E19" s="9">
        <v>0.91089454219999999</v>
      </c>
      <c r="F19" s="9" t="str">
        <f>IF($B19="N/A","N/A",IF(E19&gt;1,"Yes","No"))</f>
        <v>No</v>
      </c>
      <c r="G19" s="9">
        <v>1.8282052894</v>
      </c>
      <c r="H19" s="9" t="str">
        <f>IF($B19="N/A","N/A",IF(G19&gt;1,"Yes","No"))</f>
        <v>Yes</v>
      </c>
      <c r="I19" s="10">
        <v>211.3</v>
      </c>
      <c r="J19" s="10">
        <v>100.7</v>
      </c>
      <c r="K19" s="9" t="str">
        <f t="shared" si="0"/>
        <v>No</v>
      </c>
    </row>
    <row r="20" spans="1:11" x14ac:dyDescent="0.2">
      <c r="A20" s="89" t="s">
        <v>862</v>
      </c>
      <c r="B20" s="35" t="s">
        <v>213</v>
      </c>
      <c r="C20" s="91">
        <v>391.95964984</v>
      </c>
      <c r="D20" s="9" t="str">
        <f>IF($B20="N/A","N/A",IF(C20&gt;15,"No",IF(C20&lt;-15,"No","Yes")))</f>
        <v>N/A</v>
      </c>
      <c r="E20" s="37">
        <v>613.84716452999999</v>
      </c>
      <c r="F20" s="9" t="str">
        <f>IF($B20="N/A","N/A",IF(E20&gt;15,"No",IF(E20&lt;-15,"No","Yes")))</f>
        <v>N/A</v>
      </c>
      <c r="G20" s="37">
        <v>146.43260903999999</v>
      </c>
      <c r="H20" s="9" t="str">
        <f>IF($B20="N/A","N/A",IF(G20&gt;15,"No",IF(G20&lt;-15,"No","Yes")))</f>
        <v>N/A</v>
      </c>
      <c r="I20" s="10">
        <v>56.61</v>
      </c>
      <c r="J20" s="10">
        <v>-76.099999999999994</v>
      </c>
      <c r="K20" s="9" t="str">
        <f t="shared" si="0"/>
        <v>No</v>
      </c>
    </row>
    <row r="21" spans="1:11" x14ac:dyDescent="0.2">
      <c r="A21" s="89" t="s">
        <v>34</v>
      </c>
      <c r="B21" s="35" t="s">
        <v>213</v>
      </c>
      <c r="C21" s="102">
        <v>27.031679282999999</v>
      </c>
      <c r="D21" s="9" t="str">
        <f>IF($B21="N/A","N/A",IF(C21&gt;15,"No",IF(C21&lt;-15,"No","Yes")))</f>
        <v>N/A</v>
      </c>
      <c r="E21" s="103">
        <v>28.900358263000001</v>
      </c>
      <c r="F21" s="9" t="str">
        <f>IF($B21="N/A","N/A",IF(E21&gt;15,"No",IF(E21&lt;-15,"No","Yes")))</f>
        <v>N/A</v>
      </c>
      <c r="G21" s="103">
        <v>34.258162818999999</v>
      </c>
      <c r="H21" s="9" t="str">
        <f>IF($B21="N/A","N/A",IF(G21&gt;15,"No",IF(G21&lt;-15,"No","Yes")))</f>
        <v>N/A</v>
      </c>
      <c r="I21" s="10">
        <v>6.9130000000000003</v>
      </c>
      <c r="J21" s="10">
        <v>18.54</v>
      </c>
      <c r="K21" s="9" t="str">
        <f t="shared" si="0"/>
        <v>Yes</v>
      </c>
    </row>
    <row r="22" spans="1:11" x14ac:dyDescent="0.2">
      <c r="A22" s="89" t="s">
        <v>1724</v>
      </c>
      <c r="B22" s="35" t="s">
        <v>213</v>
      </c>
      <c r="C22" s="102">
        <v>31.158883012</v>
      </c>
      <c r="D22" s="9" t="str">
        <f>IF($B22="N/A","N/A",IF(C22&gt;15,"No",IF(C22&lt;-15,"No","Yes")))</f>
        <v>N/A</v>
      </c>
      <c r="E22" s="103">
        <v>32.426989435000003</v>
      </c>
      <c r="F22" s="9" t="str">
        <f>IF($B22="N/A","N/A",IF(E22&gt;15,"No",IF(E22&lt;-15,"No","Yes")))</f>
        <v>N/A</v>
      </c>
      <c r="G22" s="103">
        <v>36.099321987000003</v>
      </c>
      <c r="H22" s="9" t="str">
        <f>IF($B22="N/A","N/A",IF(G22&gt;15,"No",IF(G22&lt;-15,"No","Yes")))</f>
        <v>N/A</v>
      </c>
      <c r="I22" s="10">
        <v>4.07</v>
      </c>
      <c r="J22" s="10">
        <v>11.32</v>
      </c>
      <c r="K22" s="9" t="str">
        <f t="shared" si="0"/>
        <v>Yes</v>
      </c>
    </row>
    <row r="23" spans="1:11" x14ac:dyDescent="0.2">
      <c r="A23" s="89" t="s">
        <v>35</v>
      </c>
      <c r="B23" s="35" t="s">
        <v>213</v>
      </c>
      <c r="C23" s="102">
        <v>0</v>
      </c>
      <c r="D23" s="9" t="str">
        <f>IF($B23="N/A","N/A",IF(C23&gt;15,"No",IF(C23&lt;-15,"No","Yes")))</f>
        <v>N/A</v>
      </c>
      <c r="E23" s="103">
        <v>0</v>
      </c>
      <c r="F23" s="9" t="str">
        <f>IF($B23="N/A","N/A",IF(E23&gt;15,"No",IF(E23&lt;-15,"No","Yes")))</f>
        <v>N/A</v>
      </c>
      <c r="G23" s="103">
        <v>0</v>
      </c>
      <c r="H23" s="9" t="str">
        <f>IF($B23="N/A","N/A",IF(G23&gt;15,"No",IF(G23&lt;-15,"No","Yes")))</f>
        <v>N/A</v>
      </c>
      <c r="I23" s="10" t="s">
        <v>1747</v>
      </c>
      <c r="J23" s="10" t="s">
        <v>1747</v>
      </c>
      <c r="K23" s="9" t="str">
        <f t="shared" si="0"/>
        <v>N/A</v>
      </c>
    </row>
    <row r="24" spans="1:11" x14ac:dyDescent="0.2">
      <c r="A24" s="89" t="s">
        <v>863</v>
      </c>
      <c r="B24" s="35" t="s">
        <v>243</v>
      </c>
      <c r="C24" s="91">
        <v>388.78230301000002</v>
      </c>
      <c r="D24" s="9" t="str">
        <f>IF($B24="N/A","N/A",IF(C24&gt;300,"No",IF(C24&lt;75,"No","Yes")))</f>
        <v>No</v>
      </c>
      <c r="E24" s="37">
        <v>393.04053558999999</v>
      </c>
      <c r="F24" s="9" t="str">
        <f>IF($B24="N/A","N/A",IF(E24&gt;300,"No",IF(E24&lt;75,"No","Yes")))</f>
        <v>No</v>
      </c>
      <c r="G24" s="37">
        <v>486.43441875000002</v>
      </c>
      <c r="H24" s="9" t="str">
        <f>IF($B24="N/A","N/A",IF(G24&gt;300,"No",IF(G24&lt;75,"No","Yes")))</f>
        <v>No</v>
      </c>
      <c r="I24" s="10">
        <v>1.095</v>
      </c>
      <c r="J24" s="10">
        <v>23.76</v>
      </c>
      <c r="K24" s="9" t="str">
        <f t="shared" si="0"/>
        <v>Yes</v>
      </c>
    </row>
    <row r="25" spans="1:11" x14ac:dyDescent="0.2">
      <c r="A25" s="89" t="s">
        <v>864</v>
      </c>
      <c r="B25" s="35" t="s">
        <v>244</v>
      </c>
      <c r="C25" s="91">
        <v>7</v>
      </c>
      <c r="D25" s="9" t="str">
        <f>IF($B25="N/A","N/A",IF(C25&gt;250,"No",IF(C25&lt;20,"No","Yes")))</f>
        <v>No</v>
      </c>
      <c r="E25" s="37">
        <v>6.2471406835999996</v>
      </c>
      <c r="F25" s="9" t="str">
        <f>IF($B25="N/A","N/A",IF(E25&gt;250,"No",IF(E25&lt;20,"No","Yes")))</f>
        <v>No</v>
      </c>
      <c r="G25" s="37">
        <v>6</v>
      </c>
      <c r="H25" s="9" t="str">
        <f>IF($B25="N/A","N/A",IF(G25&gt;250,"No",IF(G25&lt;20,"No","Yes")))</f>
        <v>No</v>
      </c>
      <c r="I25" s="10">
        <v>-10.8</v>
      </c>
      <c r="J25" s="10">
        <v>-3.96</v>
      </c>
      <c r="K25" s="9" t="str">
        <f t="shared" si="0"/>
        <v>Yes</v>
      </c>
    </row>
    <row r="26" spans="1:11" x14ac:dyDescent="0.2">
      <c r="A26" s="89" t="s">
        <v>865</v>
      </c>
      <c r="B26" s="35" t="s">
        <v>245</v>
      </c>
      <c r="C26" s="91" t="s">
        <v>1747</v>
      </c>
      <c r="D26" s="9" t="str">
        <f>IF($B26="N/A","N/A",IF(C26&gt;5,"No",IF(C26&lt;3,"No","Yes")))</f>
        <v>No</v>
      </c>
      <c r="E26" s="37" t="s">
        <v>1747</v>
      </c>
      <c r="F26" s="9" t="str">
        <f>IF($B26="N/A","N/A",IF(E26&gt;5,"No",IF(E26&lt;3,"No","Yes")))</f>
        <v>No</v>
      </c>
      <c r="G26" s="37" t="s">
        <v>1747</v>
      </c>
      <c r="H26" s="9" t="str">
        <f>IF($B26="N/A","N/A",IF(G26&gt;5,"No",IF(G26&lt;3,"No","Yes")))</f>
        <v>No</v>
      </c>
      <c r="I26" s="10" t="s">
        <v>1747</v>
      </c>
      <c r="J26" s="10" t="s">
        <v>1747</v>
      </c>
      <c r="K26" s="9" t="str">
        <f t="shared" si="0"/>
        <v>N/A</v>
      </c>
    </row>
    <row r="27" spans="1:11" x14ac:dyDescent="0.2">
      <c r="A27" s="89" t="s">
        <v>131</v>
      </c>
      <c r="B27" s="35" t="s">
        <v>213</v>
      </c>
      <c r="C27" s="87">
        <v>1251</v>
      </c>
      <c r="D27" s="35" t="s">
        <v>213</v>
      </c>
      <c r="E27" s="36">
        <v>1117</v>
      </c>
      <c r="F27" s="35" t="s">
        <v>213</v>
      </c>
      <c r="G27" s="36">
        <v>758</v>
      </c>
      <c r="H27" s="9" t="str">
        <f>IF($B27="N/A","N/A",IF(G27&gt;15,"No",IF(G27&lt;-15,"No","Yes")))</f>
        <v>N/A</v>
      </c>
      <c r="I27" s="10">
        <v>-10.7</v>
      </c>
      <c r="J27" s="10">
        <v>-32.1</v>
      </c>
      <c r="K27" s="9" t="str">
        <f t="shared" si="0"/>
        <v>No</v>
      </c>
    </row>
    <row r="28" spans="1:11" x14ac:dyDescent="0.2">
      <c r="A28" s="89" t="s">
        <v>346</v>
      </c>
      <c r="B28" s="35" t="s">
        <v>213</v>
      </c>
      <c r="C28" s="88">
        <v>1.18324368E-2</v>
      </c>
      <c r="D28" s="35" t="s">
        <v>213</v>
      </c>
      <c r="E28" s="8">
        <v>9.8181203999999998E-3</v>
      </c>
      <c r="F28" s="35" t="s">
        <v>213</v>
      </c>
      <c r="G28" s="8">
        <v>6.1670359000000003E-3</v>
      </c>
      <c r="H28" s="9" t="str">
        <f>IF($B28="N/A","N/A",IF(G28&gt;15,"No",IF(G28&lt;-15,"No","Yes")))</f>
        <v>N/A</v>
      </c>
      <c r="I28" s="10">
        <v>-17</v>
      </c>
      <c r="J28" s="10">
        <v>-37.200000000000003</v>
      </c>
      <c r="K28" s="9" t="str">
        <f t="shared" si="0"/>
        <v>No</v>
      </c>
    </row>
    <row r="29" spans="1:11" ht="25.5" x14ac:dyDescent="0.2">
      <c r="A29" s="89" t="s">
        <v>841</v>
      </c>
      <c r="B29" s="35" t="s">
        <v>213</v>
      </c>
      <c r="C29" s="37">
        <v>229.55715427999999</v>
      </c>
      <c r="D29" s="35" t="s">
        <v>213</v>
      </c>
      <c r="E29" s="37">
        <v>186.50402865000001</v>
      </c>
      <c r="F29" s="35" t="s">
        <v>213</v>
      </c>
      <c r="G29" s="37">
        <v>199.58311345999999</v>
      </c>
      <c r="H29" s="35" t="s">
        <v>213</v>
      </c>
      <c r="I29" s="10">
        <v>-18.8</v>
      </c>
      <c r="J29" s="10">
        <v>7.0129999999999999</v>
      </c>
      <c r="K29" s="9" t="str">
        <f t="shared" si="0"/>
        <v>Yes</v>
      </c>
    </row>
    <row r="30" spans="1:11" x14ac:dyDescent="0.2">
      <c r="A30" s="89" t="s">
        <v>27</v>
      </c>
      <c r="B30" s="35" t="s">
        <v>217</v>
      </c>
      <c r="C30" s="36">
        <v>0</v>
      </c>
      <c r="D30" s="9" t="str">
        <f>IF($B30="N/A","N/A",IF(C30="N/A","N/A",IF(C30=0,"Yes","No")))</f>
        <v>Yes</v>
      </c>
      <c r="E30" s="36">
        <v>0</v>
      </c>
      <c r="F30" s="9" t="str">
        <f>IF($B30="N/A","N/A",IF(E30="N/A","N/A",IF(E30=0,"Yes","No")))</f>
        <v>Yes</v>
      </c>
      <c r="G30" s="36">
        <v>0</v>
      </c>
      <c r="H30" s="9" t="str">
        <f>IF($B30="N/A","N/A",IF(G30=0,"Yes","No"))</f>
        <v>Yes</v>
      </c>
      <c r="I30" s="10" t="s">
        <v>1747</v>
      </c>
      <c r="J30" s="10" t="s">
        <v>1747</v>
      </c>
      <c r="K30" s="9" t="str">
        <f t="shared" si="0"/>
        <v>N/A</v>
      </c>
    </row>
    <row r="31" spans="1:11" x14ac:dyDescent="0.2">
      <c r="A31" s="89" t="s">
        <v>206</v>
      </c>
      <c r="B31" s="104" t="s">
        <v>213</v>
      </c>
      <c r="C31" s="87">
        <v>1615461</v>
      </c>
      <c r="D31" s="9" t="str">
        <f t="shared" ref="D31:F50" si="4">IF($B31="N/A","N/A",IF(C31&lt;0,"No","Yes"))</f>
        <v>N/A</v>
      </c>
      <c r="E31" s="87">
        <v>1817045</v>
      </c>
      <c r="F31" s="9" t="str">
        <f t="shared" si="4"/>
        <v>N/A</v>
      </c>
      <c r="G31" s="87">
        <v>2021950</v>
      </c>
      <c r="H31" s="9" t="str">
        <f t="shared" ref="H31:H50" si="5">IF($B31="N/A","N/A",IF(G31&lt;0,"No","Yes"))</f>
        <v>N/A</v>
      </c>
      <c r="I31" s="10">
        <v>12.48</v>
      </c>
      <c r="J31" s="10">
        <v>11.28</v>
      </c>
      <c r="K31" s="9" t="str">
        <f t="shared" si="0"/>
        <v>Yes</v>
      </c>
    </row>
    <row r="32" spans="1:11" ht="25.5" x14ac:dyDescent="0.2">
      <c r="A32" s="2" t="s">
        <v>659</v>
      </c>
      <c r="B32" s="104" t="s">
        <v>213</v>
      </c>
      <c r="C32" s="88">
        <v>99.975486872999994</v>
      </c>
      <c r="D32" s="9" t="str">
        <f t="shared" si="4"/>
        <v>N/A</v>
      </c>
      <c r="E32" s="88">
        <v>99.982664161000002</v>
      </c>
      <c r="F32" s="9" t="str">
        <f t="shared" si="4"/>
        <v>N/A</v>
      </c>
      <c r="G32" s="88">
        <v>99.983876949999996</v>
      </c>
      <c r="H32" s="9" t="str">
        <f t="shared" si="5"/>
        <v>N/A</v>
      </c>
      <c r="I32" s="10">
        <v>7.1999999999999998E-3</v>
      </c>
      <c r="J32" s="10">
        <v>1.1999999999999999E-3</v>
      </c>
      <c r="K32" s="9" t="str">
        <f t="shared" si="0"/>
        <v>Yes</v>
      </c>
    </row>
    <row r="33" spans="1:11" x14ac:dyDescent="0.2">
      <c r="A33" s="2" t="s">
        <v>660</v>
      </c>
      <c r="B33" s="104" t="s">
        <v>213</v>
      </c>
      <c r="C33" s="88">
        <v>0</v>
      </c>
      <c r="D33" s="9" t="str">
        <f t="shared" si="4"/>
        <v>N/A</v>
      </c>
      <c r="E33" s="88">
        <v>0</v>
      </c>
      <c r="F33" s="9" t="str">
        <f t="shared" si="4"/>
        <v>N/A</v>
      </c>
      <c r="G33" s="88">
        <v>0</v>
      </c>
      <c r="H33" s="9" t="str">
        <f t="shared" si="5"/>
        <v>N/A</v>
      </c>
      <c r="I33" s="10" t="s">
        <v>1747</v>
      </c>
      <c r="J33" s="10" t="s">
        <v>1747</v>
      </c>
      <c r="K33" s="9" t="str">
        <f t="shared" si="0"/>
        <v>N/A</v>
      </c>
    </row>
    <row r="34" spans="1:11" x14ac:dyDescent="0.2">
      <c r="A34" s="2" t="s">
        <v>661</v>
      </c>
      <c r="B34" s="104" t="s">
        <v>213</v>
      </c>
      <c r="C34" s="88">
        <v>0</v>
      </c>
      <c r="D34" s="9" t="str">
        <f t="shared" si="4"/>
        <v>N/A</v>
      </c>
      <c r="E34" s="88">
        <v>0</v>
      </c>
      <c r="F34" s="9" t="str">
        <f t="shared" si="4"/>
        <v>N/A</v>
      </c>
      <c r="G34" s="88">
        <v>0</v>
      </c>
      <c r="H34" s="9" t="str">
        <f t="shared" si="5"/>
        <v>N/A</v>
      </c>
      <c r="I34" s="10" t="s">
        <v>1747</v>
      </c>
      <c r="J34" s="10" t="s">
        <v>1747</v>
      </c>
      <c r="K34" s="9" t="str">
        <f t="shared" si="0"/>
        <v>N/A</v>
      </c>
    </row>
    <row r="35" spans="1:11" x14ac:dyDescent="0.2">
      <c r="A35" s="2" t="s">
        <v>662</v>
      </c>
      <c r="B35" s="104" t="s">
        <v>213</v>
      </c>
      <c r="C35" s="88">
        <v>2.4513126600000001E-2</v>
      </c>
      <c r="D35" s="9" t="str">
        <f t="shared" si="4"/>
        <v>N/A</v>
      </c>
      <c r="E35" s="88">
        <v>1.7335839200000001E-2</v>
      </c>
      <c r="F35" s="9" t="str">
        <f t="shared" si="4"/>
        <v>N/A</v>
      </c>
      <c r="G35" s="88">
        <v>1.61230495E-2</v>
      </c>
      <c r="H35" s="9" t="str">
        <f t="shared" si="5"/>
        <v>N/A</v>
      </c>
      <c r="I35" s="10">
        <v>-29.3</v>
      </c>
      <c r="J35" s="10">
        <v>-7</v>
      </c>
      <c r="K35" s="9" t="str">
        <f t="shared" si="0"/>
        <v>Yes</v>
      </c>
    </row>
    <row r="36" spans="1:11" x14ac:dyDescent="0.2">
      <c r="A36" s="2" t="s">
        <v>349</v>
      </c>
      <c r="B36" s="104" t="s">
        <v>213</v>
      </c>
      <c r="C36" s="87">
        <v>1862110</v>
      </c>
      <c r="D36" s="9" t="str">
        <f t="shared" si="4"/>
        <v>N/A</v>
      </c>
      <c r="E36" s="87">
        <v>2038774</v>
      </c>
      <c r="F36" s="9" t="str">
        <f t="shared" si="4"/>
        <v>N/A</v>
      </c>
      <c r="G36" s="87">
        <v>2130617</v>
      </c>
      <c r="H36" s="9" t="str">
        <f t="shared" si="5"/>
        <v>N/A</v>
      </c>
      <c r="I36" s="10">
        <v>9.4870000000000001</v>
      </c>
      <c r="J36" s="10">
        <v>4.5049999999999999</v>
      </c>
      <c r="K36" s="9" t="str">
        <f t="shared" si="0"/>
        <v>Yes</v>
      </c>
    </row>
    <row r="37" spans="1:11" x14ac:dyDescent="0.2">
      <c r="A37" s="2" t="s">
        <v>663</v>
      </c>
      <c r="B37" s="104" t="s">
        <v>213</v>
      </c>
      <c r="C37" s="88">
        <v>0</v>
      </c>
      <c r="D37" s="9" t="str">
        <f t="shared" si="4"/>
        <v>N/A</v>
      </c>
      <c r="E37" s="88">
        <v>0</v>
      </c>
      <c r="F37" s="9" t="str">
        <f t="shared" si="4"/>
        <v>N/A</v>
      </c>
      <c r="G37" s="88">
        <v>0</v>
      </c>
      <c r="H37" s="9" t="str">
        <f t="shared" si="5"/>
        <v>N/A</v>
      </c>
      <c r="I37" s="10" t="s">
        <v>1747</v>
      </c>
      <c r="J37" s="10" t="s">
        <v>1747</v>
      </c>
      <c r="K37" s="9" t="str">
        <f t="shared" si="0"/>
        <v>N/A</v>
      </c>
    </row>
    <row r="38" spans="1:11" x14ac:dyDescent="0.2">
      <c r="A38" s="2" t="s">
        <v>664</v>
      </c>
      <c r="B38" s="104" t="s">
        <v>213</v>
      </c>
      <c r="C38" s="88">
        <v>0</v>
      </c>
      <c r="D38" s="9" t="str">
        <f t="shared" si="4"/>
        <v>N/A</v>
      </c>
      <c r="E38" s="88">
        <v>0</v>
      </c>
      <c r="F38" s="9" t="str">
        <f t="shared" si="4"/>
        <v>N/A</v>
      </c>
      <c r="G38" s="88">
        <v>0</v>
      </c>
      <c r="H38" s="9" t="str">
        <f t="shared" si="5"/>
        <v>N/A</v>
      </c>
      <c r="I38" s="10" t="s">
        <v>1747</v>
      </c>
      <c r="J38" s="10" t="s">
        <v>1747</v>
      </c>
      <c r="K38" s="9" t="str">
        <f t="shared" si="0"/>
        <v>N/A</v>
      </c>
    </row>
    <row r="39" spans="1:11" x14ac:dyDescent="0.2">
      <c r="A39" s="2" t="s">
        <v>665</v>
      </c>
      <c r="B39" s="104" t="s">
        <v>213</v>
      </c>
      <c r="C39" s="88">
        <v>0</v>
      </c>
      <c r="D39" s="9" t="str">
        <f t="shared" si="4"/>
        <v>N/A</v>
      </c>
      <c r="E39" s="88">
        <v>0</v>
      </c>
      <c r="F39" s="9" t="str">
        <f t="shared" si="4"/>
        <v>N/A</v>
      </c>
      <c r="G39" s="88">
        <v>0</v>
      </c>
      <c r="H39" s="9" t="str">
        <f t="shared" si="5"/>
        <v>N/A</v>
      </c>
      <c r="I39" s="10" t="s">
        <v>1747</v>
      </c>
      <c r="J39" s="10" t="s">
        <v>1747</v>
      </c>
      <c r="K39" s="9" t="str">
        <f t="shared" si="0"/>
        <v>N/A</v>
      </c>
    </row>
    <row r="40" spans="1:11" x14ac:dyDescent="0.2">
      <c r="A40" s="2" t="s">
        <v>666</v>
      </c>
      <c r="B40" s="104" t="s">
        <v>213</v>
      </c>
      <c r="C40" s="88">
        <v>0</v>
      </c>
      <c r="D40" s="9" t="str">
        <f t="shared" si="4"/>
        <v>N/A</v>
      </c>
      <c r="E40" s="88">
        <v>0</v>
      </c>
      <c r="F40" s="9" t="str">
        <f t="shared" si="4"/>
        <v>N/A</v>
      </c>
      <c r="G40" s="88">
        <v>0</v>
      </c>
      <c r="H40" s="9" t="str">
        <f t="shared" si="5"/>
        <v>N/A</v>
      </c>
      <c r="I40" s="10" t="s">
        <v>1747</v>
      </c>
      <c r="J40" s="10" t="s">
        <v>1747</v>
      </c>
      <c r="K40" s="9" t="str">
        <f t="shared" si="0"/>
        <v>N/A</v>
      </c>
    </row>
    <row r="41" spans="1:11" x14ac:dyDescent="0.2">
      <c r="A41" s="2" t="s">
        <v>667</v>
      </c>
      <c r="B41" s="104" t="s">
        <v>213</v>
      </c>
      <c r="C41" s="88">
        <v>99.982815193999997</v>
      </c>
      <c r="D41" s="9" t="str">
        <f t="shared" si="4"/>
        <v>N/A</v>
      </c>
      <c r="E41" s="88">
        <v>99.979154139000002</v>
      </c>
      <c r="F41" s="9" t="str">
        <f t="shared" si="4"/>
        <v>N/A</v>
      </c>
      <c r="G41" s="88">
        <v>99.985919572</v>
      </c>
      <c r="H41" s="9" t="str">
        <f t="shared" si="5"/>
        <v>N/A</v>
      </c>
      <c r="I41" s="10">
        <v>-4.0000000000000001E-3</v>
      </c>
      <c r="J41" s="10">
        <v>6.7999999999999996E-3</v>
      </c>
      <c r="K41" s="9" t="str">
        <f t="shared" si="0"/>
        <v>Yes</v>
      </c>
    </row>
    <row r="42" spans="1:11" x14ac:dyDescent="0.2">
      <c r="A42" s="2" t="s">
        <v>668</v>
      </c>
      <c r="B42" s="104" t="s">
        <v>213</v>
      </c>
      <c r="C42" s="88">
        <v>99.982815193999997</v>
      </c>
      <c r="D42" s="9" t="str">
        <f t="shared" si="4"/>
        <v>N/A</v>
      </c>
      <c r="E42" s="88">
        <v>99.979154139000002</v>
      </c>
      <c r="F42" s="9" t="str">
        <f t="shared" si="4"/>
        <v>N/A</v>
      </c>
      <c r="G42" s="88">
        <v>99.985919572</v>
      </c>
      <c r="H42" s="9" t="str">
        <f t="shared" si="5"/>
        <v>N/A</v>
      </c>
      <c r="I42" s="10">
        <v>-4.0000000000000001E-3</v>
      </c>
      <c r="J42" s="10">
        <v>6.7999999999999996E-3</v>
      </c>
      <c r="K42" s="9" t="str">
        <f t="shared" si="0"/>
        <v>Yes</v>
      </c>
    </row>
    <row r="43" spans="1:11" x14ac:dyDescent="0.2">
      <c r="A43" s="2" t="s">
        <v>669</v>
      </c>
      <c r="B43" s="104" t="s">
        <v>213</v>
      </c>
      <c r="C43" s="88">
        <v>0</v>
      </c>
      <c r="D43" s="9" t="str">
        <f t="shared" si="4"/>
        <v>N/A</v>
      </c>
      <c r="E43" s="88">
        <v>0</v>
      </c>
      <c r="F43" s="9" t="str">
        <f t="shared" si="4"/>
        <v>N/A</v>
      </c>
      <c r="G43" s="88">
        <v>0</v>
      </c>
      <c r="H43" s="9" t="str">
        <f t="shared" si="5"/>
        <v>N/A</v>
      </c>
      <c r="I43" s="10" t="s">
        <v>1747</v>
      </c>
      <c r="J43" s="10" t="s">
        <v>1747</v>
      </c>
      <c r="K43" s="9" t="str">
        <f t="shared" si="0"/>
        <v>N/A</v>
      </c>
    </row>
    <row r="44" spans="1:11" x14ac:dyDescent="0.2">
      <c r="A44" s="2" t="s">
        <v>670</v>
      </c>
      <c r="B44" s="104" t="s">
        <v>213</v>
      </c>
      <c r="C44" s="88">
        <v>0</v>
      </c>
      <c r="D44" s="9" t="str">
        <f t="shared" si="4"/>
        <v>N/A</v>
      </c>
      <c r="E44" s="88">
        <v>0</v>
      </c>
      <c r="F44" s="9" t="str">
        <f t="shared" si="4"/>
        <v>N/A</v>
      </c>
      <c r="G44" s="88">
        <v>0</v>
      </c>
      <c r="H44" s="9" t="str">
        <f t="shared" si="5"/>
        <v>N/A</v>
      </c>
      <c r="I44" s="10" t="s">
        <v>1747</v>
      </c>
      <c r="J44" s="10" t="s">
        <v>1747</v>
      </c>
      <c r="K44" s="9" t="str">
        <f t="shared" si="0"/>
        <v>N/A</v>
      </c>
    </row>
    <row r="45" spans="1:11" x14ac:dyDescent="0.2">
      <c r="A45" s="2" t="s">
        <v>671</v>
      </c>
      <c r="B45" s="104" t="s">
        <v>213</v>
      </c>
      <c r="C45" s="88">
        <v>1.71848065E-2</v>
      </c>
      <c r="D45" s="9" t="str">
        <f t="shared" si="4"/>
        <v>N/A</v>
      </c>
      <c r="E45" s="88">
        <v>2.0845861300000001E-2</v>
      </c>
      <c r="F45" s="9" t="str">
        <f t="shared" si="4"/>
        <v>N/A</v>
      </c>
      <c r="G45" s="88">
        <v>1.40804283E-2</v>
      </c>
      <c r="H45" s="9" t="str">
        <f t="shared" si="5"/>
        <v>N/A</v>
      </c>
      <c r="I45" s="10">
        <v>21.3</v>
      </c>
      <c r="J45" s="10">
        <v>-32.5</v>
      </c>
      <c r="K45" s="9" t="str">
        <f t="shared" si="0"/>
        <v>No</v>
      </c>
    </row>
    <row r="46" spans="1:11" x14ac:dyDescent="0.2">
      <c r="A46" s="2" t="s">
        <v>350</v>
      </c>
      <c r="B46" s="104" t="s">
        <v>213</v>
      </c>
      <c r="C46" s="87">
        <v>0</v>
      </c>
      <c r="D46" s="9" t="str">
        <f t="shared" si="4"/>
        <v>N/A</v>
      </c>
      <c r="E46" s="87">
        <v>0</v>
      </c>
      <c r="F46" s="9" t="str">
        <f t="shared" si="4"/>
        <v>N/A</v>
      </c>
      <c r="G46" s="87">
        <v>0</v>
      </c>
      <c r="H46" s="9" t="str">
        <f t="shared" si="5"/>
        <v>N/A</v>
      </c>
      <c r="I46" s="10" t="s">
        <v>1747</v>
      </c>
      <c r="J46" s="10" t="s">
        <v>1747</v>
      </c>
      <c r="K46" s="9" t="str">
        <f t="shared" si="0"/>
        <v>N/A</v>
      </c>
    </row>
    <row r="47" spans="1:11" x14ac:dyDescent="0.2">
      <c r="A47" s="2" t="s">
        <v>672</v>
      </c>
      <c r="B47" s="104" t="s">
        <v>213</v>
      </c>
      <c r="C47" s="88" t="s">
        <v>1747</v>
      </c>
      <c r="D47" s="9" t="str">
        <f t="shared" si="4"/>
        <v>N/A</v>
      </c>
      <c r="E47" s="88" t="s">
        <v>1747</v>
      </c>
      <c r="F47" s="9" t="str">
        <f t="shared" si="4"/>
        <v>N/A</v>
      </c>
      <c r="G47" s="88" t="s">
        <v>1747</v>
      </c>
      <c r="H47" s="9" t="str">
        <f t="shared" si="5"/>
        <v>N/A</v>
      </c>
      <c r="I47" s="10" t="s">
        <v>1747</v>
      </c>
      <c r="J47" s="10" t="s">
        <v>1747</v>
      </c>
      <c r="K47" s="9" t="str">
        <f t="shared" si="0"/>
        <v>N/A</v>
      </c>
    </row>
    <row r="48" spans="1:11" x14ac:dyDescent="0.2">
      <c r="A48" s="2" t="s">
        <v>673</v>
      </c>
      <c r="B48" s="104" t="s">
        <v>213</v>
      </c>
      <c r="C48" s="88" t="s">
        <v>1747</v>
      </c>
      <c r="D48" s="9" t="str">
        <f t="shared" si="4"/>
        <v>N/A</v>
      </c>
      <c r="E48" s="88" t="s">
        <v>1747</v>
      </c>
      <c r="F48" s="9" t="str">
        <f t="shared" si="4"/>
        <v>N/A</v>
      </c>
      <c r="G48" s="88" t="s">
        <v>1747</v>
      </c>
      <c r="H48" s="9" t="str">
        <f t="shared" si="5"/>
        <v>N/A</v>
      </c>
      <c r="I48" s="10" t="s">
        <v>1747</v>
      </c>
      <c r="J48" s="10" t="s">
        <v>1747</v>
      </c>
      <c r="K48" s="9" t="str">
        <f t="shared" si="0"/>
        <v>N/A</v>
      </c>
    </row>
    <row r="49" spans="1:11" x14ac:dyDescent="0.2">
      <c r="A49" s="2" t="s">
        <v>674</v>
      </c>
      <c r="B49" s="104" t="s">
        <v>213</v>
      </c>
      <c r="C49" s="88" t="s">
        <v>1747</v>
      </c>
      <c r="D49" s="9" t="str">
        <f t="shared" si="4"/>
        <v>N/A</v>
      </c>
      <c r="E49" s="88" t="s">
        <v>1747</v>
      </c>
      <c r="F49" s="9" t="str">
        <f t="shared" si="4"/>
        <v>N/A</v>
      </c>
      <c r="G49" s="88" t="s">
        <v>1747</v>
      </c>
      <c r="H49" s="9" t="str">
        <f t="shared" si="5"/>
        <v>N/A</v>
      </c>
      <c r="I49" s="10" t="s">
        <v>1747</v>
      </c>
      <c r="J49" s="10" t="s">
        <v>1747</v>
      </c>
      <c r="K49" s="9" t="str">
        <f t="shared" si="0"/>
        <v>N/A</v>
      </c>
    </row>
    <row r="50" spans="1:11" x14ac:dyDescent="0.2">
      <c r="A50" s="2" t="s">
        <v>675</v>
      </c>
      <c r="B50" s="104" t="s">
        <v>213</v>
      </c>
      <c r="C50" s="88" t="s">
        <v>1747</v>
      </c>
      <c r="D50" s="9" t="str">
        <f t="shared" si="4"/>
        <v>N/A</v>
      </c>
      <c r="E50" s="88" t="s">
        <v>1747</v>
      </c>
      <c r="F50" s="9" t="str">
        <f t="shared" si="4"/>
        <v>N/A</v>
      </c>
      <c r="G50" s="88" t="s">
        <v>1747</v>
      </c>
      <c r="H50" s="9" t="str">
        <f t="shared" si="5"/>
        <v>N/A</v>
      </c>
      <c r="I50" s="10" t="s">
        <v>1747</v>
      </c>
      <c r="J50" s="10" t="s">
        <v>1747</v>
      </c>
      <c r="K50" s="9" t="str">
        <f t="shared" si="0"/>
        <v>N/A</v>
      </c>
    </row>
    <row r="51" spans="1:11" x14ac:dyDescent="0.2">
      <c r="A51" s="2" t="s">
        <v>351</v>
      </c>
      <c r="B51" s="35" t="s">
        <v>213</v>
      </c>
      <c r="C51" s="87">
        <v>4596455</v>
      </c>
      <c r="D51" s="35" t="s">
        <v>213</v>
      </c>
      <c r="E51" s="36">
        <v>5089648</v>
      </c>
      <c r="F51" s="35" t="s">
        <v>213</v>
      </c>
      <c r="G51" s="36">
        <v>6389059</v>
      </c>
      <c r="H51" s="35" t="s">
        <v>213</v>
      </c>
      <c r="I51" s="10">
        <v>10.73</v>
      </c>
      <c r="J51" s="10">
        <v>25.53</v>
      </c>
      <c r="K51" s="9" t="str">
        <f t="shared" si="0"/>
        <v>Yes</v>
      </c>
    </row>
    <row r="52" spans="1:11" x14ac:dyDescent="0.2">
      <c r="A52" s="2" t="s">
        <v>352</v>
      </c>
      <c r="B52" s="35" t="s">
        <v>213</v>
      </c>
      <c r="C52" s="88">
        <v>73.379114991999998</v>
      </c>
      <c r="D52" s="9" t="str">
        <f t="shared" ref="D52:D54" si="6">IF($B52="N/A","N/A",IF(C52&gt;15,"No",IF(C52&lt;-15,"No","Yes")))</f>
        <v>N/A</v>
      </c>
      <c r="E52" s="8">
        <v>79.495143868</v>
      </c>
      <c r="F52" s="9" t="str">
        <f t="shared" ref="F52:F54" si="7">IF($B52="N/A","N/A",IF(E52&gt;15,"No",IF(E52&lt;-15,"No","Yes")))</f>
        <v>N/A</v>
      </c>
      <c r="G52" s="8">
        <v>91.861978422999996</v>
      </c>
      <c r="H52" s="9" t="str">
        <f t="shared" ref="H52:H54" si="8">IF($B52="N/A","N/A",IF(G52&gt;15,"No",IF(G52&lt;-15,"No","Yes")))</f>
        <v>N/A</v>
      </c>
      <c r="I52" s="10">
        <v>8.3350000000000009</v>
      </c>
      <c r="J52" s="10">
        <v>15.56</v>
      </c>
      <c r="K52" s="9" t="str">
        <f t="shared" si="0"/>
        <v>Yes</v>
      </c>
    </row>
    <row r="53" spans="1:11" x14ac:dyDescent="0.2">
      <c r="A53" s="2" t="s">
        <v>353</v>
      </c>
      <c r="B53" s="35" t="s">
        <v>213</v>
      </c>
      <c r="C53" s="88">
        <v>11.731519182</v>
      </c>
      <c r="D53" s="9" t="str">
        <f t="shared" si="6"/>
        <v>N/A</v>
      </c>
      <c r="E53" s="8">
        <v>10.178719629</v>
      </c>
      <c r="F53" s="9" t="str">
        <f t="shared" si="7"/>
        <v>N/A</v>
      </c>
      <c r="G53" s="8">
        <v>7.2598797412999998</v>
      </c>
      <c r="H53" s="9" t="str">
        <f t="shared" si="8"/>
        <v>N/A</v>
      </c>
      <c r="I53" s="10">
        <v>-13.2</v>
      </c>
      <c r="J53" s="10">
        <v>-28.7</v>
      </c>
      <c r="K53" s="9" t="str">
        <f t="shared" si="0"/>
        <v>Yes</v>
      </c>
    </row>
    <row r="54" spans="1:11" x14ac:dyDescent="0.2">
      <c r="A54" s="2" t="s">
        <v>354</v>
      </c>
      <c r="B54" s="35" t="s">
        <v>213</v>
      </c>
      <c r="C54" s="88">
        <v>5.7558488009</v>
      </c>
      <c r="D54" s="9" t="str">
        <f t="shared" si="6"/>
        <v>N/A</v>
      </c>
      <c r="E54" s="8">
        <v>4.7627262238999997</v>
      </c>
      <c r="F54" s="9" t="str">
        <f t="shared" si="7"/>
        <v>N/A</v>
      </c>
      <c r="G54" s="8">
        <v>0.64151857099999998</v>
      </c>
      <c r="H54" s="9" t="str">
        <f t="shared" si="8"/>
        <v>N/A</v>
      </c>
      <c r="I54" s="10">
        <v>-17.3</v>
      </c>
      <c r="J54" s="10">
        <v>-86.5</v>
      </c>
      <c r="K54" s="9" t="str">
        <f t="shared" si="0"/>
        <v>No</v>
      </c>
    </row>
    <row r="55" spans="1:11" ht="12" customHeight="1" x14ac:dyDescent="0.2">
      <c r="A55" s="164" t="s">
        <v>1647</v>
      </c>
      <c r="B55" s="165"/>
      <c r="C55" s="165"/>
      <c r="D55" s="165"/>
      <c r="E55" s="165"/>
      <c r="F55" s="165"/>
      <c r="G55" s="165"/>
      <c r="H55" s="165"/>
      <c r="I55" s="165"/>
      <c r="J55" s="165"/>
      <c r="K55" s="166"/>
    </row>
    <row r="56" spans="1:11" x14ac:dyDescent="0.2">
      <c r="A56" s="157" t="s">
        <v>1645</v>
      </c>
      <c r="B56" s="158"/>
      <c r="C56" s="158"/>
      <c r="D56" s="158"/>
      <c r="E56" s="158"/>
      <c r="F56" s="158"/>
      <c r="G56" s="158"/>
      <c r="H56" s="158"/>
      <c r="I56" s="158"/>
      <c r="J56" s="158"/>
      <c r="K56" s="159"/>
    </row>
    <row r="57" spans="1:11" x14ac:dyDescent="0.2">
      <c r="A57" s="160" t="s">
        <v>1743</v>
      </c>
      <c r="B57" s="160"/>
      <c r="C57" s="160"/>
      <c r="D57" s="160"/>
      <c r="E57" s="160"/>
      <c r="F57" s="160"/>
      <c r="G57" s="160"/>
      <c r="H57" s="160"/>
      <c r="I57" s="160"/>
      <c r="J57" s="160"/>
      <c r="K57" s="16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ht="12.75" customHeight="1" x14ac:dyDescent="0.2">
      <c r="A2" s="154" t="s">
        <v>1598</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1964419</v>
      </c>
      <c r="D6" s="9" t="str">
        <f>IF($B6="N/A","N/A",IF(C6&gt;15,"No",IF(C6&lt;-15,"No","Yes")))</f>
        <v>N/A</v>
      </c>
      <c r="E6" s="36">
        <v>1849893</v>
      </c>
      <c r="F6" s="9" t="str">
        <f>IF($B6="N/A","N/A",IF(E6&gt;15,"No",IF(E6&lt;-15,"No","Yes")))</f>
        <v>N/A</v>
      </c>
      <c r="G6" s="36">
        <v>1417592</v>
      </c>
      <c r="H6" s="9" t="str">
        <f>IF($B6="N/A","N/A",IF(G6&gt;15,"No",IF(G6&lt;-15,"No","Yes")))</f>
        <v>N/A</v>
      </c>
      <c r="I6" s="10">
        <v>-5.83</v>
      </c>
      <c r="J6" s="10">
        <v>-23.4</v>
      </c>
      <c r="K6" s="9" t="str">
        <f t="shared" ref="K6:K15" si="0">IF(J6="Div by 0", "N/A", IF(J6="N/A","N/A", IF(J6&gt;30, "No", IF(J6&lt;-30, "No", "Yes"))))</f>
        <v>Yes</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16</v>
      </c>
      <c r="B9" s="35" t="s">
        <v>213</v>
      </c>
      <c r="C9" s="88">
        <v>5.2233255736000004</v>
      </c>
      <c r="D9" s="9" t="str">
        <f t="shared" ref="D9:D15" si="1">IF($B9="N/A","N/A",IF(C9&gt;15,"No",IF(C9&lt;-15,"No","Yes")))</f>
        <v>N/A</v>
      </c>
      <c r="E9" s="8">
        <v>5.2895491792999998</v>
      </c>
      <c r="F9" s="9" t="str">
        <f t="shared" ref="F9:F15" si="2">IF($B9="N/A","N/A",IF(E9&gt;15,"No",IF(E9&lt;-15,"No","Yes")))</f>
        <v>N/A</v>
      </c>
      <c r="G9" s="8">
        <v>4.5835473112000003</v>
      </c>
      <c r="H9" s="9" t="str">
        <f t="shared" ref="H9:H15" si="3">IF($B9="N/A","N/A",IF(G9&gt;15,"No",IF(G9&lt;-15,"No","Yes")))</f>
        <v>N/A</v>
      </c>
      <c r="I9" s="10">
        <v>1.268</v>
      </c>
      <c r="J9" s="10">
        <v>-13.3</v>
      </c>
      <c r="K9" s="9" t="str">
        <f t="shared" si="0"/>
        <v>Yes</v>
      </c>
    </row>
    <row r="10" spans="1:11" x14ac:dyDescent="0.2">
      <c r="A10" s="89" t="s">
        <v>36</v>
      </c>
      <c r="B10" s="35" t="s">
        <v>213</v>
      </c>
      <c r="C10" s="88">
        <v>2.3998079999999998E-3</v>
      </c>
      <c r="D10" s="9" t="str">
        <f t="shared" si="1"/>
        <v>N/A</v>
      </c>
      <c r="E10" s="8">
        <v>1.29789222E-2</v>
      </c>
      <c r="F10" s="9" t="str">
        <f t="shared" si="2"/>
        <v>N/A</v>
      </c>
      <c r="G10" s="8">
        <v>1.0621348900000001E-2</v>
      </c>
      <c r="H10" s="9" t="str">
        <f t="shared" si="3"/>
        <v>N/A</v>
      </c>
      <c r="I10" s="10">
        <v>440.8</v>
      </c>
      <c r="J10" s="10">
        <v>-18.2</v>
      </c>
      <c r="K10" s="9" t="str">
        <f t="shared" si="0"/>
        <v>Yes</v>
      </c>
    </row>
    <row r="11" spans="1:11" x14ac:dyDescent="0.2">
      <c r="A11" s="89" t="s">
        <v>37</v>
      </c>
      <c r="B11" s="35" t="s">
        <v>213</v>
      </c>
      <c r="C11" s="88">
        <v>0</v>
      </c>
      <c r="D11" s="9" t="str">
        <f t="shared" si="1"/>
        <v>N/A</v>
      </c>
      <c r="E11" s="8">
        <v>1.8756447999999999E-3</v>
      </c>
      <c r="F11" s="9" t="str">
        <f t="shared" si="2"/>
        <v>N/A</v>
      </c>
      <c r="G11" s="8">
        <v>5.7273769E-3</v>
      </c>
      <c r="H11" s="9" t="str">
        <f t="shared" si="3"/>
        <v>N/A</v>
      </c>
      <c r="I11" s="10" t="s">
        <v>1747</v>
      </c>
      <c r="J11" s="10">
        <v>205.4</v>
      </c>
      <c r="K11" s="9" t="str">
        <f t="shared" si="0"/>
        <v>No</v>
      </c>
    </row>
    <row r="12" spans="1:11" x14ac:dyDescent="0.2">
      <c r="A12" s="89" t="s">
        <v>38</v>
      </c>
      <c r="B12" s="35" t="s">
        <v>213</v>
      </c>
      <c r="C12" s="88">
        <v>5.4830880184000002</v>
      </c>
      <c r="D12" s="9" t="str">
        <f t="shared" si="1"/>
        <v>N/A</v>
      </c>
      <c r="E12" s="8">
        <v>5.5655287039000001</v>
      </c>
      <c r="F12" s="9" t="str">
        <f t="shared" si="2"/>
        <v>N/A</v>
      </c>
      <c r="G12" s="8">
        <v>4.7359585737999996</v>
      </c>
      <c r="H12" s="9" t="str">
        <f t="shared" si="3"/>
        <v>N/A</v>
      </c>
      <c r="I12" s="10">
        <v>1.504</v>
      </c>
      <c r="J12" s="10">
        <v>-14.9</v>
      </c>
      <c r="K12" s="9" t="str">
        <f t="shared" si="0"/>
        <v>Yes</v>
      </c>
    </row>
    <row r="13" spans="1:11" x14ac:dyDescent="0.2">
      <c r="A13" s="89" t="s">
        <v>866</v>
      </c>
      <c r="B13" s="35" t="s">
        <v>213</v>
      </c>
      <c r="C13" s="88">
        <v>19.203466726999999</v>
      </c>
      <c r="D13" s="9" t="str">
        <f t="shared" si="1"/>
        <v>N/A</v>
      </c>
      <c r="E13" s="8">
        <v>15.32184606</v>
      </c>
      <c r="F13" s="9" t="str">
        <f t="shared" si="2"/>
        <v>N/A</v>
      </c>
      <c r="G13" s="8">
        <v>11.399463443</v>
      </c>
      <c r="H13" s="9" t="str">
        <f t="shared" si="3"/>
        <v>N/A</v>
      </c>
      <c r="I13" s="10">
        <v>-20.2</v>
      </c>
      <c r="J13" s="10">
        <v>-25.6</v>
      </c>
      <c r="K13" s="9" t="str">
        <f t="shared" si="0"/>
        <v>Yes</v>
      </c>
    </row>
    <row r="14" spans="1:11" x14ac:dyDescent="0.2">
      <c r="A14" s="89" t="s">
        <v>867</v>
      </c>
      <c r="B14" s="35" t="s">
        <v>213</v>
      </c>
      <c r="C14" s="88">
        <v>16.673814351000001</v>
      </c>
      <c r="D14" s="9" t="str">
        <f t="shared" si="1"/>
        <v>N/A</v>
      </c>
      <c r="E14" s="8">
        <v>13.551676584999999</v>
      </c>
      <c r="F14" s="9" t="str">
        <f t="shared" si="2"/>
        <v>N/A</v>
      </c>
      <c r="G14" s="8">
        <v>10.807621187000001</v>
      </c>
      <c r="H14" s="9" t="str">
        <f t="shared" si="3"/>
        <v>N/A</v>
      </c>
      <c r="I14" s="10">
        <v>-18.7</v>
      </c>
      <c r="J14" s="10">
        <v>-20.2</v>
      </c>
      <c r="K14" s="9" t="str">
        <f t="shared" si="0"/>
        <v>Yes</v>
      </c>
    </row>
    <row r="15" spans="1:11" x14ac:dyDescent="0.2">
      <c r="A15" s="89" t="s">
        <v>161</v>
      </c>
      <c r="B15" s="35" t="s">
        <v>213</v>
      </c>
      <c r="C15" s="88">
        <v>30.764312501999999</v>
      </c>
      <c r="D15" s="9" t="str">
        <f t="shared" si="1"/>
        <v>N/A</v>
      </c>
      <c r="E15" s="8">
        <v>36.037273507000002</v>
      </c>
      <c r="F15" s="9" t="str">
        <f t="shared" si="2"/>
        <v>N/A</v>
      </c>
      <c r="G15" s="8">
        <v>40.154430894000001</v>
      </c>
      <c r="H15" s="9" t="str">
        <f t="shared" si="3"/>
        <v>N/A</v>
      </c>
      <c r="I15" s="10">
        <v>17.14</v>
      </c>
      <c r="J15" s="10">
        <v>11.42</v>
      </c>
      <c r="K15" s="9" t="str">
        <f t="shared" si="0"/>
        <v>Yes</v>
      </c>
    </row>
    <row r="16" spans="1:11" x14ac:dyDescent="0.2">
      <c r="A16" s="89" t="s">
        <v>162</v>
      </c>
      <c r="B16" s="35" t="s">
        <v>246</v>
      </c>
      <c r="C16" s="88">
        <v>61.192342367000002</v>
      </c>
      <c r="D16" s="9" t="str">
        <f>IF($B16="N/A","N/A",IF(C16&gt;95,"Yes","No"))</f>
        <v>No</v>
      </c>
      <c r="E16" s="8">
        <v>62.810389573999998</v>
      </c>
      <c r="F16" s="9" t="str">
        <f>IF($B16="N/A","N/A",IF(E16&gt;95,"Yes","No"))</f>
        <v>No</v>
      </c>
      <c r="G16" s="8">
        <v>66.659871104999993</v>
      </c>
      <c r="H16" s="9" t="str">
        <f>IF($B16="N/A","N/A",IF(G16&gt;95,"Yes","No"))</f>
        <v>No</v>
      </c>
      <c r="I16" s="10">
        <v>2.6440000000000001</v>
      </c>
      <c r="J16" s="10">
        <v>6.1289999999999996</v>
      </c>
      <c r="K16" s="9" t="str">
        <f t="shared" ref="K16:K26" si="4">IF(J16="Div by 0", "N/A", IF(J16="N/A","N/A", IF(J16&gt;30, "No", IF(J16&lt;-30, "No", "Yes"))))</f>
        <v>Yes</v>
      </c>
    </row>
    <row r="17" spans="1:11" x14ac:dyDescent="0.2">
      <c r="A17" s="89" t="s">
        <v>868</v>
      </c>
      <c r="B17" s="60" t="s">
        <v>247</v>
      </c>
      <c r="C17" s="88">
        <v>31.21711814</v>
      </c>
      <c r="D17" s="9" t="str">
        <f>IF($B17="N/A","N/A",IF(C17&gt;90,"No",IF(C17&lt;50,"No","Yes")))</f>
        <v>No</v>
      </c>
      <c r="E17" s="8">
        <v>29.547871146999999</v>
      </c>
      <c r="F17" s="9" t="str">
        <f>IF($B17="N/A","N/A",IF(E17&gt;90,"No",IF(E17&lt;50,"No","Yes")))</f>
        <v>No</v>
      </c>
      <c r="G17" s="8">
        <v>37.437711274000002</v>
      </c>
      <c r="H17" s="9" t="str">
        <f>IF($B17="N/A","N/A",IF(G17&gt;90,"No",IF(G17&lt;50,"No","Yes")))</f>
        <v>No</v>
      </c>
      <c r="I17" s="10">
        <v>-5.35</v>
      </c>
      <c r="J17" s="10">
        <v>26.7</v>
      </c>
      <c r="K17" s="9" t="str">
        <f t="shared" si="4"/>
        <v>Yes</v>
      </c>
    </row>
    <row r="18" spans="1:11" x14ac:dyDescent="0.2">
      <c r="A18" s="89" t="s">
        <v>869</v>
      </c>
      <c r="B18" s="60" t="s">
        <v>224</v>
      </c>
      <c r="C18" s="88">
        <v>11.744286732999999</v>
      </c>
      <c r="D18" s="9" t="str">
        <f t="shared" ref="D18:D23" si="5">IF($B18="N/A","N/A",IF(C18&gt;5,"No",IF(C18&lt;=0,"No","Yes")))</f>
        <v>No</v>
      </c>
      <c r="E18" s="8">
        <v>12.787874757999999</v>
      </c>
      <c r="F18" s="9" t="str">
        <f t="shared" ref="F18:F23" si="6">IF($B18="N/A","N/A",IF(E18&gt;5,"No",IF(E18&lt;=0,"No","Yes")))</f>
        <v>No</v>
      </c>
      <c r="G18" s="8">
        <v>8.0225480955999995</v>
      </c>
      <c r="H18" s="9" t="str">
        <f t="shared" ref="H18:H23" si="7">IF($B18="N/A","N/A",IF(G18&gt;5,"No",IF(G18&lt;=0,"No","Yes")))</f>
        <v>No</v>
      </c>
      <c r="I18" s="10">
        <v>8.8859999999999992</v>
      </c>
      <c r="J18" s="10">
        <v>-37.299999999999997</v>
      </c>
      <c r="K18" s="9" t="str">
        <f t="shared" si="4"/>
        <v>No</v>
      </c>
    </row>
    <row r="19" spans="1:11" x14ac:dyDescent="0.2">
      <c r="A19" s="89" t="s">
        <v>870</v>
      </c>
      <c r="B19" s="60" t="s">
        <v>224</v>
      </c>
      <c r="C19" s="88">
        <v>2.3739843689</v>
      </c>
      <c r="D19" s="9" t="str">
        <f t="shared" si="5"/>
        <v>Yes</v>
      </c>
      <c r="E19" s="8">
        <v>2.2825103938</v>
      </c>
      <c r="F19" s="9" t="str">
        <f t="shared" si="6"/>
        <v>Yes</v>
      </c>
      <c r="G19" s="8">
        <v>1.9748982782</v>
      </c>
      <c r="H19" s="9" t="str">
        <f t="shared" si="7"/>
        <v>Yes</v>
      </c>
      <c r="I19" s="10">
        <v>-3.85</v>
      </c>
      <c r="J19" s="10">
        <v>-13.5</v>
      </c>
      <c r="K19" s="9" t="str">
        <f t="shared" si="4"/>
        <v>Yes</v>
      </c>
    </row>
    <row r="20" spans="1:11" x14ac:dyDescent="0.2">
      <c r="A20" s="89" t="s">
        <v>871</v>
      </c>
      <c r="B20" s="60" t="s">
        <v>224</v>
      </c>
      <c r="C20" s="88">
        <v>0.66268957900000003</v>
      </c>
      <c r="D20" s="9" t="str">
        <f t="shared" si="5"/>
        <v>Yes</v>
      </c>
      <c r="E20" s="8">
        <v>0.77139596720000003</v>
      </c>
      <c r="F20" s="9" t="str">
        <f t="shared" si="6"/>
        <v>Yes</v>
      </c>
      <c r="G20" s="8">
        <v>0.11865191109999999</v>
      </c>
      <c r="H20" s="9" t="str">
        <f t="shared" si="7"/>
        <v>Yes</v>
      </c>
      <c r="I20" s="10">
        <v>16.399999999999999</v>
      </c>
      <c r="J20" s="10">
        <v>-84.6</v>
      </c>
      <c r="K20" s="9" t="str">
        <f t="shared" si="4"/>
        <v>No</v>
      </c>
    </row>
    <row r="21" spans="1:11" x14ac:dyDescent="0.2">
      <c r="A21" s="89" t="s">
        <v>872</v>
      </c>
      <c r="B21" s="35" t="s">
        <v>213</v>
      </c>
      <c r="C21" s="88">
        <v>2.50964789E-2</v>
      </c>
      <c r="D21" s="9" t="str">
        <f t="shared" si="5"/>
        <v>N/A</v>
      </c>
      <c r="E21" s="8">
        <v>2.68664188E-2</v>
      </c>
      <c r="F21" s="9" t="str">
        <f t="shared" si="6"/>
        <v>N/A</v>
      </c>
      <c r="G21" s="8">
        <v>4.4159391399999998E-2</v>
      </c>
      <c r="H21" s="9" t="str">
        <f t="shared" si="7"/>
        <v>N/A</v>
      </c>
      <c r="I21" s="10">
        <v>7.0529999999999999</v>
      </c>
      <c r="J21" s="10">
        <v>64.37</v>
      </c>
      <c r="K21" s="9" t="str">
        <f t="shared" si="4"/>
        <v>No</v>
      </c>
    </row>
    <row r="22" spans="1:11" x14ac:dyDescent="0.2">
      <c r="A22" s="89" t="s">
        <v>1742</v>
      </c>
      <c r="B22" s="35" t="s">
        <v>213</v>
      </c>
      <c r="C22" s="88">
        <v>0.16498516860000001</v>
      </c>
      <c r="D22" s="9" t="str">
        <f t="shared" si="5"/>
        <v>N/A</v>
      </c>
      <c r="E22" s="8">
        <v>0.1760642372</v>
      </c>
      <c r="F22" s="9" t="str">
        <f t="shared" si="6"/>
        <v>N/A</v>
      </c>
      <c r="G22" s="8">
        <v>0.19709479169999999</v>
      </c>
      <c r="H22" s="9" t="str">
        <f t="shared" si="7"/>
        <v>N/A</v>
      </c>
      <c r="I22" s="10">
        <v>6.7149999999999999</v>
      </c>
      <c r="J22" s="10">
        <v>11.94</v>
      </c>
      <c r="K22" s="9" t="str">
        <f t="shared" si="4"/>
        <v>Yes</v>
      </c>
    </row>
    <row r="23" spans="1:11" x14ac:dyDescent="0.2">
      <c r="A23" s="89" t="s">
        <v>873</v>
      </c>
      <c r="B23" s="35" t="s">
        <v>213</v>
      </c>
      <c r="C23" s="88">
        <v>8.40452062E-2</v>
      </c>
      <c r="D23" s="9" t="str">
        <f t="shared" si="5"/>
        <v>N/A</v>
      </c>
      <c r="E23" s="8">
        <v>9.9140869199999995E-2</v>
      </c>
      <c r="F23" s="9" t="str">
        <f t="shared" si="6"/>
        <v>N/A</v>
      </c>
      <c r="G23" s="8">
        <v>0.2175520178</v>
      </c>
      <c r="H23" s="9" t="str">
        <f t="shared" si="7"/>
        <v>N/A</v>
      </c>
      <c r="I23" s="10">
        <v>17.96</v>
      </c>
      <c r="J23" s="10">
        <v>119.4</v>
      </c>
      <c r="K23" s="9" t="str">
        <f t="shared" si="4"/>
        <v>No</v>
      </c>
    </row>
    <row r="24" spans="1:11" x14ac:dyDescent="0.2">
      <c r="A24" s="89" t="s">
        <v>874</v>
      </c>
      <c r="B24" s="35" t="s">
        <v>232</v>
      </c>
      <c r="C24" s="88">
        <v>1.1792799805</v>
      </c>
      <c r="D24" s="9" t="str">
        <f>IF($B24="N/A","N/A",IF(C24&gt;10,"No",IF(C24&lt;1,"No","Yes")))</f>
        <v>Yes</v>
      </c>
      <c r="E24" s="8">
        <v>1.1046584856999999</v>
      </c>
      <c r="F24" s="9" t="str">
        <f>IF($B24="N/A","N/A",IF(E24&gt;10,"No",IF(E24&lt;1,"No","Yes")))</f>
        <v>Yes</v>
      </c>
      <c r="G24" s="8">
        <v>1.0622238274</v>
      </c>
      <c r="H24" s="9" t="str">
        <f>IF($B24="N/A","N/A",IF(G24&gt;10,"No",IF(G24&lt;1,"No","Yes")))</f>
        <v>Yes</v>
      </c>
      <c r="I24" s="10">
        <v>-6.33</v>
      </c>
      <c r="J24" s="10">
        <v>-3.84</v>
      </c>
      <c r="K24" s="9" t="str">
        <f t="shared" si="4"/>
        <v>Yes</v>
      </c>
    </row>
    <row r="25" spans="1:11" x14ac:dyDescent="0.2">
      <c r="A25" s="89" t="s">
        <v>875</v>
      </c>
      <c r="B25" s="92" t="s">
        <v>239</v>
      </c>
      <c r="C25" s="88">
        <v>7.8873702606</v>
      </c>
      <c r="D25" s="9" t="str">
        <f>IF($B25="N/A","N/A",IF(C25&gt;10,"No",IF(C25&lt;=0,"No","Yes")))</f>
        <v>Yes</v>
      </c>
      <c r="E25" s="8">
        <v>7.8281284377000002</v>
      </c>
      <c r="F25" s="9" t="str">
        <f>IF($B25="N/A","N/A",IF(E25&gt;10,"No",IF(E25&lt;=0,"No","Yes")))</f>
        <v>Yes</v>
      </c>
      <c r="G25" s="8">
        <v>7.0323478123000003</v>
      </c>
      <c r="H25" s="9" t="str">
        <f>IF($B25="N/A","N/A",IF(G25&gt;10,"No",IF(G25&lt;=0,"No","Yes")))</f>
        <v>Yes</v>
      </c>
      <c r="I25" s="10">
        <v>-0.751</v>
      </c>
      <c r="J25" s="10">
        <v>-10.199999999999999</v>
      </c>
      <c r="K25" s="9" t="str">
        <f t="shared" si="4"/>
        <v>Yes</v>
      </c>
    </row>
    <row r="26" spans="1:11" x14ac:dyDescent="0.2">
      <c r="A26" s="89" t="s">
        <v>876</v>
      </c>
      <c r="B26" s="60" t="s">
        <v>248</v>
      </c>
      <c r="C26" s="88">
        <v>38.807504915999999</v>
      </c>
      <c r="D26" s="9" t="str">
        <f>IF($B26="N/A","N/A",IF(C26&gt;=5,"No",IF(C26&lt;0,"No","Yes")))</f>
        <v>No</v>
      </c>
      <c r="E26" s="8">
        <v>37.189610426000002</v>
      </c>
      <c r="F26" s="9" t="str">
        <f>IF($B26="N/A","N/A",IF(E26&gt;=5,"No",IF(E26&lt;0,"No","Yes")))</f>
        <v>No</v>
      </c>
      <c r="G26" s="8">
        <v>33.338435883000002</v>
      </c>
      <c r="H26" s="9" t="str">
        <f>IF($B26="N/A","N/A",IF(G26&gt;=5,"No",IF(G26&lt;0,"No","Yes")))</f>
        <v>No</v>
      </c>
      <c r="I26" s="10">
        <v>-4.17</v>
      </c>
      <c r="J26" s="10">
        <v>-10.4</v>
      </c>
      <c r="K26" s="9" t="str">
        <f t="shared" si="4"/>
        <v>Yes</v>
      </c>
    </row>
    <row r="27" spans="1:11" x14ac:dyDescent="0.2">
      <c r="A27" s="89" t="s">
        <v>14</v>
      </c>
      <c r="B27" s="60" t="s">
        <v>249</v>
      </c>
      <c r="C27" s="88">
        <v>0.23274057109999999</v>
      </c>
      <c r="D27" s="9" t="str">
        <f>IF($B27="N/A","N/A",IF(C27&gt;15,"No",IF(C27&lt;=0,"No","Yes")))</f>
        <v>Yes</v>
      </c>
      <c r="E27" s="8">
        <v>0.26028532459999998</v>
      </c>
      <c r="F27" s="9" t="str">
        <f>IF($B27="N/A","N/A",IF(E27&gt;15,"No",IF(E27&lt;=0,"No","Yes")))</f>
        <v>Yes</v>
      </c>
      <c r="G27" s="8">
        <v>0.26453309559999999</v>
      </c>
      <c r="H27" s="9" t="str">
        <f>IF($B27="N/A","N/A",IF(G27&gt;15,"No",IF(G27&lt;=0,"No","Yes")))</f>
        <v>Yes</v>
      </c>
      <c r="I27" s="10">
        <v>11.83</v>
      </c>
      <c r="J27" s="10">
        <v>1.6319999999999999</v>
      </c>
      <c r="K27" s="9" t="str">
        <f>IF(J27="Div by 0", "N/A", IF(J27="N/A","N/A", IF(J27&gt;30, "No", IF(J27&lt;-30, "No", "Yes"))))</f>
        <v>Yes</v>
      </c>
    </row>
    <row r="28" spans="1:11" x14ac:dyDescent="0.2">
      <c r="A28" s="89" t="s">
        <v>877</v>
      </c>
      <c r="B28" s="35" t="s">
        <v>213</v>
      </c>
      <c r="C28" s="91">
        <v>85.444881890000005</v>
      </c>
      <c r="D28" s="9" t="str">
        <f>IF($B28="N/A","N/A",IF(C28&gt;15,"No",IF(C28&lt;-15,"No","Yes")))</f>
        <v>N/A</v>
      </c>
      <c r="E28" s="37">
        <v>87.425545170999996</v>
      </c>
      <c r="F28" s="9" t="str">
        <f>IF($B28="N/A","N/A",IF(E28&gt;15,"No",IF(E28&lt;-15,"No","Yes")))</f>
        <v>N/A</v>
      </c>
      <c r="G28" s="37">
        <v>105.59093333</v>
      </c>
      <c r="H28" s="9" t="str">
        <f>IF($B28="N/A","N/A",IF(G28&gt;15,"No",IF(G28&lt;-15,"No","Yes")))</f>
        <v>N/A</v>
      </c>
      <c r="I28" s="10">
        <v>2.3180000000000001</v>
      </c>
      <c r="J28" s="10">
        <v>20.78</v>
      </c>
      <c r="K28" s="9" t="str">
        <f>IF(J28="Div by 0", "N/A", IF(J28="N/A","N/A", IF(J28&gt;30, "No", IF(J28&lt;-30, "No", "Yes"))))</f>
        <v>Yes</v>
      </c>
    </row>
    <row r="29" spans="1:11" x14ac:dyDescent="0.2">
      <c r="A29" s="89" t="s">
        <v>378</v>
      </c>
      <c r="B29" s="35" t="s">
        <v>250</v>
      </c>
      <c r="C29" s="88">
        <v>8.0036896405999993</v>
      </c>
      <c r="D29" s="9" t="str">
        <f>IF($B29="N/A","N/A",IF(C29&gt;35,"No",IF(C29&lt;10,"No","Yes")))</f>
        <v>No</v>
      </c>
      <c r="E29" s="8">
        <v>7.5330302888</v>
      </c>
      <c r="F29" s="9" t="str">
        <f>IF($B29="N/A","N/A",IF(E29&gt;35,"No",IF(E29&lt;10,"No","Yes")))</f>
        <v>No</v>
      </c>
      <c r="G29" s="8">
        <v>6.6949446666999997</v>
      </c>
      <c r="H29" s="9" t="str">
        <f>IF($B29="N/A","N/A",IF(G29&gt;35,"No",IF(G29&lt;10,"No","Yes")))</f>
        <v>No</v>
      </c>
      <c r="I29" s="10">
        <v>-5.88</v>
      </c>
      <c r="J29" s="10">
        <v>-11.1</v>
      </c>
      <c r="K29" s="9" t="str">
        <f t="shared" ref="K29:K54" si="8">IF(J29="Div by 0", "N/A", IF(J29="N/A","N/A", IF(J29&gt;30, "No", IF(J29&lt;-30, "No", "Yes"))))</f>
        <v>Yes</v>
      </c>
    </row>
    <row r="30" spans="1:11" x14ac:dyDescent="0.2">
      <c r="A30" s="89" t="s">
        <v>379</v>
      </c>
      <c r="B30" s="35" t="s">
        <v>251</v>
      </c>
      <c r="C30" s="88">
        <v>19.604422478</v>
      </c>
      <c r="D30" s="9" t="str">
        <f>IF($B30="N/A","N/A",IF(C30&gt;20,"No",IF(C30&lt;2,"No","Yes")))</f>
        <v>Yes</v>
      </c>
      <c r="E30" s="8">
        <v>21.322044032000001</v>
      </c>
      <c r="F30" s="9" t="str">
        <f>IF($B30="N/A","N/A",IF(E30&gt;20,"No",IF(E30&lt;2,"No","Yes")))</f>
        <v>No</v>
      </c>
      <c r="G30" s="8">
        <v>29.027110762</v>
      </c>
      <c r="H30" s="9" t="str">
        <f>IF($B30="N/A","N/A",IF(G30&gt;20,"No",IF(G30&lt;2,"No","Yes")))</f>
        <v>No</v>
      </c>
      <c r="I30" s="10">
        <v>8.7609999999999992</v>
      </c>
      <c r="J30" s="10">
        <v>36.14</v>
      </c>
      <c r="K30" s="9" t="str">
        <f t="shared" si="8"/>
        <v>No</v>
      </c>
    </row>
    <row r="31" spans="1:11" x14ac:dyDescent="0.2">
      <c r="A31" s="89" t="s">
        <v>380</v>
      </c>
      <c r="B31" s="35" t="s">
        <v>252</v>
      </c>
      <c r="C31" s="88">
        <v>22.560309180000001</v>
      </c>
      <c r="D31" s="9" t="str">
        <f>IF($B31="N/A","N/A",IF(C31&gt;8,"No",IF(C31&lt;0.5,"No","Yes")))</f>
        <v>No</v>
      </c>
      <c r="E31" s="8">
        <v>14.595979335000001</v>
      </c>
      <c r="F31" s="9" t="str">
        <f>IF($B31="N/A","N/A",IF(E31&gt;8,"No",IF(E31&lt;0.5,"No","Yes")))</f>
        <v>No</v>
      </c>
      <c r="G31" s="8">
        <v>4.2587006698999996</v>
      </c>
      <c r="H31" s="9" t="str">
        <f>IF($B31="N/A","N/A",IF(G31&gt;8,"No",IF(G31&lt;0.5,"No","Yes")))</f>
        <v>Yes</v>
      </c>
      <c r="I31" s="10">
        <v>-35.299999999999997</v>
      </c>
      <c r="J31" s="10">
        <v>-70.8</v>
      </c>
      <c r="K31" s="9" t="str">
        <f t="shared" si="8"/>
        <v>No</v>
      </c>
    </row>
    <row r="32" spans="1:11" x14ac:dyDescent="0.2">
      <c r="A32" s="89" t="s">
        <v>381</v>
      </c>
      <c r="B32" s="35" t="s">
        <v>253</v>
      </c>
      <c r="C32" s="88">
        <v>2.1212378825</v>
      </c>
      <c r="D32" s="9" t="str">
        <f>IF($B32="N/A","N/A",IF(C32&gt;25,"No",IF(C32&lt;3,"No","Yes")))</f>
        <v>No</v>
      </c>
      <c r="E32" s="8">
        <v>2.0824988256000001</v>
      </c>
      <c r="F32" s="9" t="str">
        <f>IF($B32="N/A","N/A",IF(E32&gt;25,"No",IF(E32&lt;3,"No","Yes")))</f>
        <v>No</v>
      </c>
      <c r="G32" s="8">
        <v>1.9924632758</v>
      </c>
      <c r="H32" s="9" t="str">
        <f>IF($B32="N/A","N/A",IF(G32&gt;25,"No",IF(G32&lt;3,"No","Yes")))</f>
        <v>No</v>
      </c>
      <c r="I32" s="10">
        <v>-1.83</v>
      </c>
      <c r="J32" s="10">
        <v>-4.32</v>
      </c>
      <c r="K32" s="9" t="str">
        <f t="shared" si="8"/>
        <v>Yes</v>
      </c>
    </row>
    <row r="33" spans="1:11" x14ac:dyDescent="0.2">
      <c r="A33" s="89" t="s">
        <v>382</v>
      </c>
      <c r="B33" s="35" t="s">
        <v>254</v>
      </c>
      <c r="C33" s="88">
        <v>1.0376604991</v>
      </c>
      <c r="D33" s="9" t="str">
        <f>IF($B33="N/A","N/A",IF(C33&gt;25,"No",IF(C33&lt;2,"No","Yes")))</f>
        <v>No</v>
      </c>
      <c r="E33" s="8">
        <v>1.1062802010999999</v>
      </c>
      <c r="F33" s="9" t="str">
        <f>IF($B33="N/A","N/A",IF(E33&gt;25,"No",IF(E33&lt;2,"No","Yes")))</f>
        <v>No</v>
      </c>
      <c r="G33" s="8">
        <v>1.2375210920999999</v>
      </c>
      <c r="H33" s="9" t="str">
        <f>IF($B33="N/A","N/A",IF(G33&gt;25,"No",IF(G33&lt;2,"No","Yes")))</f>
        <v>No</v>
      </c>
      <c r="I33" s="10">
        <v>6.6130000000000004</v>
      </c>
      <c r="J33" s="10">
        <v>11.86</v>
      </c>
      <c r="K33" s="9" t="str">
        <f t="shared" si="8"/>
        <v>Yes</v>
      </c>
    </row>
    <row r="34" spans="1:11" x14ac:dyDescent="0.2">
      <c r="A34" s="89" t="s">
        <v>383</v>
      </c>
      <c r="B34" s="35" t="s">
        <v>255</v>
      </c>
      <c r="C34" s="88">
        <v>2.6172115011999999</v>
      </c>
      <c r="D34" s="9" t="str">
        <f>IF($B34="N/A","N/A",IF(C34&gt;25,"No",IF(C34&lt;=0,"No","Yes")))</f>
        <v>Yes</v>
      </c>
      <c r="E34" s="8">
        <v>2.8820585839000001</v>
      </c>
      <c r="F34" s="9" t="str">
        <f>IF($B34="N/A","N/A",IF(E34&gt;25,"No",IF(E34&lt;=0,"No","Yes")))</f>
        <v>Yes</v>
      </c>
      <c r="G34" s="8">
        <v>1.2316660929000001</v>
      </c>
      <c r="H34" s="9" t="str">
        <f>IF($B34="N/A","N/A",IF(G34&gt;25,"No",IF(G34&lt;=0,"No","Yes")))</f>
        <v>Yes</v>
      </c>
      <c r="I34" s="10">
        <v>10.119999999999999</v>
      </c>
      <c r="J34" s="10">
        <v>-57.3</v>
      </c>
      <c r="K34" s="9" t="str">
        <f t="shared" si="8"/>
        <v>No</v>
      </c>
    </row>
    <row r="35" spans="1:11" x14ac:dyDescent="0.2">
      <c r="A35" s="89" t="s">
        <v>384</v>
      </c>
      <c r="B35" s="35" t="s">
        <v>256</v>
      </c>
      <c r="C35" s="88">
        <v>8.6660228799999999</v>
      </c>
      <c r="D35" s="9" t="str">
        <f>IF($B35="N/A","N/A",IF(C35&gt;20,"No",IF(C35&lt;4,"No","Yes")))</f>
        <v>Yes</v>
      </c>
      <c r="E35" s="8">
        <v>8.2484770741000002</v>
      </c>
      <c r="F35" s="9" t="str">
        <f>IF($B35="N/A","N/A",IF(E35&gt;20,"No",IF(E35&lt;4,"No","Yes")))</f>
        <v>Yes</v>
      </c>
      <c r="G35" s="8">
        <v>7.4055158324999999</v>
      </c>
      <c r="H35" s="9" t="str">
        <f>IF($B35="N/A","N/A",IF(G35&gt;20,"No",IF(G35&lt;4,"No","Yes")))</f>
        <v>Yes</v>
      </c>
      <c r="I35" s="10">
        <v>-4.82</v>
      </c>
      <c r="J35" s="10">
        <v>-10.199999999999999</v>
      </c>
      <c r="K35" s="9" t="str">
        <f t="shared" si="8"/>
        <v>Yes</v>
      </c>
    </row>
    <row r="36" spans="1:11" x14ac:dyDescent="0.2">
      <c r="A36" s="89" t="s">
        <v>385</v>
      </c>
      <c r="B36" s="35" t="s">
        <v>257</v>
      </c>
      <c r="C36" s="88">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89" t="s">
        <v>386</v>
      </c>
      <c r="B37" s="35" t="s">
        <v>258</v>
      </c>
      <c r="C37" s="88">
        <v>15.322087599</v>
      </c>
      <c r="D37" s="9" t="str">
        <f>IF($B37="N/A","N/A",IF(C37&gt;=25,"No",IF(C37&lt;0,"No","Yes")))</f>
        <v>Yes</v>
      </c>
      <c r="E37" s="8">
        <v>17.9412539</v>
      </c>
      <c r="F37" s="9" t="str">
        <f>IF($B37="N/A","N/A",IF(E37&gt;=25,"No",IF(E37&lt;0,"No","Yes")))</f>
        <v>Yes</v>
      </c>
      <c r="G37" s="8">
        <v>15.131927944999999</v>
      </c>
      <c r="H37" s="9" t="str">
        <f>IF($B37="N/A","N/A",IF(G37&gt;=25,"No",IF(G37&lt;0,"No","Yes")))</f>
        <v>Yes</v>
      </c>
      <c r="I37" s="10">
        <v>17.09</v>
      </c>
      <c r="J37" s="10">
        <v>-15.7</v>
      </c>
      <c r="K37" s="9" t="str">
        <f t="shared" si="8"/>
        <v>Yes</v>
      </c>
    </row>
    <row r="38" spans="1:11" x14ac:dyDescent="0.2">
      <c r="A38" s="89" t="s">
        <v>387</v>
      </c>
      <c r="B38" s="35" t="s">
        <v>221</v>
      </c>
      <c r="C38" s="88">
        <v>1.8619245689999999</v>
      </c>
      <c r="D38" s="9" t="str">
        <f>IF($B38="N/A","N/A",IF(C38&gt;3,"Yes","No"))</f>
        <v>No</v>
      </c>
      <c r="E38" s="8">
        <v>2.1066623852999999</v>
      </c>
      <c r="F38" s="9" t="str">
        <f>IF($B38="N/A","N/A",IF(E38&gt;3,"Yes","No"))</f>
        <v>No</v>
      </c>
      <c r="G38" s="8">
        <v>1.4112664292999999</v>
      </c>
      <c r="H38" s="9" t="str">
        <f>IF($B38="N/A","N/A",IF(G38&gt;3,"Yes","No"))</f>
        <v>No</v>
      </c>
      <c r="I38" s="10">
        <v>13.14</v>
      </c>
      <c r="J38" s="10">
        <v>-33</v>
      </c>
      <c r="K38" s="9" t="str">
        <f t="shared" si="8"/>
        <v>No</v>
      </c>
    </row>
    <row r="39" spans="1:11" x14ac:dyDescent="0.2">
      <c r="A39" s="89" t="s">
        <v>388</v>
      </c>
      <c r="B39" s="35" t="s">
        <v>220</v>
      </c>
      <c r="C39" s="88">
        <v>2.3047017972999999</v>
      </c>
      <c r="D39" s="9" t="str">
        <f>IF($B39="N/A","N/A",IF(C39&gt;1,"Yes","No"))</f>
        <v>Yes</v>
      </c>
      <c r="E39" s="8">
        <v>2.1751528331999999</v>
      </c>
      <c r="F39" s="9" t="str">
        <f>IF($B39="N/A","N/A",IF(E39&gt;1,"Yes","No"))</f>
        <v>Yes</v>
      </c>
      <c r="G39" s="8">
        <v>3.2112906957999998</v>
      </c>
      <c r="H39" s="9" t="str">
        <f>IF($B39="N/A","N/A",IF(G39&gt;1,"Yes","No"))</f>
        <v>Yes</v>
      </c>
      <c r="I39" s="10">
        <v>-5.62</v>
      </c>
      <c r="J39" s="10">
        <v>47.64</v>
      </c>
      <c r="K39" s="9" t="str">
        <f t="shared" si="8"/>
        <v>No</v>
      </c>
    </row>
    <row r="40" spans="1:11" x14ac:dyDescent="0.2">
      <c r="A40" s="89" t="s">
        <v>389</v>
      </c>
      <c r="B40" s="35" t="s">
        <v>213</v>
      </c>
      <c r="C40" s="88">
        <v>1.2879126100000001E-2</v>
      </c>
      <c r="D40" s="9" t="str">
        <f>IF($B40="N/A","N/A",IF(C40&gt;15,"No",IF(C40&lt;-15,"No","Yes")))</f>
        <v>N/A</v>
      </c>
      <c r="E40" s="8">
        <v>1.2541265899999999E-2</v>
      </c>
      <c r="F40" s="9" t="str">
        <f>IF($B40="N/A","N/A",IF(E40&gt;15,"No",IF(E40&lt;-15,"No","Yes")))</f>
        <v>N/A</v>
      </c>
      <c r="G40" s="8">
        <v>6.2782521000000003E-3</v>
      </c>
      <c r="H40" s="9" t="str">
        <f>IF($B40="N/A","N/A",IF(G40&gt;15,"No",IF(G40&lt;-15,"No","Yes")))</f>
        <v>N/A</v>
      </c>
      <c r="I40" s="10">
        <v>-2.62</v>
      </c>
      <c r="J40" s="10">
        <v>-49.9</v>
      </c>
      <c r="K40" s="9" t="str">
        <f t="shared" si="8"/>
        <v>No</v>
      </c>
    </row>
    <row r="41" spans="1:11" x14ac:dyDescent="0.2">
      <c r="A41" s="89" t="s">
        <v>390</v>
      </c>
      <c r="B41" s="35" t="s">
        <v>213</v>
      </c>
      <c r="C41" s="88">
        <v>8.1449020000000003E-4</v>
      </c>
      <c r="D41" s="9" t="str">
        <f>IF($B41="N/A","N/A",IF(C41&gt;15,"No",IF(C41&lt;-15,"No","Yes")))</f>
        <v>N/A</v>
      </c>
      <c r="E41" s="8">
        <v>0</v>
      </c>
      <c r="F41" s="9" t="str">
        <f>IF($B41="N/A","N/A",IF(E41&gt;15,"No",IF(E41&lt;-15,"No","Yes")))</f>
        <v>N/A</v>
      </c>
      <c r="G41" s="8">
        <v>0</v>
      </c>
      <c r="H41" s="9" t="str">
        <f>IF($B41="N/A","N/A",IF(G41&gt;15,"No",IF(G41&lt;-15,"No","Yes")))</f>
        <v>N/A</v>
      </c>
      <c r="I41" s="10">
        <v>-100</v>
      </c>
      <c r="J41" s="10" t="s">
        <v>1747</v>
      </c>
      <c r="K41" s="9" t="str">
        <f t="shared" si="8"/>
        <v>N/A</v>
      </c>
    </row>
    <row r="42" spans="1:11" x14ac:dyDescent="0.2">
      <c r="A42" s="89" t="s">
        <v>391</v>
      </c>
      <c r="B42" s="35" t="s">
        <v>259</v>
      </c>
      <c r="C42" s="88">
        <v>0</v>
      </c>
      <c r="D42" s="9" t="str">
        <f>IF($B42="N/A","N/A",IF(C42&gt;0,"Yes","No"))</f>
        <v>No</v>
      </c>
      <c r="E42" s="8">
        <v>0</v>
      </c>
      <c r="F42" s="9" t="str">
        <f>IF($B42="N/A","N/A",IF(E42&gt;0,"Yes","No"))</f>
        <v>No</v>
      </c>
      <c r="G42" s="8">
        <v>0</v>
      </c>
      <c r="H42" s="9" t="str">
        <f>IF($B42="N/A","N/A",IF(G42&gt;0,"Yes","No"))</f>
        <v>No</v>
      </c>
      <c r="I42" s="10" t="s">
        <v>1747</v>
      </c>
      <c r="J42" s="10" t="s">
        <v>1747</v>
      </c>
      <c r="K42" s="9" t="str">
        <f t="shared" si="8"/>
        <v>N/A</v>
      </c>
    </row>
    <row r="43" spans="1:11" x14ac:dyDescent="0.2">
      <c r="A43" s="89" t="s">
        <v>392</v>
      </c>
      <c r="B43" s="35" t="s">
        <v>259</v>
      </c>
      <c r="C43" s="88">
        <v>0</v>
      </c>
      <c r="D43" s="9" t="str">
        <f>IF($B43="N/A","N/A",IF(C43&gt;0,"Yes","No"))</f>
        <v>No</v>
      </c>
      <c r="E43" s="8">
        <v>0</v>
      </c>
      <c r="F43" s="9" t="str">
        <f>IF($B43="N/A","N/A",IF(E43&gt;0,"Yes","No"))</f>
        <v>No</v>
      </c>
      <c r="G43" s="8">
        <v>0</v>
      </c>
      <c r="H43" s="9" t="str">
        <f>IF($B43="N/A","N/A",IF(G43&gt;0,"Yes","No"))</f>
        <v>No</v>
      </c>
      <c r="I43" s="10" t="s">
        <v>1747</v>
      </c>
      <c r="J43" s="10" t="s">
        <v>1747</v>
      </c>
      <c r="K43" s="9" t="str">
        <f t="shared" si="8"/>
        <v>N/A</v>
      </c>
    </row>
    <row r="44" spans="1:11" x14ac:dyDescent="0.2">
      <c r="A44" s="89" t="s">
        <v>393</v>
      </c>
      <c r="B44" s="35" t="s">
        <v>259</v>
      </c>
      <c r="C44" s="88">
        <v>3.955775219</v>
      </c>
      <c r="D44" s="9" t="str">
        <f>IF($B44="N/A","N/A",IF(C44&gt;0,"Yes","No"))</f>
        <v>Yes</v>
      </c>
      <c r="E44" s="8">
        <v>4.4725289517000002</v>
      </c>
      <c r="F44" s="9" t="str">
        <f>IF($B44="N/A","N/A",IF(E44&gt;0,"Yes","No"))</f>
        <v>Yes</v>
      </c>
      <c r="G44" s="8">
        <v>6.3274905615000003</v>
      </c>
      <c r="H44" s="9" t="str">
        <f>IF($B44="N/A","N/A",IF(G44&gt;0,"Yes","No"))</f>
        <v>Yes</v>
      </c>
      <c r="I44" s="10">
        <v>13.06</v>
      </c>
      <c r="J44" s="10">
        <v>41.47</v>
      </c>
      <c r="K44" s="9" t="str">
        <f t="shared" si="8"/>
        <v>No</v>
      </c>
    </row>
    <row r="45" spans="1:11" x14ac:dyDescent="0.2">
      <c r="A45" s="89" t="s">
        <v>394</v>
      </c>
      <c r="B45" s="35" t="s">
        <v>220</v>
      </c>
      <c r="C45" s="88">
        <v>6.2192943561999998</v>
      </c>
      <c r="D45" s="9" t="str">
        <f>IF($B45="N/A","N/A",IF(C45&gt;1,"Yes","No"))</f>
        <v>Yes</v>
      </c>
      <c r="E45" s="8">
        <v>7.9836509463000001</v>
      </c>
      <c r="F45" s="9" t="str">
        <f>IF($B45="N/A","N/A",IF(E45&gt;1,"Yes","No"))</f>
        <v>Yes</v>
      </c>
      <c r="G45" s="8">
        <v>10.278345249999999</v>
      </c>
      <c r="H45" s="9" t="str">
        <f>IF($B45="N/A","N/A",IF(G45&gt;1,"Yes","No"))</f>
        <v>Yes</v>
      </c>
      <c r="I45" s="10">
        <v>28.37</v>
      </c>
      <c r="J45" s="10">
        <v>28.74</v>
      </c>
      <c r="K45" s="9" t="str">
        <f t="shared" si="8"/>
        <v>Yes</v>
      </c>
    </row>
    <row r="46" spans="1:11" x14ac:dyDescent="0.2">
      <c r="A46" s="89" t="s">
        <v>395</v>
      </c>
      <c r="B46" s="35" t="s">
        <v>259</v>
      </c>
      <c r="C46" s="88">
        <v>0.28252628390000001</v>
      </c>
      <c r="D46" s="9" t="str">
        <f>IF($B46="N/A","N/A",IF(C46&gt;0,"Yes","No"))</f>
        <v>Yes</v>
      </c>
      <c r="E46" s="8">
        <v>0.19406527840000001</v>
      </c>
      <c r="F46" s="9" t="str">
        <f>IF($B46="N/A","N/A",IF(E46&gt;0,"Yes","No"))</f>
        <v>Yes</v>
      </c>
      <c r="G46" s="8">
        <v>6.0525172299999999E-2</v>
      </c>
      <c r="H46" s="9" t="str">
        <f>IF($B46="N/A","N/A",IF(G46&gt;0,"Yes","No"))</f>
        <v>Yes</v>
      </c>
      <c r="I46" s="10">
        <v>-31.3</v>
      </c>
      <c r="J46" s="10">
        <v>-68.8</v>
      </c>
      <c r="K46" s="9" t="str">
        <f t="shared" si="8"/>
        <v>No</v>
      </c>
    </row>
    <row r="47" spans="1:11" x14ac:dyDescent="0.2">
      <c r="A47" s="89" t="s">
        <v>396</v>
      </c>
      <c r="B47" s="35" t="s">
        <v>213</v>
      </c>
      <c r="C47" s="88">
        <v>3.7161115E-3</v>
      </c>
      <c r="D47" s="9" t="str">
        <f>IF($B47="N/A","N/A",IF(C47&gt;15,"No",IF(C47&lt;-15,"No","Yes")))</f>
        <v>N/A</v>
      </c>
      <c r="E47" s="8">
        <v>3.8380597999999998E-3</v>
      </c>
      <c r="F47" s="9" t="str">
        <f>IF($B47="N/A","N/A",IF(E47&gt;15,"No",IF(E47&lt;-15,"No","Yes")))</f>
        <v>N/A</v>
      </c>
      <c r="G47" s="8">
        <v>3.7387344000000002E-3</v>
      </c>
      <c r="H47" s="9" t="str">
        <f>IF($B47="N/A","N/A",IF(G47&gt;15,"No",IF(G47&lt;-15,"No","Yes")))</f>
        <v>N/A</v>
      </c>
      <c r="I47" s="10">
        <v>3.282</v>
      </c>
      <c r="J47" s="10">
        <v>-2.59</v>
      </c>
      <c r="K47" s="9" t="str">
        <f t="shared" si="8"/>
        <v>Yes</v>
      </c>
    </row>
    <row r="48" spans="1:11" x14ac:dyDescent="0.2">
      <c r="A48" s="89" t="s">
        <v>397</v>
      </c>
      <c r="B48" s="35" t="s">
        <v>213</v>
      </c>
      <c r="C48" s="88">
        <v>1.34390881E-2</v>
      </c>
      <c r="D48" s="9" t="str">
        <f>IF($B48="N/A","N/A",IF(C48&gt;15,"No",IF(C48&lt;-15,"No","Yes")))</f>
        <v>N/A</v>
      </c>
      <c r="E48" s="8">
        <v>1.91362419E-2</v>
      </c>
      <c r="F48" s="9" t="str">
        <f>IF($B48="N/A","N/A",IF(E48&gt;15,"No",IF(E48&lt;-15,"No","Yes")))</f>
        <v>N/A</v>
      </c>
      <c r="G48" s="8">
        <v>4.3736138000000004E-3</v>
      </c>
      <c r="H48" s="9" t="str">
        <f>IF($B48="N/A","N/A",IF(G48&gt;15,"No",IF(G48&lt;-15,"No","Yes")))</f>
        <v>N/A</v>
      </c>
      <c r="I48" s="10">
        <v>42.39</v>
      </c>
      <c r="J48" s="10">
        <v>-77.099999999999994</v>
      </c>
      <c r="K48" s="9" t="str">
        <f t="shared" si="8"/>
        <v>No</v>
      </c>
    </row>
    <row r="49" spans="1:11" x14ac:dyDescent="0.2">
      <c r="A49" s="89" t="s">
        <v>398</v>
      </c>
      <c r="B49" s="35" t="s">
        <v>213</v>
      </c>
      <c r="C49" s="88">
        <v>0.39701306089999999</v>
      </c>
      <c r="D49" s="9" t="str">
        <f>IF($B49="N/A","N/A",IF(C49&gt;15,"No",IF(C49&lt;-15,"No","Yes")))</f>
        <v>N/A</v>
      </c>
      <c r="E49" s="8">
        <v>0.48273062280000001</v>
      </c>
      <c r="F49" s="9" t="str">
        <f>IF($B49="N/A","N/A",IF(E49&gt;15,"No",IF(E49&lt;-15,"No","Yes")))</f>
        <v>N/A</v>
      </c>
      <c r="G49" s="8">
        <v>0.35101778230000003</v>
      </c>
      <c r="H49" s="9" t="str">
        <f>IF($B49="N/A","N/A",IF(G49&gt;15,"No",IF(G49&lt;-15,"No","Yes")))</f>
        <v>N/A</v>
      </c>
      <c r="I49" s="10">
        <v>21.59</v>
      </c>
      <c r="J49" s="10">
        <v>-27.3</v>
      </c>
      <c r="K49" s="9" t="str">
        <f t="shared" si="8"/>
        <v>Yes</v>
      </c>
    </row>
    <row r="50" spans="1:11" x14ac:dyDescent="0.2">
      <c r="A50" s="89" t="s">
        <v>399</v>
      </c>
      <c r="B50" s="35" t="s">
        <v>213</v>
      </c>
      <c r="C50" s="88">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89" t="s">
        <v>400</v>
      </c>
      <c r="B51" s="35" t="s">
        <v>213</v>
      </c>
      <c r="C51" s="88">
        <v>0.69811990209999997</v>
      </c>
      <c r="D51" s="9" t="str">
        <f>IF($B51="N/A","N/A",IF(C51&gt;15,"No",IF(C51&lt;-15,"No","Yes")))</f>
        <v>N/A</v>
      </c>
      <c r="E51" s="8">
        <v>1.0565475949000001</v>
      </c>
      <c r="F51" s="9" t="str">
        <f>IF($B51="N/A","N/A",IF(E51&gt;15,"No",IF(E51&lt;-15,"No","Yes")))</f>
        <v>N/A</v>
      </c>
      <c r="G51" s="8">
        <v>2.9665799468</v>
      </c>
      <c r="H51" s="9" t="str">
        <f>IF($B51="N/A","N/A",IF(G51&gt;15,"No",IF(G51&lt;-15,"No","Yes")))</f>
        <v>N/A</v>
      </c>
      <c r="I51" s="10">
        <v>51.34</v>
      </c>
      <c r="J51" s="10">
        <v>180.8</v>
      </c>
      <c r="K51" s="9" t="str">
        <f t="shared" si="8"/>
        <v>No</v>
      </c>
    </row>
    <row r="52" spans="1:11" x14ac:dyDescent="0.2">
      <c r="A52" s="89" t="s">
        <v>401</v>
      </c>
      <c r="B52" s="35" t="s">
        <v>220</v>
      </c>
      <c r="C52" s="88">
        <v>2.2384735639</v>
      </c>
      <c r="D52" s="9" t="str">
        <f>IF($B52="N/A","N/A",IF(C52&gt;1,"Yes","No"))</f>
        <v>Yes</v>
      </c>
      <c r="E52" s="8">
        <v>2.5715541384999998</v>
      </c>
      <c r="F52" s="9" t="str">
        <f>IF($B52="N/A","N/A",IF(E52&gt;1,"Yes","No"))</f>
        <v>Yes</v>
      </c>
      <c r="G52" s="8">
        <v>4.9257473235999996</v>
      </c>
      <c r="H52" s="9" t="str">
        <f>IF($B52="N/A","N/A",IF(G52&gt;1,"Yes","No"))</f>
        <v>Yes</v>
      </c>
      <c r="I52" s="10">
        <v>14.88</v>
      </c>
      <c r="J52" s="10">
        <v>91.55</v>
      </c>
      <c r="K52" s="9" t="str">
        <f t="shared" si="8"/>
        <v>No</v>
      </c>
    </row>
    <row r="53" spans="1:11" x14ac:dyDescent="0.2">
      <c r="A53" s="89" t="s">
        <v>402</v>
      </c>
      <c r="B53" s="35" t="s">
        <v>259</v>
      </c>
      <c r="C53" s="88">
        <v>2.0743537911000001</v>
      </c>
      <c r="D53" s="9" t="str">
        <f>IF($B53="N/A","N/A",IF(C53&gt;0,"Yes","No"))</f>
        <v>Yes</v>
      </c>
      <c r="E53" s="8">
        <v>3.2064557247000001</v>
      </c>
      <c r="F53" s="9" t="str">
        <f>IF($B53="N/A","N/A",IF(E53&gt;0,"Yes","No"))</f>
        <v>Yes</v>
      </c>
      <c r="G53" s="8">
        <v>3.4731431893</v>
      </c>
      <c r="H53" s="9" t="str">
        <f>IF($B53="N/A","N/A",IF(G53&gt;0,"Yes","No"))</f>
        <v>Yes</v>
      </c>
      <c r="I53" s="10">
        <v>54.58</v>
      </c>
      <c r="J53" s="10">
        <v>8.3170000000000002</v>
      </c>
      <c r="K53" s="9" t="str">
        <f t="shared" si="8"/>
        <v>Yes</v>
      </c>
    </row>
    <row r="54" spans="1:11" x14ac:dyDescent="0.2">
      <c r="A54" s="89" t="s">
        <v>403</v>
      </c>
      <c r="B54" s="35" t="s">
        <v>260</v>
      </c>
      <c r="C54" s="88">
        <v>4.3269791000000004E-3</v>
      </c>
      <c r="D54" s="9" t="str">
        <f>IF($B54="N/A","N/A",IF(C54&gt;=1,"No",IF(C54&lt;0,"No","Yes")))</f>
        <v>Yes</v>
      </c>
      <c r="E54" s="8">
        <v>3.5137166999999999E-3</v>
      </c>
      <c r="F54" s="9" t="str">
        <f>IF($B54="N/A","N/A",IF(E54&gt;=1,"No",IF(E54&lt;0,"No","Yes")))</f>
        <v>Yes</v>
      </c>
      <c r="G54" s="8">
        <v>3.527108E-4</v>
      </c>
      <c r="H54" s="9" t="str">
        <f>IF($B54="N/A","N/A",IF(G54&gt;=1,"No",IF(G54&lt;0,"No","Yes")))</f>
        <v>Yes</v>
      </c>
      <c r="I54" s="10">
        <v>-18.8</v>
      </c>
      <c r="J54" s="10">
        <v>-90</v>
      </c>
      <c r="K54" s="9" t="str">
        <f t="shared" si="8"/>
        <v>No</v>
      </c>
    </row>
    <row r="55" spans="1:11" x14ac:dyDescent="0.2">
      <c r="A55" s="89" t="s">
        <v>878</v>
      </c>
      <c r="B55" s="35" t="s">
        <v>213</v>
      </c>
      <c r="C55" s="91">
        <v>148.51240392</v>
      </c>
      <c r="D55" s="9" t="str">
        <f>IF($B55="N/A","N/A",IF(C55&gt;15,"No",IF(C55&lt;-15,"No","Yes")))</f>
        <v>N/A</v>
      </c>
      <c r="E55" s="37">
        <v>161.55958749999999</v>
      </c>
      <c r="F55" s="9" t="str">
        <f>IF($B55="N/A","N/A",IF(E55&gt;15,"No",IF(E55&lt;-15,"No","Yes")))</f>
        <v>N/A</v>
      </c>
      <c r="G55" s="37">
        <v>175.71134782999999</v>
      </c>
      <c r="H55" s="9" t="str">
        <f>IF($B55="N/A","N/A",IF(G55&gt;15,"No",IF(G55&lt;-15,"No","Yes")))</f>
        <v>N/A</v>
      </c>
      <c r="I55" s="10">
        <v>8.7850000000000001</v>
      </c>
      <c r="J55" s="10">
        <v>8.7590000000000003</v>
      </c>
      <c r="K55" s="9" t="str">
        <f t="shared" ref="K55:K74" si="9">IF(J55="Div by 0", "N/A", IF(J55="N/A","N/A", IF(J55&gt;30, "No", IF(J55&lt;-30, "No", "Yes"))))</f>
        <v>Yes</v>
      </c>
    </row>
    <row r="56" spans="1:11" x14ac:dyDescent="0.2">
      <c r="A56" s="89" t="s">
        <v>879</v>
      </c>
      <c r="B56" s="35" t="s">
        <v>261</v>
      </c>
      <c r="C56" s="91">
        <v>98.680847951000004</v>
      </c>
      <c r="D56" s="9" t="str">
        <f>IF($B56="N/A","N/A",IF(C56&gt;90,"No",IF(C56&lt;20,"No","Yes")))</f>
        <v>No</v>
      </c>
      <c r="E56" s="37">
        <v>105.14661328</v>
      </c>
      <c r="F56" s="9" t="str">
        <f>IF($B56="N/A","N/A",IF(E56&gt;90,"No",IF(E56&lt;20,"No","Yes")))</f>
        <v>No</v>
      </c>
      <c r="G56" s="37">
        <v>106.96559790000001</v>
      </c>
      <c r="H56" s="9" t="str">
        <f>IF($B56="N/A","N/A",IF(G56&gt;90,"No",IF(G56&lt;20,"No","Yes")))</f>
        <v>No</v>
      </c>
      <c r="I56" s="10">
        <v>6.5519999999999996</v>
      </c>
      <c r="J56" s="10">
        <v>1.73</v>
      </c>
      <c r="K56" s="9" t="str">
        <f t="shared" si="9"/>
        <v>Yes</v>
      </c>
    </row>
    <row r="57" spans="1:11" x14ac:dyDescent="0.2">
      <c r="A57" s="89" t="s">
        <v>880</v>
      </c>
      <c r="B57" s="35" t="s">
        <v>262</v>
      </c>
      <c r="C57" s="91">
        <v>80.299291377000003</v>
      </c>
      <c r="D57" s="9" t="str">
        <f>IF($B57="N/A","N/A",IF(C57&gt;60,"No",IF(C57&lt;10,"No","Yes")))</f>
        <v>No</v>
      </c>
      <c r="E57" s="37">
        <v>81.404931103999999</v>
      </c>
      <c r="F57" s="9" t="str">
        <f>IF($B57="N/A","N/A",IF(E57&gt;60,"No",IF(E57&lt;10,"No","Yes")))</f>
        <v>No</v>
      </c>
      <c r="G57" s="37">
        <v>77.849977885000001</v>
      </c>
      <c r="H57" s="9" t="str">
        <f>IF($B57="N/A","N/A",IF(G57&gt;60,"No",IF(G57&lt;10,"No","Yes")))</f>
        <v>No</v>
      </c>
      <c r="I57" s="10">
        <v>1.377</v>
      </c>
      <c r="J57" s="10">
        <v>-4.37</v>
      </c>
      <c r="K57" s="9" t="str">
        <f t="shared" si="9"/>
        <v>Yes</v>
      </c>
    </row>
    <row r="58" spans="1:11" ht="25.5" x14ac:dyDescent="0.2">
      <c r="A58" s="89" t="s">
        <v>881</v>
      </c>
      <c r="B58" s="35" t="s">
        <v>263</v>
      </c>
      <c r="C58" s="91">
        <v>23.328169882000001</v>
      </c>
      <c r="D58" s="9" t="str">
        <f>IF($B58="N/A","N/A",IF(C58&gt;100,"No",IF(C58&lt;10,"No","Yes")))</f>
        <v>Yes</v>
      </c>
      <c r="E58" s="37">
        <v>24.023021369999999</v>
      </c>
      <c r="F58" s="9" t="str">
        <f>IF($B58="N/A","N/A",IF(E58&gt;100,"No",IF(E58&lt;10,"No","Yes")))</f>
        <v>Yes</v>
      </c>
      <c r="G58" s="37">
        <v>18.414172367999999</v>
      </c>
      <c r="H58" s="9" t="str">
        <f>IF($B58="N/A","N/A",IF(G58&gt;100,"No",IF(G58&lt;10,"No","Yes")))</f>
        <v>Yes</v>
      </c>
      <c r="I58" s="10">
        <v>2.9790000000000001</v>
      </c>
      <c r="J58" s="10">
        <v>-23.3</v>
      </c>
      <c r="K58" s="9" t="str">
        <f t="shared" si="9"/>
        <v>Yes</v>
      </c>
    </row>
    <row r="59" spans="1:11" x14ac:dyDescent="0.2">
      <c r="A59" s="89" t="s">
        <v>882</v>
      </c>
      <c r="B59" s="35" t="s">
        <v>264</v>
      </c>
      <c r="C59" s="91">
        <v>234.66827454</v>
      </c>
      <c r="D59" s="9" t="str">
        <f>IF($B59="N/A","N/A",IF(C59&gt;100,"No",IF(C59&lt;20,"No","Yes")))</f>
        <v>No</v>
      </c>
      <c r="E59" s="37">
        <v>272.14380646000001</v>
      </c>
      <c r="F59" s="9" t="str">
        <f>IF($B59="N/A","N/A",IF(E59&gt;100,"No",IF(E59&lt;20,"No","Yes")))</f>
        <v>No</v>
      </c>
      <c r="G59" s="37">
        <v>275.87962470999997</v>
      </c>
      <c r="H59" s="9" t="str">
        <f>IF($B59="N/A","N/A",IF(G59&gt;100,"No",IF(G59&lt;20,"No","Yes")))</f>
        <v>No</v>
      </c>
      <c r="I59" s="10">
        <v>15.97</v>
      </c>
      <c r="J59" s="10">
        <v>1.373</v>
      </c>
      <c r="K59" s="9" t="str">
        <f t="shared" si="9"/>
        <v>Yes</v>
      </c>
    </row>
    <row r="60" spans="1:11" x14ac:dyDescent="0.2">
      <c r="A60" s="89" t="s">
        <v>883</v>
      </c>
      <c r="B60" s="35" t="s">
        <v>264</v>
      </c>
      <c r="C60" s="91">
        <v>199.07746272</v>
      </c>
      <c r="D60" s="9" t="str">
        <f>IF($B60="N/A","N/A",IF(C60&gt;100,"No",IF(C60&lt;20,"No","Yes")))</f>
        <v>No</v>
      </c>
      <c r="E60" s="37">
        <v>163.29430735</v>
      </c>
      <c r="F60" s="9" t="str">
        <f>IF($B60="N/A","N/A",IF(E60&gt;100,"No",IF(E60&lt;20,"No","Yes")))</f>
        <v>No</v>
      </c>
      <c r="G60" s="37">
        <v>172.69606110999999</v>
      </c>
      <c r="H60" s="9" t="str">
        <f>IF($B60="N/A","N/A",IF(G60&gt;100,"No",IF(G60&lt;20,"No","Yes")))</f>
        <v>No</v>
      </c>
      <c r="I60" s="10">
        <v>-18</v>
      </c>
      <c r="J60" s="10">
        <v>5.758</v>
      </c>
      <c r="K60" s="9" t="str">
        <f t="shared" si="9"/>
        <v>Yes</v>
      </c>
    </row>
    <row r="61" spans="1:11" ht="25.5" x14ac:dyDescent="0.2">
      <c r="A61" s="89" t="s">
        <v>884</v>
      </c>
      <c r="B61" s="35" t="s">
        <v>213</v>
      </c>
      <c r="C61" s="91">
        <v>102.47742789</v>
      </c>
      <c r="D61" s="9" t="str">
        <f>IF($B61="N/A","N/A",IF(C61&gt;15,"No",IF(C61&lt;-15,"No","Yes")))</f>
        <v>N/A</v>
      </c>
      <c r="E61" s="37">
        <v>103.8446591</v>
      </c>
      <c r="F61" s="9" t="str">
        <f>IF($B61="N/A","N/A",IF(E61&gt;15,"No",IF(E61&lt;-15,"No","Yes")))</f>
        <v>N/A</v>
      </c>
      <c r="G61" s="37">
        <v>106.45005727</v>
      </c>
      <c r="H61" s="9" t="str">
        <f>IF($B61="N/A","N/A",IF(G61&gt;15,"No",IF(G61&lt;-15,"No","Yes")))</f>
        <v>N/A</v>
      </c>
      <c r="I61" s="10">
        <v>1.3340000000000001</v>
      </c>
      <c r="J61" s="10">
        <v>2.5089999999999999</v>
      </c>
      <c r="K61" s="9" t="str">
        <f t="shared" si="9"/>
        <v>Yes</v>
      </c>
    </row>
    <row r="62" spans="1:11" x14ac:dyDescent="0.2">
      <c r="A62" s="89" t="s">
        <v>885</v>
      </c>
      <c r="B62" s="35" t="s">
        <v>265</v>
      </c>
      <c r="C62" s="91">
        <v>38.690930879</v>
      </c>
      <c r="D62" s="9" t="str">
        <f>IF($B62="N/A","N/A",IF(C62&gt;60,"No",IF(C62&lt;10,"No","Yes")))</f>
        <v>Yes</v>
      </c>
      <c r="E62" s="37">
        <v>40.227167274000003</v>
      </c>
      <c r="F62" s="9" t="str">
        <f>IF($B62="N/A","N/A",IF(E62&gt;60,"No",IF(E62&lt;10,"No","Yes")))</f>
        <v>Yes</v>
      </c>
      <c r="G62" s="37">
        <v>39.323556867999997</v>
      </c>
      <c r="H62" s="9" t="str">
        <f>IF($B62="N/A","N/A",IF(G62&gt;60,"No",IF(G62&lt;10,"No","Yes")))</f>
        <v>Yes</v>
      </c>
      <c r="I62" s="10">
        <v>3.9710000000000001</v>
      </c>
      <c r="J62" s="10">
        <v>-2.25</v>
      </c>
      <c r="K62" s="9" t="str">
        <f t="shared" si="9"/>
        <v>Yes</v>
      </c>
    </row>
    <row r="63" spans="1:11" x14ac:dyDescent="0.2">
      <c r="A63" s="89" t="s">
        <v>886</v>
      </c>
      <c r="B63" s="35" t="s">
        <v>265</v>
      </c>
      <c r="C63" s="91" t="s">
        <v>1747</v>
      </c>
      <c r="D63" s="9" t="str">
        <f>IF($B63="N/A","N/A",IF(C63&gt;60,"No",IF(C63&lt;10,"No","Yes")))</f>
        <v>No</v>
      </c>
      <c r="E63" s="37" t="s">
        <v>1747</v>
      </c>
      <c r="F63" s="9" t="str">
        <f>IF($B63="N/A","N/A",IF(E63&gt;60,"No",IF(E63&lt;10,"No","Yes")))</f>
        <v>No</v>
      </c>
      <c r="G63" s="37" t="s">
        <v>1747</v>
      </c>
      <c r="H63" s="9" t="str">
        <f>IF($B63="N/A","N/A",IF(G63&gt;60,"No",IF(G63&lt;10,"No","Yes")))</f>
        <v>No</v>
      </c>
      <c r="I63" s="10" t="s">
        <v>1747</v>
      </c>
      <c r="J63" s="10" t="s">
        <v>1747</v>
      </c>
      <c r="K63" s="9" t="str">
        <f t="shared" si="9"/>
        <v>N/A</v>
      </c>
    </row>
    <row r="64" spans="1:11" x14ac:dyDescent="0.2">
      <c r="A64" s="89" t="s">
        <v>887</v>
      </c>
      <c r="B64" s="35" t="s">
        <v>213</v>
      </c>
      <c r="C64" s="91">
        <v>286.00172099000002</v>
      </c>
      <c r="D64" s="9" t="str">
        <f t="shared" ref="D64:D74" si="10">IF($B64="N/A","N/A",IF(C64&gt;15,"No",IF(C64&lt;-15,"No","Yes")))</f>
        <v>N/A</v>
      </c>
      <c r="E64" s="37">
        <v>276.93048684000001</v>
      </c>
      <c r="F64" s="9" t="str">
        <f>IF($B64="N/A","N/A",IF(E64&gt;15,"No",IF(E64&lt;-15,"No","Yes")))</f>
        <v>N/A</v>
      </c>
      <c r="G64" s="37">
        <v>344.88079288</v>
      </c>
      <c r="H64" s="9" t="str">
        <f>IF($B64="N/A","N/A",IF(G64&gt;15,"No",IF(G64&lt;-15,"No","Yes")))</f>
        <v>N/A</v>
      </c>
      <c r="I64" s="10">
        <v>-3.17</v>
      </c>
      <c r="J64" s="10">
        <v>24.54</v>
      </c>
      <c r="K64" s="9" t="str">
        <f t="shared" si="9"/>
        <v>Yes</v>
      </c>
    </row>
    <row r="65" spans="1:11" ht="24.95" customHeight="1" x14ac:dyDescent="0.2">
      <c r="A65" s="89" t="s">
        <v>888</v>
      </c>
      <c r="B65" s="35" t="s">
        <v>213</v>
      </c>
      <c r="C65" s="91">
        <v>95.761209535999996</v>
      </c>
      <c r="D65" s="9" t="str">
        <f t="shared" si="10"/>
        <v>N/A</v>
      </c>
      <c r="E65" s="37">
        <v>98.406276461999994</v>
      </c>
      <c r="F65" s="9" t="str">
        <f t="shared" ref="F65:F73" si="11">IF($B65="N/A","N/A",IF(E65&gt;15,"No",IF(E65&lt;-15,"No","Yes")))</f>
        <v>N/A</v>
      </c>
      <c r="G65" s="37">
        <v>120.12176347</v>
      </c>
      <c r="H65" s="9" t="str">
        <f t="shared" ref="H65:H86" si="12">IF($B65="N/A","N/A",IF(G65&gt;15,"No",IF(G65&lt;-15,"No","Yes")))</f>
        <v>N/A</v>
      </c>
      <c r="I65" s="10">
        <v>2.762</v>
      </c>
      <c r="J65" s="10">
        <v>22.07</v>
      </c>
      <c r="K65" s="9" t="str">
        <f t="shared" si="9"/>
        <v>Yes</v>
      </c>
    </row>
    <row r="66" spans="1:11" ht="25.5" x14ac:dyDescent="0.2">
      <c r="A66" s="89" t="s">
        <v>889</v>
      </c>
      <c r="B66" s="35" t="s">
        <v>213</v>
      </c>
      <c r="C66" s="91">
        <v>35.797322966999999</v>
      </c>
      <c r="D66" s="9" t="str">
        <f t="shared" si="10"/>
        <v>N/A</v>
      </c>
      <c r="E66" s="37">
        <v>27.462995179</v>
      </c>
      <c r="F66" s="9" t="str">
        <f t="shared" si="11"/>
        <v>N/A</v>
      </c>
      <c r="G66" s="37">
        <v>28.697910946</v>
      </c>
      <c r="H66" s="9" t="str">
        <f t="shared" si="12"/>
        <v>N/A</v>
      </c>
      <c r="I66" s="10">
        <v>-23.3</v>
      </c>
      <c r="J66" s="10">
        <v>4.4969999999999999</v>
      </c>
      <c r="K66" s="9" t="str">
        <f t="shared" si="9"/>
        <v>Yes</v>
      </c>
    </row>
    <row r="67" spans="1:11" ht="25.5" x14ac:dyDescent="0.2">
      <c r="A67" s="89" t="s">
        <v>890</v>
      </c>
      <c r="B67" s="35" t="s">
        <v>213</v>
      </c>
      <c r="C67" s="91" t="s">
        <v>1747</v>
      </c>
      <c r="D67" s="9" t="str">
        <f t="shared" si="10"/>
        <v>N/A</v>
      </c>
      <c r="E67" s="37" t="s">
        <v>1747</v>
      </c>
      <c r="F67" s="9" t="str">
        <f t="shared" si="11"/>
        <v>N/A</v>
      </c>
      <c r="G67" s="37" t="s">
        <v>1747</v>
      </c>
      <c r="H67" s="9" t="str">
        <f t="shared" si="12"/>
        <v>N/A</v>
      </c>
      <c r="I67" s="10" t="s">
        <v>1747</v>
      </c>
      <c r="J67" s="10" t="s">
        <v>1747</v>
      </c>
      <c r="K67" s="9" t="str">
        <f t="shared" si="9"/>
        <v>N/A</v>
      </c>
    </row>
    <row r="68" spans="1:11" ht="25.5" x14ac:dyDescent="0.2">
      <c r="A68" s="89" t="s">
        <v>891</v>
      </c>
      <c r="B68" s="35" t="s">
        <v>213</v>
      </c>
      <c r="C68" s="91" t="s">
        <v>1747</v>
      </c>
      <c r="D68" s="9" t="str">
        <f t="shared" si="10"/>
        <v>N/A</v>
      </c>
      <c r="E68" s="37" t="s">
        <v>1747</v>
      </c>
      <c r="F68" s="9" t="str">
        <f t="shared" si="11"/>
        <v>N/A</v>
      </c>
      <c r="G68" s="37" t="s">
        <v>1747</v>
      </c>
      <c r="H68" s="9" t="str">
        <f t="shared" si="12"/>
        <v>N/A</v>
      </c>
      <c r="I68" s="10" t="s">
        <v>1747</v>
      </c>
      <c r="J68" s="10" t="s">
        <v>1747</v>
      </c>
      <c r="K68" s="9" t="str">
        <f t="shared" si="9"/>
        <v>N/A</v>
      </c>
    </row>
    <row r="69" spans="1:11" ht="25.5" x14ac:dyDescent="0.2">
      <c r="A69" s="89" t="s">
        <v>892</v>
      </c>
      <c r="B69" s="35" t="s">
        <v>213</v>
      </c>
      <c r="C69" s="91">
        <v>124.28479693</v>
      </c>
      <c r="D69" s="9" t="str">
        <f t="shared" si="10"/>
        <v>N/A</v>
      </c>
      <c r="E69" s="37">
        <v>125.70007373</v>
      </c>
      <c r="F69" s="9" t="str">
        <f t="shared" si="11"/>
        <v>N/A</v>
      </c>
      <c r="G69" s="37">
        <v>126.08229838</v>
      </c>
      <c r="H69" s="9" t="str">
        <f t="shared" si="12"/>
        <v>N/A</v>
      </c>
      <c r="I69" s="10">
        <v>1.139</v>
      </c>
      <c r="J69" s="10">
        <v>0.30409999999999998</v>
      </c>
      <c r="K69" s="9" t="str">
        <f t="shared" si="9"/>
        <v>Yes</v>
      </c>
    </row>
    <row r="70" spans="1:11" ht="25.5" x14ac:dyDescent="0.2">
      <c r="A70" s="89" t="s">
        <v>893</v>
      </c>
      <c r="B70" s="35" t="s">
        <v>213</v>
      </c>
      <c r="C70" s="91">
        <v>32.782153176000001</v>
      </c>
      <c r="D70" s="9" t="str">
        <f t="shared" si="10"/>
        <v>N/A</v>
      </c>
      <c r="E70" s="37">
        <v>34.501865406</v>
      </c>
      <c r="F70" s="9" t="str">
        <f t="shared" si="11"/>
        <v>N/A</v>
      </c>
      <c r="G70" s="37">
        <v>26.349473250999999</v>
      </c>
      <c r="H70" s="9" t="str">
        <f t="shared" si="12"/>
        <v>N/A</v>
      </c>
      <c r="I70" s="10">
        <v>5.2460000000000004</v>
      </c>
      <c r="J70" s="10">
        <v>-23.6</v>
      </c>
      <c r="K70" s="9" t="str">
        <f t="shared" si="9"/>
        <v>Yes</v>
      </c>
    </row>
    <row r="71" spans="1:11" x14ac:dyDescent="0.2">
      <c r="A71" s="89" t="s">
        <v>894</v>
      </c>
      <c r="B71" s="35" t="s">
        <v>213</v>
      </c>
      <c r="C71" s="91">
        <v>2723.8281081</v>
      </c>
      <c r="D71" s="9" t="str">
        <f t="shared" si="10"/>
        <v>N/A</v>
      </c>
      <c r="E71" s="37">
        <v>3925.9091921999998</v>
      </c>
      <c r="F71" s="9" t="str">
        <f t="shared" si="11"/>
        <v>N/A</v>
      </c>
      <c r="G71" s="37">
        <v>3924.1293706000001</v>
      </c>
      <c r="H71" s="9" t="str">
        <f t="shared" si="12"/>
        <v>N/A</v>
      </c>
      <c r="I71" s="10">
        <v>44.13</v>
      </c>
      <c r="J71" s="10">
        <v>-4.4999999999999998E-2</v>
      </c>
      <c r="K71" s="9" t="str">
        <f t="shared" si="9"/>
        <v>Yes</v>
      </c>
    </row>
    <row r="72" spans="1:11" ht="25.5" x14ac:dyDescent="0.2">
      <c r="A72" s="89" t="s">
        <v>895</v>
      </c>
      <c r="B72" s="35" t="s">
        <v>213</v>
      </c>
      <c r="C72" s="91">
        <v>1545.5968353999999</v>
      </c>
      <c r="D72" s="9" t="str">
        <f t="shared" si="10"/>
        <v>N/A</v>
      </c>
      <c r="E72" s="37">
        <v>1023.7240727</v>
      </c>
      <c r="F72" s="9" t="str">
        <f t="shared" si="11"/>
        <v>N/A</v>
      </c>
      <c r="G72" s="37">
        <v>527.02401673999998</v>
      </c>
      <c r="H72" s="9" t="str">
        <f t="shared" si="12"/>
        <v>N/A</v>
      </c>
      <c r="I72" s="10">
        <v>-33.799999999999997</v>
      </c>
      <c r="J72" s="10">
        <v>-48.5</v>
      </c>
      <c r="K72" s="9" t="str">
        <f t="shared" si="9"/>
        <v>No</v>
      </c>
    </row>
    <row r="73" spans="1:11" x14ac:dyDescent="0.2">
      <c r="A73" s="89" t="s">
        <v>896</v>
      </c>
      <c r="B73" s="35" t="s">
        <v>213</v>
      </c>
      <c r="C73" s="91">
        <v>1212.2099698</v>
      </c>
      <c r="D73" s="9" t="str">
        <f t="shared" si="10"/>
        <v>N/A</v>
      </c>
      <c r="E73" s="37">
        <v>1179.727502</v>
      </c>
      <c r="F73" s="9" t="str">
        <f t="shared" si="11"/>
        <v>N/A</v>
      </c>
      <c r="G73" s="37">
        <v>827.27549514999998</v>
      </c>
      <c r="H73" s="9" t="str">
        <f t="shared" si="12"/>
        <v>N/A</v>
      </c>
      <c r="I73" s="10">
        <v>-2.68</v>
      </c>
      <c r="J73" s="10">
        <v>-29.9</v>
      </c>
      <c r="K73" s="9" t="str">
        <f t="shared" si="9"/>
        <v>Yes</v>
      </c>
    </row>
    <row r="74" spans="1:11" x14ac:dyDescent="0.2">
      <c r="A74" s="89" t="s">
        <v>897</v>
      </c>
      <c r="B74" s="35" t="s">
        <v>213</v>
      </c>
      <c r="C74" s="91">
        <v>240.43978992999999</v>
      </c>
      <c r="D74" s="9" t="str">
        <f t="shared" si="10"/>
        <v>N/A</v>
      </c>
      <c r="E74" s="37">
        <v>202.31755344000001</v>
      </c>
      <c r="F74" s="9" t="str">
        <f>IF($B74="N/A","N/A",IF(E74&gt;15,"No",IF(E74&lt;-15,"No","Yes")))</f>
        <v>N/A</v>
      </c>
      <c r="G74" s="37">
        <v>199.59394739999999</v>
      </c>
      <c r="H74" s="9" t="str">
        <f t="shared" si="12"/>
        <v>N/A</v>
      </c>
      <c r="I74" s="10">
        <v>-15.9</v>
      </c>
      <c r="J74" s="10">
        <v>-1.35</v>
      </c>
      <c r="K74" s="9" t="str">
        <f t="shared" si="9"/>
        <v>Yes</v>
      </c>
    </row>
    <row r="75" spans="1:11" x14ac:dyDescent="0.2">
      <c r="A75" s="89" t="s">
        <v>898</v>
      </c>
      <c r="B75" s="35" t="s">
        <v>213</v>
      </c>
      <c r="C75" s="88">
        <v>0.1028802918</v>
      </c>
      <c r="D75" s="9" t="str">
        <f t="shared" ref="D75:D80" si="13">IF($B75="N/A","N/A",IF(C75&gt;15,"No",IF(C75&lt;-15,"No","Yes")))</f>
        <v>N/A</v>
      </c>
      <c r="E75" s="8">
        <v>9.5410923800000005E-2</v>
      </c>
      <c r="F75" s="9" t="str">
        <f>IF($B75="N/A","N/A",IF(E75&gt;15,"No",IF(E75&lt;-15,"No","Yes")))</f>
        <v>N/A</v>
      </c>
      <c r="G75" s="8">
        <v>0.10306209400000001</v>
      </c>
      <c r="H75" s="9" t="str">
        <f t="shared" si="12"/>
        <v>N/A</v>
      </c>
      <c r="I75" s="10">
        <v>-7.26</v>
      </c>
      <c r="J75" s="10">
        <v>8.0190000000000001</v>
      </c>
      <c r="K75" s="9" t="str">
        <f t="shared" ref="K75:K80" si="14">IF(J75="Div by 0", "N/A", IF(J75="N/A","N/A", IF(J75&gt;30, "No", IF(J75&lt;-30, "No", "Yes"))))</f>
        <v>Yes</v>
      </c>
    </row>
    <row r="76" spans="1:11" x14ac:dyDescent="0.2">
      <c r="A76" s="89" t="s">
        <v>899</v>
      </c>
      <c r="B76" s="35" t="s">
        <v>213</v>
      </c>
      <c r="C76" s="88">
        <v>0</v>
      </c>
      <c r="D76" s="9" t="str">
        <f t="shared" si="13"/>
        <v>N/A</v>
      </c>
      <c r="E76" s="8">
        <v>0</v>
      </c>
      <c r="F76" s="9" t="str">
        <f t="shared" ref="F76:F86" si="15">IF($B76="N/A","N/A",IF(E76&gt;15,"No",IF(E76&lt;-15,"No","Yes")))</f>
        <v>N/A</v>
      </c>
      <c r="G76" s="8">
        <v>0</v>
      </c>
      <c r="H76" s="9" t="str">
        <f t="shared" si="12"/>
        <v>N/A</v>
      </c>
      <c r="I76" s="10" t="s">
        <v>1747</v>
      </c>
      <c r="J76" s="10" t="s">
        <v>1747</v>
      </c>
      <c r="K76" s="9" t="str">
        <f t="shared" si="14"/>
        <v>N/A</v>
      </c>
    </row>
    <row r="77" spans="1:11" x14ac:dyDescent="0.2">
      <c r="A77" s="89" t="s">
        <v>900</v>
      </c>
      <c r="B77" s="35" t="s">
        <v>213</v>
      </c>
      <c r="C77" s="88">
        <v>0.1657996588</v>
      </c>
      <c r="D77" s="9" t="str">
        <f t="shared" si="13"/>
        <v>N/A</v>
      </c>
      <c r="E77" s="8">
        <v>0.163414857</v>
      </c>
      <c r="F77" s="9" t="str">
        <f t="shared" si="15"/>
        <v>N/A</v>
      </c>
      <c r="G77" s="8">
        <v>0.18566696199999999</v>
      </c>
      <c r="H77" s="9" t="str">
        <f t="shared" si="12"/>
        <v>N/A</v>
      </c>
      <c r="I77" s="10">
        <v>-1.44</v>
      </c>
      <c r="J77" s="10">
        <v>13.62</v>
      </c>
      <c r="K77" s="9" t="str">
        <f t="shared" si="14"/>
        <v>Yes</v>
      </c>
    </row>
    <row r="78" spans="1:11" x14ac:dyDescent="0.2">
      <c r="A78" s="89" t="s">
        <v>901</v>
      </c>
      <c r="B78" s="35" t="s">
        <v>213</v>
      </c>
      <c r="C78" s="88">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89" t="s">
        <v>902</v>
      </c>
      <c r="B79" s="35" t="s">
        <v>213</v>
      </c>
      <c r="C79" s="88">
        <v>17.010016702000001</v>
      </c>
      <c r="D79" s="9" t="str">
        <f t="shared" si="13"/>
        <v>N/A</v>
      </c>
      <c r="E79" s="8">
        <v>21.364478919</v>
      </c>
      <c r="F79" s="9" t="str">
        <f t="shared" si="15"/>
        <v>N/A</v>
      </c>
      <c r="G79" s="8">
        <v>20.772549506000001</v>
      </c>
      <c r="H79" s="9" t="str">
        <f t="shared" si="12"/>
        <v>N/A</v>
      </c>
      <c r="I79" s="10">
        <v>25.6</v>
      </c>
      <c r="J79" s="10">
        <v>-2.77</v>
      </c>
      <c r="K79" s="9" t="str">
        <f t="shared" si="14"/>
        <v>Yes</v>
      </c>
    </row>
    <row r="80" spans="1:11" ht="25.5" x14ac:dyDescent="0.2">
      <c r="A80" s="89" t="s">
        <v>903</v>
      </c>
      <c r="B80" s="35" t="s">
        <v>213</v>
      </c>
      <c r="C80" s="93">
        <v>16.890184832999999</v>
      </c>
      <c r="D80" s="9" t="str">
        <f t="shared" si="13"/>
        <v>N/A</v>
      </c>
      <c r="E80" s="93">
        <v>21.249877695999999</v>
      </c>
      <c r="F80" s="9" t="str">
        <f t="shared" si="15"/>
        <v>N/A</v>
      </c>
      <c r="G80" s="93">
        <v>20.739394692000001</v>
      </c>
      <c r="H80" s="9" t="str">
        <f t="shared" si="12"/>
        <v>N/A</v>
      </c>
      <c r="I80" s="10">
        <v>25.81</v>
      </c>
      <c r="J80" s="94">
        <v>-2.4</v>
      </c>
      <c r="K80" s="9" t="str">
        <f t="shared" si="14"/>
        <v>Yes</v>
      </c>
    </row>
    <row r="81" spans="1:11" x14ac:dyDescent="0.2">
      <c r="A81" s="89" t="s">
        <v>904</v>
      </c>
      <c r="B81" s="35" t="s">
        <v>213</v>
      </c>
      <c r="C81" s="95">
        <v>74.462147451999996</v>
      </c>
      <c r="D81" s="9" t="str">
        <f t="shared" ref="D81:D86" si="16">IF($B81="N/A","N/A",IF(C81&gt;15,"No",IF(C81&lt;-15,"No","Yes")))</f>
        <v>N/A</v>
      </c>
      <c r="E81" s="96">
        <v>84.465722380000003</v>
      </c>
      <c r="F81" s="9" t="str">
        <f t="shared" si="15"/>
        <v>N/A</v>
      </c>
      <c r="G81" s="96">
        <v>94.711841204999999</v>
      </c>
      <c r="H81" s="9" t="str">
        <f>IF($B81="N/A","N/A",IF(G81&gt;15,"No",IF(G81&lt;-15,"No","Yes")))</f>
        <v>N/A</v>
      </c>
      <c r="I81" s="10">
        <v>13.43</v>
      </c>
      <c r="J81" s="10">
        <v>12.13</v>
      </c>
      <c r="K81" s="9" t="str">
        <f t="shared" ref="K81:K86" si="17">IF(J81="Div by 0", "N/A", IF(J81="N/A","N/A", IF(J81&gt;30, "No", IF(J81&lt;-30, "No", "Yes"))))</f>
        <v>Yes</v>
      </c>
    </row>
    <row r="82" spans="1:11" x14ac:dyDescent="0.2">
      <c r="A82" s="89" t="s">
        <v>905</v>
      </c>
      <c r="B82" s="35" t="s">
        <v>213</v>
      </c>
      <c r="C82" s="95" t="s">
        <v>1747</v>
      </c>
      <c r="D82" s="9" t="str">
        <f t="shared" si="16"/>
        <v>N/A</v>
      </c>
      <c r="E82" s="96" t="s">
        <v>1747</v>
      </c>
      <c r="F82" s="9" t="str">
        <f t="shared" si="15"/>
        <v>N/A</v>
      </c>
      <c r="G82" s="96" t="s">
        <v>1747</v>
      </c>
      <c r="H82" s="9" t="str">
        <f t="shared" si="12"/>
        <v>N/A</v>
      </c>
      <c r="I82" s="10" t="s">
        <v>1747</v>
      </c>
      <c r="J82" s="10" t="s">
        <v>1747</v>
      </c>
      <c r="K82" s="9" t="str">
        <f t="shared" si="17"/>
        <v>N/A</v>
      </c>
    </row>
    <row r="83" spans="1:11" x14ac:dyDescent="0.2">
      <c r="A83" s="89" t="s">
        <v>906</v>
      </c>
      <c r="B83" s="35" t="s">
        <v>213</v>
      </c>
      <c r="C83" s="95">
        <v>158.30273258</v>
      </c>
      <c r="D83" s="9" t="str">
        <f t="shared" si="16"/>
        <v>N/A</v>
      </c>
      <c r="E83" s="96">
        <v>159.21501819</v>
      </c>
      <c r="F83" s="9" t="str">
        <f t="shared" si="15"/>
        <v>N/A</v>
      </c>
      <c r="G83" s="96">
        <v>160.16565349999999</v>
      </c>
      <c r="H83" s="9" t="str">
        <f t="shared" si="12"/>
        <v>N/A</v>
      </c>
      <c r="I83" s="10">
        <v>0.57630000000000003</v>
      </c>
      <c r="J83" s="10">
        <v>0.59709999999999996</v>
      </c>
      <c r="K83" s="9" t="str">
        <f t="shared" si="17"/>
        <v>Yes</v>
      </c>
    </row>
    <row r="84" spans="1:11" x14ac:dyDescent="0.2">
      <c r="A84" s="89" t="s">
        <v>907</v>
      </c>
      <c r="B84" s="35" t="s">
        <v>213</v>
      </c>
      <c r="C84" s="95" t="s">
        <v>1747</v>
      </c>
      <c r="D84" s="9" t="str">
        <f t="shared" si="16"/>
        <v>N/A</v>
      </c>
      <c r="E84" s="96" t="s">
        <v>1747</v>
      </c>
      <c r="F84" s="9" t="str">
        <f t="shared" si="15"/>
        <v>N/A</v>
      </c>
      <c r="G84" s="96" t="s">
        <v>1747</v>
      </c>
      <c r="H84" s="9" t="str">
        <f t="shared" si="12"/>
        <v>N/A</v>
      </c>
      <c r="I84" s="10" t="s">
        <v>1747</v>
      </c>
      <c r="J84" s="10" t="s">
        <v>1747</v>
      </c>
      <c r="K84" s="9" t="str">
        <f t="shared" si="17"/>
        <v>N/A</v>
      </c>
    </row>
    <row r="85" spans="1:11" x14ac:dyDescent="0.2">
      <c r="A85" s="89" t="s">
        <v>908</v>
      </c>
      <c r="B85" s="35" t="s">
        <v>213</v>
      </c>
      <c r="C85" s="95">
        <v>334.62694972999998</v>
      </c>
      <c r="D85" s="9" t="str">
        <f t="shared" si="16"/>
        <v>N/A</v>
      </c>
      <c r="E85" s="96">
        <v>302.48996761000001</v>
      </c>
      <c r="F85" s="9" t="str">
        <f t="shared" si="15"/>
        <v>N/A</v>
      </c>
      <c r="G85" s="96">
        <v>347.59068156000001</v>
      </c>
      <c r="H85" s="9" t="str">
        <f t="shared" si="12"/>
        <v>N/A</v>
      </c>
      <c r="I85" s="10">
        <v>-9.6</v>
      </c>
      <c r="J85" s="10">
        <v>14.91</v>
      </c>
      <c r="K85" s="9" t="str">
        <f t="shared" si="17"/>
        <v>Yes</v>
      </c>
    </row>
    <row r="86" spans="1:11" ht="25.5" x14ac:dyDescent="0.2">
      <c r="A86" s="89" t="s">
        <v>909</v>
      </c>
      <c r="B86" s="35" t="s">
        <v>213</v>
      </c>
      <c r="C86" s="97">
        <v>331.50849925</v>
      </c>
      <c r="D86" s="9" t="str">
        <f t="shared" si="16"/>
        <v>N/A</v>
      </c>
      <c r="E86" s="97">
        <v>299.97216993000001</v>
      </c>
      <c r="F86" s="9" t="str">
        <f t="shared" si="15"/>
        <v>N/A</v>
      </c>
      <c r="G86" s="97">
        <v>346.82090476000002</v>
      </c>
      <c r="H86" s="9" t="str">
        <f t="shared" si="12"/>
        <v>N/A</v>
      </c>
      <c r="I86" s="10">
        <v>-9.51</v>
      </c>
      <c r="J86" s="10">
        <v>15.62</v>
      </c>
      <c r="K86" s="9" t="str">
        <f t="shared" si="17"/>
        <v>Yes</v>
      </c>
    </row>
    <row r="87" spans="1:11" x14ac:dyDescent="0.2">
      <c r="A87" s="89" t="s">
        <v>32</v>
      </c>
      <c r="B87" s="35" t="s">
        <v>266</v>
      </c>
      <c r="C87" s="88">
        <v>93.916420071000005</v>
      </c>
      <c r="D87" s="9" t="str">
        <f>IF($B87="N/A","N/A",IF(C87&gt;60,"Yes","No"))</f>
        <v>Yes</v>
      </c>
      <c r="E87" s="8">
        <v>94.036465892999999</v>
      </c>
      <c r="F87" s="9" t="str">
        <f>IF($B87="N/A","N/A",IF(E87&gt;60,"Yes","No"))</f>
        <v>Yes</v>
      </c>
      <c r="G87" s="8">
        <v>100</v>
      </c>
      <c r="H87" s="9" t="str">
        <f>IF($B87="N/A","N/A",IF(G87&gt;60,"Yes","No"))</f>
        <v>Yes</v>
      </c>
      <c r="I87" s="10">
        <v>0.1278</v>
      </c>
      <c r="J87" s="10">
        <v>6.3419999999999996</v>
      </c>
      <c r="K87" s="9" t="str">
        <f t="shared" ref="K87:K105" si="18">IF(J87="Div by 0", "N/A", IF(J87="N/A","N/A", IF(J87&gt;30, "No", IF(J87&lt;-30, "No", "Yes"))))</f>
        <v>Yes</v>
      </c>
    </row>
    <row r="88" spans="1:11" x14ac:dyDescent="0.2">
      <c r="A88" s="89" t="s">
        <v>39</v>
      </c>
      <c r="B88" s="35" t="s">
        <v>267</v>
      </c>
      <c r="C88" s="88">
        <v>99.999543962000004</v>
      </c>
      <c r="D88" s="9" t="str">
        <f>IF($B88="N/A","N/A",IF(C88&gt;100,"No",IF(C88&lt;85,"No","Yes")))</f>
        <v>Yes</v>
      </c>
      <c r="E88" s="8">
        <v>99.997983281000003</v>
      </c>
      <c r="F88" s="9" t="str">
        <f>IF($B88="N/A","N/A",IF(E88&gt;100,"No",IF(E88&lt;85,"No","Yes")))</f>
        <v>Yes</v>
      </c>
      <c r="G88" s="8">
        <v>100</v>
      </c>
      <c r="H88" s="9" t="str">
        <f>IF($B88="N/A","N/A",IF(G88&gt;100,"No",IF(G88&lt;85,"No","Yes")))</f>
        <v>Yes</v>
      </c>
      <c r="I88" s="10">
        <v>-2E-3</v>
      </c>
      <c r="J88" s="10">
        <v>2E-3</v>
      </c>
      <c r="K88" s="9" t="str">
        <f t="shared" si="18"/>
        <v>Yes</v>
      </c>
    </row>
    <row r="89" spans="1:11" x14ac:dyDescent="0.2">
      <c r="A89" s="89" t="s">
        <v>910</v>
      </c>
      <c r="B89" s="35" t="s">
        <v>213</v>
      </c>
      <c r="C89" s="88">
        <v>6.710672379</v>
      </c>
      <c r="D89" s="9" t="str">
        <f>IF($B89="N/A","N/A",IF(C89&gt;15,"No",IF(C89&lt;-15,"No","Yes")))</f>
        <v>N/A</v>
      </c>
      <c r="E89" s="8">
        <v>7.1236981008000004</v>
      </c>
      <c r="F89" s="9" t="str">
        <f>IF($B89="N/A","N/A",IF(E89&gt;15,"No",IF(E89&lt;-15,"No","Yes")))</f>
        <v>N/A</v>
      </c>
      <c r="G89" s="8">
        <v>5.1486605455000003</v>
      </c>
      <c r="H89" s="9" t="str">
        <f>IF($B89="N/A","N/A",IF(G89&gt;15,"No",IF(G89&lt;-15,"No","Yes")))</f>
        <v>N/A</v>
      </c>
      <c r="I89" s="10">
        <v>6.1550000000000002</v>
      </c>
      <c r="J89" s="10">
        <v>-27.7</v>
      </c>
      <c r="K89" s="9" t="str">
        <f t="shared" si="18"/>
        <v>Yes</v>
      </c>
    </row>
    <row r="90" spans="1:11" x14ac:dyDescent="0.2">
      <c r="A90" s="89" t="s">
        <v>851</v>
      </c>
      <c r="B90" s="35" t="s">
        <v>268</v>
      </c>
      <c r="C90" s="88">
        <v>16.907635703</v>
      </c>
      <c r="D90" s="9" t="str">
        <f>IF($B90="N/A","N/A",IF(C90&gt;25,"No",IF(C90&lt;5,"No","Yes")))</f>
        <v>Yes</v>
      </c>
      <c r="E90" s="8">
        <v>22.808457702999998</v>
      </c>
      <c r="F90" s="9" t="str">
        <f>IF($B90="N/A","N/A",IF(E90&gt;25,"No",IF(E90&lt;5,"No","Yes")))</f>
        <v>Yes</v>
      </c>
      <c r="G90" s="8">
        <v>37.450126693999998</v>
      </c>
      <c r="H90" s="9" t="str">
        <f>IF($B90="N/A","N/A",IF(G90&gt;25,"No",IF(G90&lt;5,"No","Yes")))</f>
        <v>No</v>
      </c>
      <c r="I90" s="10">
        <v>34.9</v>
      </c>
      <c r="J90" s="10">
        <v>64.19</v>
      </c>
      <c r="K90" s="9" t="str">
        <f t="shared" si="18"/>
        <v>No</v>
      </c>
    </row>
    <row r="91" spans="1:11" x14ac:dyDescent="0.2">
      <c r="A91" s="89" t="s">
        <v>852</v>
      </c>
      <c r="B91" s="35" t="s">
        <v>269</v>
      </c>
      <c r="C91" s="88">
        <v>65.707199043000003</v>
      </c>
      <c r="D91" s="9" t="str">
        <f>IF($B91="N/A","N/A",IF(C91&gt;70,"No",IF(C91&lt;40,"No","Yes")))</f>
        <v>Yes</v>
      </c>
      <c r="E91" s="8">
        <v>59.312337388000003</v>
      </c>
      <c r="F91" s="9" t="str">
        <f>IF($B91="N/A","N/A",IF(E91&gt;70,"No",IF(E91&lt;40,"No","Yes")))</f>
        <v>Yes</v>
      </c>
      <c r="G91" s="8">
        <v>46.771214849000003</v>
      </c>
      <c r="H91" s="9" t="str">
        <f>IF($B91="N/A","N/A",IF(G91&gt;70,"No",IF(G91&lt;40,"No","Yes")))</f>
        <v>Yes</v>
      </c>
      <c r="I91" s="10">
        <v>-9.73</v>
      </c>
      <c r="J91" s="10">
        <v>-21.1</v>
      </c>
      <c r="K91" s="9" t="str">
        <f t="shared" si="18"/>
        <v>Yes</v>
      </c>
    </row>
    <row r="92" spans="1:11" x14ac:dyDescent="0.2">
      <c r="A92" s="89" t="s">
        <v>853</v>
      </c>
      <c r="B92" s="35" t="s">
        <v>270</v>
      </c>
      <c r="C92" s="88">
        <v>17.384785832999999</v>
      </c>
      <c r="D92" s="9" t="str">
        <f>IF($B92="N/A","N/A",IF(C92&gt;55,"No",IF(C92&lt;20,"No","Yes")))</f>
        <v>No</v>
      </c>
      <c r="E92" s="8">
        <v>17.878687541000001</v>
      </c>
      <c r="F92" s="9" t="str">
        <f>IF($B92="N/A","N/A",IF(E92&gt;55,"No",IF(E92&lt;20,"No","Yes")))</f>
        <v>No</v>
      </c>
      <c r="G92" s="8">
        <v>15.778658457000001</v>
      </c>
      <c r="H92" s="9" t="str">
        <f>IF($B92="N/A","N/A",IF(G92&gt;55,"No",IF(G92&lt;20,"No","Yes")))</f>
        <v>No</v>
      </c>
      <c r="I92" s="10">
        <v>2.8410000000000002</v>
      </c>
      <c r="J92" s="10">
        <v>-11.7</v>
      </c>
      <c r="K92" s="9" t="str">
        <f t="shared" si="18"/>
        <v>Yes</v>
      </c>
    </row>
    <row r="93" spans="1:11" x14ac:dyDescent="0.2">
      <c r="A93" s="89" t="s">
        <v>163</v>
      </c>
      <c r="B93" s="35" t="s">
        <v>246</v>
      </c>
      <c r="C93" s="88">
        <v>97.984391314000007</v>
      </c>
      <c r="D93" s="9" t="str">
        <f>IF($B93="N/A","N/A",IF(C93&gt;95,"Yes","No"))</f>
        <v>Yes</v>
      </c>
      <c r="E93" s="8">
        <v>97.927555810000001</v>
      </c>
      <c r="F93" s="9" t="str">
        <f>IF($B93="N/A","N/A",IF(E93&gt;95,"Yes","No"))</f>
        <v>Yes</v>
      </c>
      <c r="G93" s="8">
        <v>99.045987843999995</v>
      </c>
      <c r="H93" s="9" t="str">
        <f>IF($B93="N/A","N/A",IF(G93&gt;95,"Yes","No"))</f>
        <v>Yes</v>
      </c>
      <c r="I93" s="10">
        <v>-5.8000000000000003E-2</v>
      </c>
      <c r="J93" s="10">
        <v>1.1419999999999999</v>
      </c>
      <c r="K93" s="9" t="str">
        <f t="shared" si="18"/>
        <v>Yes</v>
      </c>
    </row>
    <row r="94" spans="1:11" x14ac:dyDescent="0.2">
      <c r="A94" s="89" t="s">
        <v>41</v>
      </c>
      <c r="B94" s="35" t="s">
        <v>213</v>
      </c>
      <c r="C94" s="8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9" t="s">
        <v>42</v>
      </c>
      <c r="B95" s="35" t="s">
        <v>213</v>
      </c>
      <c r="C95" s="8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9" t="s">
        <v>911</v>
      </c>
      <c r="B96" s="35" t="s">
        <v>213</v>
      </c>
      <c r="C96" s="88">
        <v>99.295521745000002</v>
      </c>
      <c r="D96" s="9" t="str">
        <f>IF($B96="N/A","N/A",IF(C96&gt;15,"No",IF(C96&lt;-15,"No","Yes")))</f>
        <v>N/A</v>
      </c>
      <c r="E96" s="8">
        <v>99.463589898999999</v>
      </c>
      <c r="F96" s="9" t="str">
        <f>IF($B96="N/A","N/A",IF(E96&gt;15,"No",IF(E96&lt;-15,"No","Yes")))</f>
        <v>N/A</v>
      </c>
      <c r="G96" s="8">
        <v>99.840391210999996</v>
      </c>
      <c r="H96" s="9" t="str">
        <f>IF($B96="N/A","N/A",IF(G96&gt;15,"No",IF(G96&lt;-15,"No","Yes")))</f>
        <v>N/A</v>
      </c>
      <c r="I96" s="10">
        <v>0.16930000000000001</v>
      </c>
      <c r="J96" s="10">
        <v>0.37880000000000003</v>
      </c>
      <c r="K96" s="9" t="str">
        <f t="shared" si="18"/>
        <v>Yes</v>
      </c>
    </row>
    <row r="97" spans="1:11" x14ac:dyDescent="0.2">
      <c r="A97" s="89" t="s">
        <v>912</v>
      </c>
      <c r="B97" s="35" t="s">
        <v>213</v>
      </c>
      <c r="C97" s="88">
        <v>99.402639652999994</v>
      </c>
      <c r="D97" s="9" t="str">
        <f>IF($B97="N/A","N/A",IF(C97&gt;15,"No",IF(C97&lt;-15,"No","Yes")))</f>
        <v>N/A</v>
      </c>
      <c r="E97" s="8">
        <v>99.536898421000004</v>
      </c>
      <c r="F97" s="9" t="str">
        <f>IF($B97="N/A","N/A",IF(E97&gt;15,"No",IF(E97&lt;-15,"No","Yes")))</f>
        <v>N/A</v>
      </c>
      <c r="G97" s="8">
        <v>99.851691037999998</v>
      </c>
      <c r="H97" s="9" t="str">
        <f>IF($B97="N/A","N/A",IF(G97&gt;15,"No",IF(G97&lt;-15,"No","Yes")))</f>
        <v>N/A</v>
      </c>
      <c r="I97" s="10">
        <v>0.1351</v>
      </c>
      <c r="J97" s="10">
        <v>0.31630000000000003</v>
      </c>
      <c r="K97" s="9" t="str">
        <f t="shared" si="18"/>
        <v>Yes</v>
      </c>
    </row>
    <row r="98" spans="1:11" x14ac:dyDescent="0.2">
      <c r="A98" s="89" t="s">
        <v>43</v>
      </c>
      <c r="B98" s="35" t="s">
        <v>223</v>
      </c>
      <c r="C98" s="88">
        <v>98.220362351000006</v>
      </c>
      <c r="D98" s="9" t="str">
        <f>IF($B98="N/A","N/A",IF(C98&gt;100,"No",IF(C98&lt;98,"No","Yes")))</f>
        <v>Yes</v>
      </c>
      <c r="E98" s="8">
        <v>98.143913667999996</v>
      </c>
      <c r="F98" s="9" t="str">
        <f>IF($B98="N/A","N/A",IF(E98&gt;100,"No",IF(E98&lt;98,"No","Yes")))</f>
        <v>Yes</v>
      </c>
      <c r="G98" s="8">
        <v>99.327276955000002</v>
      </c>
      <c r="H98" s="9" t="str">
        <f>IF($B98="N/A","N/A",IF(G98&gt;100,"No",IF(G98&lt;98,"No","Yes")))</f>
        <v>Yes</v>
      </c>
      <c r="I98" s="10">
        <v>-7.8E-2</v>
      </c>
      <c r="J98" s="10">
        <v>1.206</v>
      </c>
      <c r="K98" s="9" t="str">
        <f t="shared" si="18"/>
        <v>Yes</v>
      </c>
    </row>
    <row r="99" spans="1:11" x14ac:dyDescent="0.2">
      <c r="A99" s="89" t="s">
        <v>44</v>
      </c>
      <c r="B99" s="35" t="s">
        <v>213</v>
      </c>
      <c r="C99" s="88">
        <v>26.913629505999999</v>
      </c>
      <c r="D99" s="9" t="str">
        <f>IF($B99="N/A","N/A",IF(C99&gt;15,"No",IF(C99&lt;-15,"No","Yes")))</f>
        <v>N/A</v>
      </c>
      <c r="E99" s="8">
        <v>27.651382376000001</v>
      </c>
      <c r="F99" s="9" t="str">
        <f>IF($B99="N/A","N/A",IF(E99&gt;15,"No",IF(E99&lt;-15,"No","Yes")))</f>
        <v>N/A</v>
      </c>
      <c r="G99" s="8">
        <v>28.177552653999999</v>
      </c>
      <c r="H99" s="9" t="str">
        <f>IF($B99="N/A","N/A",IF(G99&gt;15,"No",IF(G99&lt;-15,"No","Yes")))</f>
        <v>N/A</v>
      </c>
      <c r="I99" s="10">
        <v>2.7410000000000001</v>
      </c>
      <c r="J99" s="10">
        <v>1.903</v>
      </c>
      <c r="K99" s="9" t="str">
        <f t="shared" si="18"/>
        <v>Yes</v>
      </c>
    </row>
    <row r="100" spans="1:11" x14ac:dyDescent="0.2">
      <c r="A100" s="89" t="s">
        <v>45</v>
      </c>
      <c r="B100" s="35" t="s">
        <v>213</v>
      </c>
      <c r="C100" s="88">
        <v>73.086370493999993</v>
      </c>
      <c r="D100" s="9" t="str">
        <f>IF($B100="N/A","N/A",IF(C100&gt;15,"No",IF(C100&lt;-15,"No","Yes")))</f>
        <v>N/A</v>
      </c>
      <c r="E100" s="8">
        <v>72.348617623999999</v>
      </c>
      <c r="F100" s="9" t="str">
        <f>IF($B100="N/A","N/A",IF(E100&gt;15,"No",IF(E100&lt;-15,"No","Yes")))</f>
        <v>N/A</v>
      </c>
      <c r="G100" s="8">
        <v>71.822447346000004</v>
      </c>
      <c r="H100" s="9" t="str">
        <f>IF($B100="N/A","N/A",IF(G100&gt;15,"No",IF(G100&lt;-15,"No","Yes")))</f>
        <v>N/A</v>
      </c>
      <c r="I100" s="10">
        <v>-1.01</v>
      </c>
      <c r="J100" s="10">
        <v>-0.72699999999999998</v>
      </c>
      <c r="K100" s="9" t="str">
        <f t="shared" si="18"/>
        <v>Yes</v>
      </c>
    </row>
    <row r="101" spans="1:11" x14ac:dyDescent="0.2">
      <c r="A101" s="89" t="s">
        <v>355</v>
      </c>
      <c r="B101" s="35" t="s">
        <v>213</v>
      </c>
      <c r="C101" s="88">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
      <c r="A102" s="89" t="s">
        <v>46</v>
      </c>
      <c r="B102" s="35" t="s">
        <v>213</v>
      </c>
      <c r="C102" s="88">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89" t="s">
        <v>47</v>
      </c>
      <c r="B103" s="35" t="s">
        <v>213</v>
      </c>
      <c r="C103" s="88">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89" t="s">
        <v>33</v>
      </c>
      <c r="B104" s="35" t="s">
        <v>223</v>
      </c>
      <c r="C104" s="8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9" t="s">
        <v>48</v>
      </c>
      <c r="B105" s="60" t="s">
        <v>223</v>
      </c>
      <c r="C105" s="8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9" t="s">
        <v>49</v>
      </c>
      <c r="B106" s="60" t="s">
        <v>213</v>
      </c>
      <c r="C106" s="8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9" t="s">
        <v>913</v>
      </c>
      <c r="B107" s="35" t="s">
        <v>213</v>
      </c>
      <c r="C107" s="98">
        <v>72.720229238000002</v>
      </c>
      <c r="D107" s="9" t="str">
        <f t="shared" ref="D107:D130" si="19">IF($B107="N/A","N/A",IF(C107&gt;15,"No",IF(C107&lt;-15,"No","Yes")))</f>
        <v>N/A</v>
      </c>
      <c r="E107" s="9">
        <v>67.612883556</v>
      </c>
      <c r="F107" s="9" t="str">
        <f t="shared" ref="F107:F130" si="20">IF($B107="N/A","N/A",IF(E107&gt;15,"No",IF(E107&lt;-15,"No","Yes")))</f>
        <v>N/A</v>
      </c>
      <c r="G107" s="8">
        <v>67.953896467000007</v>
      </c>
      <c r="H107" s="9" t="str">
        <f t="shared" ref="H107:H130" si="21">IF($B107="N/A","N/A",IF(G107&gt;15,"No",IF(G107&lt;-15,"No","Yes")))</f>
        <v>N/A</v>
      </c>
      <c r="I107" s="10">
        <v>-7.02</v>
      </c>
      <c r="J107" s="10">
        <v>0.50439999999999996</v>
      </c>
      <c r="K107" s="9" t="str">
        <f t="shared" ref="K107:K130" si="22">IF(J107="Div by 0", "N/A", IF(J107="N/A","N/A", IF(J107&gt;30, "No", IF(J107&lt;-30, "No", "Yes"))))</f>
        <v>Yes</v>
      </c>
    </row>
    <row r="108" spans="1:11" x14ac:dyDescent="0.2">
      <c r="A108" s="89" t="s">
        <v>914</v>
      </c>
      <c r="B108" s="35" t="s">
        <v>213</v>
      </c>
      <c r="C108" s="98">
        <v>10.26975406</v>
      </c>
      <c r="D108" s="35" t="s">
        <v>213</v>
      </c>
      <c r="E108" s="9">
        <v>11.022691583</v>
      </c>
      <c r="F108" s="35" t="s">
        <v>213</v>
      </c>
      <c r="G108" s="8">
        <v>11.273554026999999</v>
      </c>
      <c r="H108" s="35" t="s">
        <v>213</v>
      </c>
      <c r="I108" s="10">
        <v>7.3319999999999999</v>
      </c>
      <c r="J108" s="10">
        <v>2.2759999999999998</v>
      </c>
      <c r="K108" s="9" t="str">
        <f t="shared" si="22"/>
        <v>Yes</v>
      </c>
    </row>
    <row r="109" spans="1:11" x14ac:dyDescent="0.2">
      <c r="A109" s="89" t="s">
        <v>915</v>
      </c>
      <c r="B109" s="35" t="s">
        <v>213</v>
      </c>
      <c r="C109" s="98">
        <v>0</v>
      </c>
      <c r="D109" s="9" t="str">
        <f t="shared" si="19"/>
        <v>N/A</v>
      </c>
      <c r="E109" s="9">
        <v>0</v>
      </c>
      <c r="F109" s="9" t="str">
        <f t="shared" si="20"/>
        <v>N/A</v>
      </c>
      <c r="G109" s="8">
        <v>0</v>
      </c>
      <c r="H109" s="9" t="str">
        <f t="shared" si="21"/>
        <v>N/A</v>
      </c>
      <c r="I109" s="10" t="s">
        <v>1747</v>
      </c>
      <c r="J109" s="10" t="s">
        <v>1747</v>
      </c>
      <c r="K109" s="9" t="str">
        <f t="shared" si="22"/>
        <v>N/A</v>
      </c>
    </row>
    <row r="110" spans="1:11" x14ac:dyDescent="0.2">
      <c r="A110" s="89" t="s">
        <v>916</v>
      </c>
      <c r="B110" s="35" t="s">
        <v>213</v>
      </c>
      <c r="C110" s="98">
        <v>0.39701306089999999</v>
      </c>
      <c r="D110" s="9" t="str">
        <f t="shared" si="19"/>
        <v>N/A</v>
      </c>
      <c r="E110" s="9">
        <v>0.48273062280000001</v>
      </c>
      <c r="F110" s="9" t="str">
        <f t="shared" si="20"/>
        <v>N/A</v>
      </c>
      <c r="G110" s="8">
        <v>0.35101778230000003</v>
      </c>
      <c r="H110" s="9" t="str">
        <f t="shared" si="21"/>
        <v>N/A</v>
      </c>
      <c r="I110" s="10">
        <v>21.59</v>
      </c>
      <c r="J110" s="10">
        <v>-27.3</v>
      </c>
      <c r="K110" s="9" t="str">
        <f t="shared" si="22"/>
        <v>Yes</v>
      </c>
    </row>
    <row r="111" spans="1:11" x14ac:dyDescent="0.2">
      <c r="A111" s="89" t="s">
        <v>917</v>
      </c>
      <c r="B111" s="35" t="s">
        <v>213</v>
      </c>
      <c r="C111" s="98">
        <v>0</v>
      </c>
      <c r="D111" s="9" t="str">
        <f t="shared" si="19"/>
        <v>N/A</v>
      </c>
      <c r="E111" s="9">
        <v>0</v>
      </c>
      <c r="F111" s="9" t="str">
        <f t="shared" si="20"/>
        <v>N/A</v>
      </c>
      <c r="G111" s="8">
        <v>0</v>
      </c>
      <c r="H111" s="9" t="str">
        <f t="shared" si="21"/>
        <v>N/A</v>
      </c>
      <c r="I111" s="10" t="s">
        <v>1747</v>
      </c>
      <c r="J111" s="10" t="s">
        <v>1747</v>
      </c>
      <c r="K111" s="9" t="str">
        <f t="shared" si="22"/>
        <v>N/A</v>
      </c>
    </row>
    <row r="112" spans="1:11" x14ac:dyDescent="0.2">
      <c r="A112" s="89" t="s">
        <v>918</v>
      </c>
      <c r="B112" s="35" t="s">
        <v>213</v>
      </c>
      <c r="C112" s="98">
        <v>2.6172115011999999</v>
      </c>
      <c r="D112" s="9" t="str">
        <f t="shared" si="19"/>
        <v>N/A</v>
      </c>
      <c r="E112" s="9">
        <v>2.8820585839000001</v>
      </c>
      <c r="F112" s="9" t="str">
        <f t="shared" si="20"/>
        <v>N/A</v>
      </c>
      <c r="G112" s="8">
        <v>1.2316660929000001</v>
      </c>
      <c r="H112" s="9" t="str">
        <f t="shared" si="21"/>
        <v>N/A</v>
      </c>
      <c r="I112" s="10">
        <v>10.119999999999999</v>
      </c>
      <c r="J112" s="10">
        <v>-57.3</v>
      </c>
      <c r="K112" s="9" t="str">
        <f t="shared" si="22"/>
        <v>No</v>
      </c>
    </row>
    <row r="113" spans="1:11" x14ac:dyDescent="0.2">
      <c r="A113" s="89" t="s">
        <v>919</v>
      </c>
      <c r="B113" s="35" t="s">
        <v>213</v>
      </c>
      <c r="C113" s="98">
        <v>3.59902852E-2</v>
      </c>
      <c r="D113" s="9" t="str">
        <f t="shared" si="19"/>
        <v>N/A</v>
      </c>
      <c r="E113" s="9">
        <v>5.5678895999999997E-3</v>
      </c>
      <c r="F113" s="9" t="str">
        <f t="shared" si="20"/>
        <v>N/A</v>
      </c>
      <c r="G113" s="8">
        <v>0</v>
      </c>
      <c r="H113" s="9" t="str">
        <f t="shared" si="21"/>
        <v>N/A</v>
      </c>
      <c r="I113" s="10">
        <v>-84.5</v>
      </c>
      <c r="J113" s="10">
        <v>-100</v>
      </c>
      <c r="K113" s="9" t="str">
        <f t="shared" si="22"/>
        <v>No</v>
      </c>
    </row>
    <row r="114" spans="1:11" x14ac:dyDescent="0.2">
      <c r="A114" s="89" t="s">
        <v>920</v>
      </c>
      <c r="B114" s="35" t="s">
        <v>213</v>
      </c>
      <c r="C114" s="98">
        <v>3.9402489998000001</v>
      </c>
      <c r="D114" s="9" t="str">
        <f t="shared" si="19"/>
        <v>N/A</v>
      </c>
      <c r="E114" s="9">
        <v>4.4467436764999997</v>
      </c>
      <c r="F114" s="9" t="str">
        <f t="shared" si="20"/>
        <v>N/A</v>
      </c>
      <c r="G114" s="8">
        <v>6.2692932804000003</v>
      </c>
      <c r="H114" s="9" t="str">
        <f t="shared" si="21"/>
        <v>N/A</v>
      </c>
      <c r="I114" s="10">
        <v>12.85</v>
      </c>
      <c r="J114" s="10">
        <v>40.99</v>
      </c>
      <c r="K114" s="9" t="str">
        <f t="shared" si="22"/>
        <v>No</v>
      </c>
    </row>
    <row r="115" spans="1:11" x14ac:dyDescent="0.2">
      <c r="A115" s="89" t="s">
        <v>921</v>
      </c>
      <c r="B115" s="35" t="s">
        <v>213</v>
      </c>
      <c r="C115" s="98">
        <v>0</v>
      </c>
      <c r="D115" s="9" t="str">
        <f t="shared" si="19"/>
        <v>N/A</v>
      </c>
      <c r="E115" s="9">
        <v>0</v>
      </c>
      <c r="F115" s="9" t="str">
        <f t="shared" si="20"/>
        <v>N/A</v>
      </c>
      <c r="G115" s="8">
        <v>0</v>
      </c>
      <c r="H115" s="9" t="str">
        <f t="shared" si="21"/>
        <v>N/A</v>
      </c>
      <c r="I115" s="10" t="s">
        <v>1747</v>
      </c>
      <c r="J115" s="10" t="s">
        <v>1747</v>
      </c>
      <c r="K115" s="9" t="str">
        <f t="shared" si="22"/>
        <v>N/A</v>
      </c>
    </row>
    <row r="116" spans="1:11" x14ac:dyDescent="0.2">
      <c r="A116" s="89" t="s">
        <v>922</v>
      </c>
      <c r="B116" s="35" t="s">
        <v>213</v>
      </c>
      <c r="C116" s="98">
        <v>1.9124738663</v>
      </c>
      <c r="D116" s="9" t="str">
        <f t="shared" si="19"/>
        <v>N/A</v>
      </c>
      <c r="E116" s="9">
        <v>1.7284783498</v>
      </c>
      <c r="F116" s="9" t="str">
        <f t="shared" si="20"/>
        <v>N/A</v>
      </c>
      <c r="G116" s="8">
        <v>2.5433975361000001</v>
      </c>
      <c r="H116" s="9" t="str">
        <f t="shared" si="21"/>
        <v>N/A</v>
      </c>
      <c r="I116" s="10">
        <v>-9.6199999999999992</v>
      </c>
      <c r="J116" s="10">
        <v>47.15</v>
      </c>
      <c r="K116" s="9" t="str">
        <f t="shared" si="22"/>
        <v>No</v>
      </c>
    </row>
    <row r="117" spans="1:11" x14ac:dyDescent="0.2">
      <c r="A117" s="89" t="s">
        <v>923</v>
      </c>
      <c r="B117" s="35" t="s">
        <v>213</v>
      </c>
      <c r="C117" s="98">
        <v>0.27214153400000002</v>
      </c>
      <c r="D117" s="9" t="str">
        <f t="shared" si="19"/>
        <v>N/A</v>
      </c>
      <c r="E117" s="9">
        <v>0.18682161620000001</v>
      </c>
      <c r="F117" s="9" t="str">
        <f t="shared" si="20"/>
        <v>N/A</v>
      </c>
      <c r="G117" s="8">
        <v>5.9608124200000001E-2</v>
      </c>
      <c r="H117" s="9" t="str">
        <f t="shared" si="21"/>
        <v>N/A</v>
      </c>
      <c r="I117" s="10">
        <v>-31.4</v>
      </c>
      <c r="J117" s="10">
        <v>-68.099999999999994</v>
      </c>
      <c r="K117" s="9" t="str">
        <f t="shared" si="22"/>
        <v>No</v>
      </c>
    </row>
    <row r="118" spans="1:11" x14ac:dyDescent="0.2">
      <c r="A118" s="89" t="s">
        <v>924</v>
      </c>
      <c r="B118" s="35" t="s">
        <v>213</v>
      </c>
      <c r="C118" s="98">
        <v>1.0946748122000001</v>
      </c>
      <c r="D118" s="9" t="str">
        <f t="shared" si="19"/>
        <v>N/A</v>
      </c>
      <c r="E118" s="9">
        <v>1.2902908438</v>
      </c>
      <c r="F118" s="9" t="str">
        <f t="shared" si="20"/>
        <v>N/A</v>
      </c>
      <c r="G118" s="8">
        <v>0.81857121089999996</v>
      </c>
      <c r="H118" s="9" t="str">
        <f t="shared" si="21"/>
        <v>N/A</v>
      </c>
      <c r="I118" s="10">
        <v>17.87</v>
      </c>
      <c r="J118" s="10">
        <v>-36.6</v>
      </c>
      <c r="K118" s="9" t="str">
        <f t="shared" si="22"/>
        <v>No</v>
      </c>
    </row>
    <row r="119" spans="1:11" x14ac:dyDescent="0.2">
      <c r="A119" s="89" t="s">
        <v>925</v>
      </c>
      <c r="B119" s="35" t="s">
        <v>213</v>
      </c>
      <c r="C119" s="98">
        <v>17.010016702000001</v>
      </c>
      <c r="D119" s="9" t="str">
        <f t="shared" si="19"/>
        <v>N/A</v>
      </c>
      <c r="E119" s="9">
        <v>21.364424861</v>
      </c>
      <c r="F119" s="9" t="str">
        <f t="shared" si="20"/>
        <v>N/A</v>
      </c>
      <c r="G119" s="8">
        <v>20.772549506000001</v>
      </c>
      <c r="H119" s="9" t="str">
        <f t="shared" si="21"/>
        <v>N/A</v>
      </c>
      <c r="I119" s="10">
        <v>25.6</v>
      </c>
      <c r="J119" s="10">
        <v>-2.77</v>
      </c>
      <c r="K119" s="9" t="str">
        <f t="shared" si="22"/>
        <v>Yes</v>
      </c>
    </row>
    <row r="120" spans="1:11" x14ac:dyDescent="0.2">
      <c r="A120" s="89" t="s">
        <v>926</v>
      </c>
      <c r="B120" s="35" t="s">
        <v>213</v>
      </c>
      <c r="C120" s="98">
        <v>13.905790974</v>
      </c>
      <c r="D120" s="9" t="str">
        <f t="shared" si="19"/>
        <v>N/A</v>
      </c>
      <c r="E120" s="9">
        <v>16.690262625999999</v>
      </c>
      <c r="F120" s="9" t="str">
        <f t="shared" si="20"/>
        <v>N/A</v>
      </c>
      <c r="G120" s="8">
        <v>14.170508863</v>
      </c>
      <c r="H120" s="9" t="str">
        <f t="shared" si="21"/>
        <v>N/A</v>
      </c>
      <c r="I120" s="10">
        <v>20.02</v>
      </c>
      <c r="J120" s="10">
        <v>-15.1</v>
      </c>
      <c r="K120" s="9" t="str">
        <f t="shared" si="22"/>
        <v>Yes</v>
      </c>
    </row>
    <row r="121" spans="1:11" x14ac:dyDescent="0.2">
      <c r="A121" s="89" t="s">
        <v>927</v>
      </c>
      <c r="B121" s="35" t="s">
        <v>213</v>
      </c>
      <c r="C121" s="98">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89" t="s">
        <v>928</v>
      </c>
      <c r="B122" s="35" t="s">
        <v>213</v>
      </c>
      <c r="C122" s="98">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89" t="s">
        <v>929</v>
      </c>
      <c r="B123" s="35" t="s">
        <v>213</v>
      </c>
      <c r="C123" s="98">
        <v>2.0743537911000001</v>
      </c>
      <c r="D123" s="9" t="str">
        <f t="shared" si="19"/>
        <v>N/A</v>
      </c>
      <c r="E123" s="9">
        <v>3.2064557247000001</v>
      </c>
      <c r="F123" s="9" t="str">
        <f t="shared" si="20"/>
        <v>N/A</v>
      </c>
      <c r="G123" s="8">
        <v>3.4731431893</v>
      </c>
      <c r="H123" s="9" t="str">
        <f t="shared" si="21"/>
        <v>N/A</v>
      </c>
      <c r="I123" s="10">
        <v>54.58</v>
      </c>
      <c r="J123" s="10">
        <v>8.3170000000000002</v>
      </c>
      <c r="K123" s="9" t="str">
        <f t="shared" si="22"/>
        <v>Yes</v>
      </c>
    </row>
    <row r="124" spans="1:11" x14ac:dyDescent="0.2">
      <c r="A124" s="89" t="s">
        <v>930</v>
      </c>
      <c r="B124" s="35" t="s">
        <v>213</v>
      </c>
      <c r="C124" s="98">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89" t="s">
        <v>931</v>
      </c>
      <c r="B125" s="35" t="s">
        <v>213</v>
      </c>
      <c r="C125" s="98">
        <v>0.66202780569999997</v>
      </c>
      <c r="D125" s="9" t="str">
        <f t="shared" si="19"/>
        <v>N/A</v>
      </c>
      <c r="E125" s="9">
        <v>1.0509797053000001</v>
      </c>
      <c r="F125" s="9" t="str">
        <f t="shared" si="20"/>
        <v>N/A</v>
      </c>
      <c r="G125" s="8">
        <v>2.9665799468</v>
      </c>
      <c r="H125" s="9" t="str">
        <f t="shared" si="21"/>
        <v>N/A</v>
      </c>
      <c r="I125" s="10">
        <v>58.75</v>
      </c>
      <c r="J125" s="10">
        <v>182.3</v>
      </c>
      <c r="K125" s="9" t="str">
        <f t="shared" si="22"/>
        <v>No</v>
      </c>
    </row>
    <row r="126" spans="1:11" x14ac:dyDescent="0.2">
      <c r="A126" s="89" t="s">
        <v>932</v>
      </c>
      <c r="B126" s="35" t="s">
        <v>213</v>
      </c>
      <c r="C126" s="98">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89" t="s">
        <v>933</v>
      </c>
      <c r="B127" s="35" t="s">
        <v>213</v>
      </c>
      <c r="C127" s="98">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89" t="s">
        <v>934</v>
      </c>
      <c r="B128" s="35" t="s">
        <v>213</v>
      </c>
      <c r="C128" s="98">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89" t="s">
        <v>935</v>
      </c>
      <c r="B129" s="35" t="s">
        <v>213</v>
      </c>
      <c r="C129" s="98">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89" t="s">
        <v>936</v>
      </c>
      <c r="B130" s="35" t="s">
        <v>213</v>
      </c>
      <c r="C130" s="98">
        <v>0.36784413100000002</v>
      </c>
      <c r="D130" s="9" t="str">
        <f t="shared" si="19"/>
        <v>N/A</v>
      </c>
      <c r="E130" s="9">
        <v>0.4167268053</v>
      </c>
      <c r="F130" s="9" t="str">
        <f t="shared" si="20"/>
        <v>N/A</v>
      </c>
      <c r="G130" s="8">
        <v>0.16231750740000001</v>
      </c>
      <c r="H130" s="9" t="str">
        <f t="shared" si="21"/>
        <v>N/A</v>
      </c>
      <c r="I130" s="10">
        <v>13.29</v>
      </c>
      <c r="J130" s="10">
        <v>-61</v>
      </c>
      <c r="K130" s="9" t="str">
        <f t="shared" si="22"/>
        <v>No</v>
      </c>
    </row>
    <row r="131" spans="1:11" ht="12" customHeight="1" x14ac:dyDescent="0.2">
      <c r="A131" s="164" t="s">
        <v>1647</v>
      </c>
      <c r="B131" s="165"/>
      <c r="C131" s="165"/>
      <c r="D131" s="165"/>
      <c r="E131" s="165"/>
      <c r="F131" s="165"/>
      <c r="G131" s="165"/>
      <c r="H131" s="165"/>
      <c r="I131" s="165"/>
      <c r="J131" s="165"/>
      <c r="K131" s="166"/>
    </row>
    <row r="132" spans="1:11" x14ac:dyDescent="0.2">
      <c r="A132" s="157" t="s">
        <v>1645</v>
      </c>
      <c r="B132" s="158"/>
      <c r="C132" s="158"/>
      <c r="D132" s="158"/>
      <c r="E132" s="158"/>
      <c r="F132" s="158"/>
      <c r="G132" s="158"/>
      <c r="H132" s="158"/>
      <c r="I132" s="158"/>
      <c r="J132" s="158"/>
      <c r="K132" s="159"/>
    </row>
    <row r="133" spans="1:11" x14ac:dyDescent="0.2">
      <c r="A133" s="160" t="s">
        <v>1743</v>
      </c>
      <c r="B133" s="160"/>
      <c r="C133" s="160"/>
      <c r="D133" s="160"/>
      <c r="E133" s="160"/>
      <c r="F133" s="160"/>
      <c r="G133" s="160"/>
      <c r="H133" s="160"/>
      <c r="I133" s="160"/>
      <c r="J133" s="160"/>
      <c r="K133" s="16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1599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ht="13.5" customHeight="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87">
        <v>534187</v>
      </c>
      <c r="D6" s="9" t="str">
        <f>IF($B6="N/A","N/A",IF(C6&gt;15,"No",IF(C6&lt;-15,"No","Yes")))</f>
        <v>N/A</v>
      </c>
      <c r="E6" s="36">
        <v>581563</v>
      </c>
      <c r="F6" s="9" t="str">
        <f>IF($B6="N/A","N/A",IF(E6&gt;15,"No",IF(E6&lt;-15,"No","Yes")))</f>
        <v>N/A</v>
      </c>
      <c r="G6" s="36">
        <v>331938</v>
      </c>
      <c r="H6" s="9" t="str">
        <f>IF($B6="N/A","N/A",IF(G6&gt;15,"No",IF(G6&lt;-15,"No","Yes")))</f>
        <v>N/A</v>
      </c>
      <c r="I6" s="10">
        <v>8.8689999999999998</v>
      </c>
      <c r="J6" s="10">
        <v>-42.9</v>
      </c>
      <c r="K6" s="9" t="str">
        <f t="shared" ref="K6:K13" si="0">IF(J6="Div by 0", "N/A", IF(J6="N/A","N/A", IF(J6&gt;30, "No", IF(J6&lt;-30, "No", "Yes"))))</f>
        <v>No</v>
      </c>
    </row>
    <row r="7" spans="1:11" x14ac:dyDescent="0.2">
      <c r="A7" s="89" t="s">
        <v>30</v>
      </c>
      <c r="B7" s="35" t="s">
        <v>246</v>
      </c>
      <c r="C7" s="8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9" t="s">
        <v>29</v>
      </c>
      <c r="B8" s="35" t="s">
        <v>217</v>
      </c>
      <c r="C8" s="8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91">
        <v>31.159861621000001</v>
      </c>
      <c r="D9" s="9" t="str">
        <f t="shared" ref="D9:D17" si="1">IF($B9="N/A","N/A",IF(C9&gt;15,"No",IF(C9&lt;-15,"No","Yes")))</f>
        <v>N/A</v>
      </c>
      <c r="E9" s="37">
        <v>31.050895604000001</v>
      </c>
      <c r="F9" s="9" t="str">
        <f>IF($B9="N/A","N/A",IF(E9&gt;15,"No",IF(E9&lt;-15,"No","Yes")))</f>
        <v>N/A</v>
      </c>
      <c r="G9" s="37">
        <v>32.499352289000001</v>
      </c>
      <c r="H9" s="9" t="str">
        <f>IF($B9="N/A","N/A",IF(G9&gt;15,"No",IF(G9&lt;-15,"No","Yes")))</f>
        <v>N/A</v>
      </c>
      <c r="I9" s="10">
        <v>-0.35</v>
      </c>
      <c r="J9" s="10">
        <v>4.665</v>
      </c>
      <c r="K9" s="9" t="str">
        <f t="shared" si="0"/>
        <v>Yes</v>
      </c>
    </row>
    <row r="10" spans="1:11" x14ac:dyDescent="0.2">
      <c r="A10" s="89" t="s">
        <v>16</v>
      </c>
      <c r="B10" s="35" t="s">
        <v>213</v>
      </c>
      <c r="C10" s="88">
        <v>1.6067407107</v>
      </c>
      <c r="D10" s="9" t="str">
        <f t="shared" si="1"/>
        <v>N/A</v>
      </c>
      <c r="E10" s="8">
        <v>1.6983542626000001</v>
      </c>
      <c r="F10" s="9" t="str">
        <f>IF($B10="N/A","N/A",IF(E10&gt;15,"No",IF(E10&lt;-15,"No","Yes")))</f>
        <v>N/A</v>
      </c>
      <c r="G10" s="8">
        <v>2.5676481753</v>
      </c>
      <c r="H10" s="9" t="str">
        <f>IF($B10="N/A","N/A",IF(G10&gt;15,"No",IF(G10&lt;-15,"No","Yes")))</f>
        <v>N/A</v>
      </c>
      <c r="I10" s="10">
        <v>5.702</v>
      </c>
      <c r="J10" s="10">
        <v>51.18</v>
      </c>
      <c r="K10" s="9" t="str">
        <f t="shared" si="0"/>
        <v>No</v>
      </c>
    </row>
    <row r="11" spans="1:11" x14ac:dyDescent="0.2">
      <c r="A11" s="89" t="s">
        <v>36</v>
      </c>
      <c r="B11" s="35" t="s">
        <v>213</v>
      </c>
      <c r="C11" s="88">
        <v>4.27423491E-2</v>
      </c>
      <c r="D11" s="9" t="str">
        <f t="shared" si="1"/>
        <v>N/A</v>
      </c>
      <c r="E11" s="8">
        <v>7.7883259299999993E-2</v>
      </c>
      <c r="F11" s="9" t="str">
        <f>IF($B11="N/A","N/A",IF(E11&gt;15,"No",IF(E11&lt;-15,"No","Yes")))</f>
        <v>N/A</v>
      </c>
      <c r="G11" s="8">
        <v>0.15215553679999999</v>
      </c>
      <c r="H11" s="9" t="str">
        <f>IF($B11="N/A","N/A",IF(G11&gt;15,"No",IF(G11&lt;-15,"No","Yes")))</f>
        <v>N/A</v>
      </c>
      <c r="I11" s="10">
        <v>82.22</v>
      </c>
      <c r="J11" s="10">
        <v>95.36</v>
      </c>
      <c r="K11" s="9" t="str">
        <f t="shared" si="0"/>
        <v>No</v>
      </c>
    </row>
    <row r="12" spans="1:11" x14ac:dyDescent="0.2">
      <c r="A12" s="89" t="s">
        <v>37</v>
      </c>
      <c r="B12" s="35" t="s">
        <v>213</v>
      </c>
      <c r="C12" s="88" t="s">
        <v>1747</v>
      </c>
      <c r="D12" s="9" t="str">
        <f t="shared" si="1"/>
        <v>N/A</v>
      </c>
      <c r="E12" s="8">
        <v>0</v>
      </c>
      <c r="F12" s="9" t="str">
        <f>IF($B12="N/A","N/A",IF(E12&gt;15,"No",IF(E12&lt;-15,"No","Yes")))</f>
        <v>N/A</v>
      </c>
      <c r="G12" s="8" t="s">
        <v>1747</v>
      </c>
      <c r="H12" s="9" t="str">
        <f>IF($B12="N/A","N/A",IF(G12&gt;15,"No",IF(G12&lt;-15,"No","Yes")))</f>
        <v>N/A</v>
      </c>
      <c r="I12" s="10" t="s">
        <v>1747</v>
      </c>
      <c r="J12" s="10" t="s">
        <v>1747</v>
      </c>
      <c r="K12" s="9" t="str">
        <f t="shared" si="0"/>
        <v>N/A</v>
      </c>
    </row>
    <row r="13" spans="1:11" x14ac:dyDescent="0.2">
      <c r="A13" s="89" t="s">
        <v>38</v>
      </c>
      <c r="B13" s="35" t="s">
        <v>213</v>
      </c>
      <c r="C13" s="88">
        <v>1.7568912279</v>
      </c>
      <c r="D13" s="9" t="str">
        <f t="shared" si="1"/>
        <v>N/A</v>
      </c>
      <c r="E13" s="8">
        <v>1.8425068578999999</v>
      </c>
      <c r="F13" s="9" t="str">
        <f>IF($B13="N/A","N/A",IF(E13&gt;15,"No",IF(E13&lt;-15,"No","Yes")))</f>
        <v>N/A</v>
      </c>
      <c r="G13" s="8">
        <v>2.8039145000999999</v>
      </c>
      <c r="H13" s="9" t="str">
        <f>IF($B13="N/A","N/A",IF(G13&gt;15,"No",IF(G13&lt;-15,"No","Yes")))</f>
        <v>N/A</v>
      </c>
      <c r="I13" s="10">
        <v>4.8730000000000002</v>
      </c>
      <c r="J13" s="10">
        <v>52.18</v>
      </c>
      <c r="K13" s="9" t="str">
        <f t="shared" si="0"/>
        <v>No</v>
      </c>
    </row>
    <row r="14" spans="1:11" x14ac:dyDescent="0.2">
      <c r="A14" s="89" t="s">
        <v>676</v>
      </c>
      <c r="B14" s="35" t="s">
        <v>213</v>
      </c>
      <c r="C14" s="88">
        <v>56.414888419</v>
      </c>
      <c r="D14" s="9" t="str">
        <f t="shared" si="1"/>
        <v>N/A</v>
      </c>
      <c r="E14" s="8">
        <v>55.459339745000001</v>
      </c>
      <c r="F14" s="9" t="str">
        <f t="shared" ref="F14:F33" si="2">IF($B14="N/A","N/A",IF(E14&gt;15,"No",IF(E14&lt;-15,"No","Yes")))</f>
        <v>N/A</v>
      </c>
      <c r="G14" s="8">
        <v>54.512288439000002</v>
      </c>
      <c r="H14" s="9" t="str">
        <f t="shared" ref="H14:H33" si="3">IF($B14="N/A","N/A",IF(G14&gt;15,"No",IF(G14&lt;-15,"No","Yes")))</f>
        <v>N/A</v>
      </c>
      <c r="I14" s="10">
        <v>-1.69</v>
      </c>
      <c r="J14" s="10">
        <v>-1.71</v>
      </c>
      <c r="K14" s="9" t="str">
        <f t="shared" ref="K14:K30" si="4">IF(J14="Div by 0", "N/A", IF(J14="N/A","N/A", IF(J14&gt;30, "No", IF(J14&lt;-30, "No", "Yes"))))</f>
        <v>Yes</v>
      </c>
    </row>
    <row r="15" spans="1:11" x14ac:dyDescent="0.2">
      <c r="A15" s="89" t="s">
        <v>677</v>
      </c>
      <c r="B15" s="35" t="s">
        <v>213</v>
      </c>
      <c r="C15" s="88">
        <v>3.9581644630000001</v>
      </c>
      <c r="D15" s="9" t="str">
        <f t="shared" si="1"/>
        <v>N/A</v>
      </c>
      <c r="E15" s="8">
        <v>4.0637041903000002</v>
      </c>
      <c r="F15" s="9" t="str">
        <f t="shared" si="2"/>
        <v>N/A</v>
      </c>
      <c r="G15" s="8">
        <v>3.6612258916</v>
      </c>
      <c r="H15" s="9" t="str">
        <f t="shared" si="3"/>
        <v>N/A</v>
      </c>
      <c r="I15" s="10">
        <v>2.6659999999999999</v>
      </c>
      <c r="J15" s="10">
        <v>-9.9</v>
      </c>
      <c r="K15" s="9" t="str">
        <f t="shared" si="4"/>
        <v>Yes</v>
      </c>
    </row>
    <row r="16" spans="1:11" x14ac:dyDescent="0.2">
      <c r="A16" s="89" t="s">
        <v>381</v>
      </c>
      <c r="B16" s="35" t="s">
        <v>213</v>
      </c>
      <c r="C16" s="88">
        <v>8.7594793584000001</v>
      </c>
      <c r="D16" s="9" t="str">
        <f t="shared" si="1"/>
        <v>N/A</v>
      </c>
      <c r="E16" s="8">
        <v>8.1688484309000007</v>
      </c>
      <c r="F16" s="9" t="str">
        <f t="shared" si="2"/>
        <v>N/A</v>
      </c>
      <c r="G16" s="8">
        <v>8.9097964078</v>
      </c>
      <c r="H16" s="9" t="str">
        <f t="shared" si="3"/>
        <v>N/A</v>
      </c>
      <c r="I16" s="10">
        <v>-6.74</v>
      </c>
      <c r="J16" s="10">
        <v>9.07</v>
      </c>
      <c r="K16" s="9" t="str">
        <f t="shared" si="4"/>
        <v>Yes</v>
      </c>
    </row>
    <row r="17" spans="1:11" x14ac:dyDescent="0.2">
      <c r="A17" s="89" t="s">
        <v>382</v>
      </c>
      <c r="B17" s="35" t="s">
        <v>213</v>
      </c>
      <c r="C17" s="88">
        <v>1.7761570386000001</v>
      </c>
      <c r="D17" s="9" t="str">
        <f t="shared" si="1"/>
        <v>N/A</v>
      </c>
      <c r="E17" s="8">
        <v>1.8988484481000001</v>
      </c>
      <c r="F17" s="9" t="str">
        <f t="shared" si="2"/>
        <v>N/A</v>
      </c>
      <c r="G17" s="8">
        <v>2.081714055</v>
      </c>
      <c r="H17" s="9" t="str">
        <f t="shared" si="3"/>
        <v>N/A</v>
      </c>
      <c r="I17" s="10">
        <v>6.9080000000000004</v>
      </c>
      <c r="J17" s="10">
        <v>9.6300000000000008</v>
      </c>
      <c r="K17" s="9" t="str">
        <f t="shared" si="4"/>
        <v>Yes</v>
      </c>
    </row>
    <row r="18" spans="1:11" x14ac:dyDescent="0.2">
      <c r="A18" s="89" t="s">
        <v>383</v>
      </c>
      <c r="B18" s="35" t="s">
        <v>213</v>
      </c>
      <c r="C18" s="88">
        <v>0</v>
      </c>
      <c r="D18" s="9" t="str">
        <f t="shared" ref="D18:D33" si="5">IF($B18="N/A","N/A",IF(C18&gt;15,"No",IF(C18&lt;-15,"No","Yes")))</f>
        <v>N/A</v>
      </c>
      <c r="E18" s="8">
        <v>1.7195040000000001E-4</v>
      </c>
      <c r="F18" s="9" t="str">
        <f t="shared" si="2"/>
        <v>N/A</v>
      </c>
      <c r="G18" s="8">
        <v>0</v>
      </c>
      <c r="H18" s="9" t="str">
        <f t="shared" si="3"/>
        <v>N/A</v>
      </c>
      <c r="I18" s="10" t="s">
        <v>1747</v>
      </c>
      <c r="J18" s="10">
        <v>-100</v>
      </c>
      <c r="K18" s="9" t="str">
        <f t="shared" si="4"/>
        <v>No</v>
      </c>
    </row>
    <row r="19" spans="1:11" x14ac:dyDescent="0.2">
      <c r="A19" s="89" t="s">
        <v>384</v>
      </c>
      <c r="B19" s="35" t="s">
        <v>213</v>
      </c>
      <c r="C19" s="88">
        <v>13.792173902</v>
      </c>
      <c r="D19" s="9" t="str">
        <f t="shared" si="5"/>
        <v>N/A</v>
      </c>
      <c r="E19" s="8">
        <v>12.926372551</v>
      </c>
      <c r="F19" s="9" t="str">
        <f t="shared" si="2"/>
        <v>N/A</v>
      </c>
      <c r="G19" s="8">
        <v>12.435454814</v>
      </c>
      <c r="H19" s="9" t="str">
        <f t="shared" si="3"/>
        <v>N/A</v>
      </c>
      <c r="I19" s="10">
        <v>-6.28</v>
      </c>
      <c r="J19" s="10">
        <v>-3.8</v>
      </c>
      <c r="K19" s="9" t="str">
        <f t="shared" si="4"/>
        <v>Yes</v>
      </c>
    </row>
    <row r="20" spans="1:11" x14ac:dyDescent="0.2">
      <c r="A20" s="89" t="s">
        <v>386</v>
      </c>
      <c r="B20" s="35" t="s">
        <v>213</v>
      </c>
      <c r="C20" s="88">
        <v>7.7016101102999999</v>
      </c>
      <c r="D20" s="9" t="str">
        <f t="shared" si="5"/>
        <v>N/A</v>
      </c>
      <c r="E20" s="8">
        <v>8.8489123276000008</v>
      </c>
      <c r="F20" s="9" t="str">
        <f t="shared" si="2"/>
        <v>N/A</v>
      </c>
      <c r="G20" s="8">
        <v>9.8394880972000003</v>
      </c>
      <c r="H20" s="9" t="str">
        <f t="shared" si="3"/>
        <v>N/A</v>
      </c>
      <c r="I20" s="10">
        <v>14.9</v>
      </c>
      <c r="J20" s="10">
        <v>11.19</v>
      </c>
      <c r="K20" s="9" t="str">
        <f t="shared" si="4"/>
        <v>Yes</v>
      </c>
    </row>
    <row r="21" spans="1:11" x14ac:dyDescent="0.2">
      <c r="A21" s="89" t="s">
        <v>387</v>
      </c>
      <c r="B21" s="35" t="s">
        <v>213</v>
      </c>
      <c r="C21" s="88">
        <v>0</v>
      </c>
      <c r="D21" s="9" t="str">
        <f t="shared" si="5"/>
        <v>N/A</v>
      </c>
      <c r="E21" s="8">
        <v>0</v>
      </c>
      <c r="F21" s="9" t="str">
        <f t="shared" si="2"/>
        <v>N/A</v>
      </c>
      <c r="G21" s="8">
        <v>0</v>
      </c>
      <c r="H21" s="9" t="str">
        <f t="shared" si="3"/>
        <v>N/A</v>
      </c>
      <c r="I21" s="10" t="s">
        <v>1747</v>
      </c>
      <c r="J21" s="10" t="s">
        <v>1747</v>
      </c>
      <c r="K21" s="9" t="str">
        <f t="shared" si="4"/>
        <v>N/A</v>
      </c>
    </row>
    <row r="22" spans="1:11" x14ac:dyDescent="0.2">
      <c r="A22" s="89" t="s">
        <v>388</v>
      </c>
      <c r="B22" s="35" t="s">
        <v>213</v>
      </c>
      <c r="C22" s="88">
        <v>1.3298713745999999</v>
      </c>
      <c r="D22" s="9" t="str">
        <f t="shared" si="5"/>
        <v>N/A</v>
      </c>
      <c r="E22" s="8">
        <v>1.1171618552</v>
      </c>
      <c r="F22" s="9" t="str">
        <f t="shared" si="2"/>
        <v>N/A</v>
      </c>
      <c r="G22" s="8">
        <v>1.0384469388999999</v>
      </c>
      <c r="H22" s="9" t="str">
        <f t="shared" si="3"/>
        <v>N/A</v>
      </c>
      <c r="I22" s="10">
        <v>-16</v>
      </c>
      <c r="J22" s="10">
        <v>-7.05</v>
      </c>
      <c r="K22" s="9" t="str">
        <f t="shared" si="4"/>
        <v>Yes</v>
      </c>
    </row>
    <row r="23" spans="1:11" x14ac:dyDescent="0.2">
      <c r="A23" s="89" t="s">
        <v>391</v>
      </c>
      <c r="B23" s="35" t="s">
        <v>213</v>
      </c>
      <c r="C23" s="88">
        <v>0</v>
      </c>
      <c r="D23" s="9" t="str">
        <f t="shared" si="5"/>
        <v>N/A</v>
      </c>
      <c r="E23" s="8">
        <v>0</v>
      </c>
      <c r="F23" s="9" t="str">
        <f t="shared" si="2"/>
        <v>N/A</v>
      </c>
      <c r="G23" s="8">
        <v>0</v>
      </c>
      <c r="H23" s="9" t="str">
        <f t="shared" si="3"/>
        <v>N/A</v>
      </c>
      <c r="I23" s="10" t="s">
        <v>1747</v>
      </c>
      <c r="J23" s="10" t="s">
        <v>1747</v>
      </c>
      <c r="K23" s="9" t="str">
        <f t="shared" si="4"/>
        <v>N/A</v>
      </c>
    </row>
    <row r="24" spans="1:11" x14ac:dyDescent="0.2">
      <c r="A24" s="89" t="s">
        <v>392</v>
      </c>
      <c r="B24" s="35" t="s">
        <v>213</v>
      </c>
      <c r="C24" s="88">
        <v>0</v>
      </c>
      <c r="D24" s="9" t="str">
        <f t="shared" si="5"/>
        <v>N/A</v>
      </c>
      <c r="E24" s="8">
        <v>0</v>
      </c>
      <c r="F24" s="9" t="str">
        <f t="shared" si="2"/>
        <v>N/A</v>
      </c>
      <c r="G24" s="8">
        <v>0</v>
      </c>
      <c r="H24" s="9" t="str">
        <f t="shared" si="3"/>
        <v>N/A</v>
      </c>
      <c r="I24" s="10" t="s">
        <v>1747</v>
      </c>
      <c r="J24" s="10" t="s">
        <v>1747</v>
      </c>
      <c r="K24" s="9" t="str">
        <f t="shared" si="4"/>
        <v>N/A</v>
      </c>
    </row>
    <row r="25" spans="1:11" x14ac:dyDescent="0.2">
      <c r="A25" s="89" t="s">
        <v>393</v>
      </c>
      <c r="B25" s="35" t="s">
        <v>213</v>
      </c>
      <c r="C25" s="88">
        <v>0</v>
      </c>
      <c r="D25" s="9" t="str">
        <f t="shared" si="5"/>
        <v>N/A</v>
      </c>
      <c r="E25" s="8">
        <v>0</v>
      </c>
      <c r="F25" s="9" t="str">
        <f t="shared" si="2"/>
        <v>N/A</v>
      </c>
      <c r="G25" s="8">
        <v>0</v>
      </c>
      <c r="H25" s="9" t="str">
        <f t="shared" si="3"/>
        <v>N/A</v>
      </c>
      <c r="I25" s="10" t="s">
        <v>1747</v>
      </c>
      <c r="J25" s="10" t="s">
        <v>1747</v>
      </c>
      <c r="K25" s="9" t="str">
        <f t="shared" si="4"/>
        <v>N/A</v>
      </c>
    </row>
    <row r="26" spans="1:11" x14ac:dyDescent="0.2">
      <c r="A26" s="89" t="s">
        <v>394</v>
      </c>
      <c r="B26" s="35" t="s">
        <v>213</v>
      </c>
      <c r="C26" s="88">
        <v>5.0755634262999996</v>
      </c>
      <c r="D26" s="9" t="str">
        <f t="shared" si="5"/>
        <v>N/A</v>
      </c>
      <c r="E26" s="8">
        <v>7.1154801800999996</v>
      </c>
      <c r="F26" s="9" t="str">
        <f t="shared" si="2"/>
        <v>N/A</v>
      </c>
      <c r="G26" s="8">
        <v>7.2691285721999996</v>
      </c>
      <c r="H26" s="9" t="str">
        <f t="shared" si="3"/>
        <v>N/A</v>
      </c>
      <c r="I26" s="10">
        <v>40.19</v>
      </c>
      <c r="J26" s="10">
        <v>2.1589999999999998</v>
      </c>
      <c r="K26" s="9" t="str">
        <f t="shared" si="4"/>
        <v>Yes</v>
      </c>
    </row>
    <row r="27" spans="1:11" x14ac:dyDescent="0.2">
      <c r="A27" s="89" t="s">
        <v>395</v>
      </c>
      <c r="B27" s="35" t="s">
        <v>213</v>
      </c>
      <c r="C27" s="88">
        <v>0</v>
      </c>
      <c r="D27" s="9" t="str">
        <f t="shared" si="5"/>
        <v>N/A</v>
      </c>
      <c r="E27" s="8">
        <v>0</v>
      </c>
      <c r="F27" s="9" t="str">
        <f t="shared" si="2"/>
        <v>N/A</v>
      </c>
      <c r="G27" s="8">
        <v>0</v>
      </c>
      <c r="H27" s="9" t="str">
        <f t="shared" si="3"/>
        <v>N/A</v>
      </c>
      <c r="I27" s="10" t="s">
        <v>1747</v>
      </c>
      <c r="J27" s="10" t="s">
        <v>1747</v>
      </c>
      <c r="K27" s="9" t="str">
        <f t="shared" si="4"/>
        <v>N/A</v>
      </c>
    </row>
    <row r="28" spans="1:11" x14ac:dyDescent="0.2">
      <c r="A28" s="89" t="s">
        <v>400</v>
      </c>
      <c r="B28" s="35" t="s">
        <v>213</v>
      </c>
      <c r="C28" s="88">
        <v>0</v>
      </c>
      <c r="D28" s="9" t="str">
        <f t="shared" si="5"/>
        <v>N/A</v>
      </c>
      <c r="E28" s="8">
        <v>0</v>
      </c>
      <c r="F28" s="9" t="str">
        <f t="shared" si="2"/>
        <v>N/A</v>
      </c>
      <c r="G28" s="8">
        <v>0</v>
      </c>
      <c r="H28" s="9" t="str">
        <f t="shared" si="3"/>
        <v>N/A</v>
      </c>
      <c r="I28" s="10" t="s">
        <v>1747</v>
      </c>
      <c r="J28" s="10" t="s">
        <v>1747</v>
      </c>
      <c r="K28" s="9" t="str">
        <f t="shared" si="4"/>
        <v>N/A</v>
      </c>
    </row>
    <row r="29" spans="1:11" x14ac:dyDescent="0.2">
      <c r="A29" s="89" t="s">
        <v>401</v>
      </c>
      <c r="B29" s="35" t="s">
        <v>213</v>
      </c>
      <c r="C29" s="88">
        <v>0</v>
      </c>
      <c r="D29" s="9" t="str">
        <f t="shared" si="5"/>
        <v>N/A</v>
      </c>
      <c r="E29" s="8">
        <v>0</v>
      </c>
      <c r="F29" s="9" t="str">
        <f t="shared" si="2"/>
        <v>N/A</v>
      </c>
      <c r="G29" s="8">
        <v>0</v>
      </c>
      <c r="H29" s="9" t="str">
        <f t="shared" si="3"/>
        <v>N/A</v>
      </c>
      <c r="I29" s="10" t="s">
        <v>1747</v>
      </c>
      <c r="J29" s="10" t="s">
        <v>1747</v>
      </c>
      <c r="K29" s="9" t="str">
        <f t="shared" si="4"/>
        <v>N/A</v>
      </c>
    </row>
    <row r="30" spans="1:11" x14ac:dyDescent="0.2">
      <c r="A30" s="89" t="s">
        <v>402</v>
      </c>
      <c r="B30" s="35" t="s">
        <v>213</v>
      </c>
      <c r="C30" s="88">
        <v>0</v>
      </c>
      <c r="D30" s="9" t="str">
        <f t="shared" si="5"/>
        <v>N/A</v>
      </c>
      <c r="E30" s="8">
        <v>0</v>
      </c>
      <c r="F30" s="9" t="str">
        <f t="shared" si="2"/>
        <v>N/A</v>
      </c>
      <c r="G30" s="8">
        <v>0</v>
      </c>
      <c r="H30" s="9" t="str">
        <f t="shared" si="3"/>
        <v>N/A</v>
      </c>
      <c r="I30" s="10" t="s">
        <v>1747</v>
      </c>
      <c r="J30" s="10" t="s">
        <v>1747</v>
      </c>
      <c r="K30" s="9" t="str">
        <f t="shared" si="4"/>
        <v>N/A</v>
      </c>
    </row>
    <row r="31" spans="1:11" x14ac:dyDescent="0.2">
      <c r="A31" s="89" t="s">
        <v>32</v>
      </c>
      <c r="B31" s="35" t="s">
        <v>213</v>
      </c>
      <c r="C31" s="88">
        <v>99.992886385999995</v>
      </c>
      <c r="D31" s="9" t="str">
        <f t="shared" si="5"/>
        <v>N/A</v>
      </c>
      <c r="E31" s="8">
        <v>99.994325635999999</v>
      </c>
      <c r="F31" s="9" t="str">
        <f t="shared" si="2"/>
        <v>N/A</v>
      </c>
      <c r="G31" s="8">
        <v>99.997891171999996</v>
      </c>
      <c r="H31" s="9" t="str">
        <f t="shared" si="3"/>
        <v>N/A</v>
      </c>
      <c r="I31" s="10">
        <v>1.4E-3</v>
      </c>
      <c r="J31" s="10">
        <v>3.5999999999999999E-3</v>
      </c>
      <c r="K31" s="9" t="str">
        <f t="shared" ref="K31:K43" si="6">IF(J31="Div by 0", "N/A", IF(J31="N/A","N/A", IF(J31&gt;30, "No", IF(J31&lt;-30, "No", "Yes"))))</f>
        <v>Yes</v>
      </c>
    </row>
    <row r="32" spans="1:11" x14ac:dyDescent="0.2">
      <c r="A32" s="89" t="s">
        <v>39</v>
      </c>
      <c r="B32" s="35" t="s">
        <v>267</v>
      </c>
      <c r="C32" s="88">
        <v>99.995246629999997</v>
      </c>
      <c r="D32" s="9" t="str">
        <f>IF($B32="N/A","N/A",IF(C32&gt;100,"No",IF(C32&lt;85,"No","Yes")))</f>
        <v>Yes</v>
      </c>
      <c r="E32" s="8">
        <v>99.997375886</v>
      </c>
      <c r="F32" s="9" t="str">
        <f>IF($B32="N/A","N/A",IF(E32&gt;100,"No",IF(E32&lt;85,"No","Yes")))</f>
        <v>Yes</v>
      </c>
      <c r="G32" s="8">
        <v>99.998160343999999</v>
      </c>
      <c r="H32" s="9" t="str">
        <f>IF($B32="N/A","N/A",IF(G32&gt;100,"No",IF(G32&lt;85,"No","Yes")))</f>
        <v>Yes</v>
      </c>
      <c r="I32" s="10">
        <v>2.0999999999999999E-3</v>
      </c>
      <c r="J32" s="10">
        <v>8.0000000000000004E-4</v>
      </c>
      <c r="K32" s="9" t="str">
        <f t="shared" si="6"/>
        <v>Yes</v>
      </c>
    </row>
    <row r="33" spans="1:11" x14ac:dyDescent="0.2">
      <c r="A33" s="89" t="s">
        <v>910</v>
      </c>
      <c r="B33" s="35" t="s">
        <v>213</v>
      </c>
      <c r="C33" s="88">
        <v>6.6722955580000001</v>
      </c>
      <c r="D33" s="9" t="str">
        <f t="shared" si="5"/>
        <v>N/A</v>
      </c>
      <c r="E33" s="8">
        <v>6.5245129227999996</v>
      </c>
      <c r="F33" s="9" t="str">
        <f t="shared" si="2"/>
        <v>N/A</v>
      </c>
      <c r="G33" s="8">
        <v>6.7378461186000003</v>
      </c>
      <c r="H33" s="9" t="str">
        <f t="shared" si="3"/>
        <v>N/A</v>
      </c>
      <c r="I33" s="10">
        <v>-2.21</v>
      </c>
      <c r="J33" s="10">
        <v>3.27</v>
      </c>
      <c r="K33" s="9" t="str">
        <f t="shared" si="6"/>
        <v>Yes</v>
      </c>
    </row>
    <row r="34" spans="1:11" x14ac:dyDescent="0.2">
      <c r="A34" s="89" t="s">
        <v>851</v>
      </c>
      <c r="B34" s="35" t="s">
        <v>268</v>
      </c>
      <c r="C34" s="88">
        <v>6.1853527761000002</v>
      </c>
      <c r="D34" s="9" t="str">
        <f>IF($B34="N/A","N/A",IF(C34&gt;25,"No",IF(C34&lt;5,"No","Yes")))</f>
        <v>Yes</v>
      </c>
      <c r="E34" s="8">
        <v>5.9635788350999999</v>
      </c>
      <c r="F34" s="9" t="str">
        <f>IF($B34="N/A","N/A",IF(E34&gt;25,"No",IF(E34&lt;5,"No","Yes")))</f>
        <v>Yes</v>
      </c>
      <c r="G34" s="8">
        <v>5.6273743638999996</v>
      </c>
      <c r="H34" s="9" t="str">
        <f>IF($B34="N/A","N/A",IF(G34&gt;25,"No",IF(G34&lt;5,"No","Yes")))</f>
        <v>Yes</v>
      </c>
      <c r="I34" s="10">
        <v>-3.59</v>
      </c>
      <c r="J34" s="10">
        <v>-5.64</v>
      </c>
      <c r="K34" s="9" t="str">
        <f t="shared" si="6"/>
        <v>Yes</v>
      </c>
    </row>
    <row r="35" spans="1:11" x14ac:dyDescent="0.2">
      <c r="A35" s="89" t="s">
        <v>852</v>
      </c>
      <c r="B35" s="35" t="s">
        <v>269</v>
      </c>
      <c r="C35" s="88">
        <v>43.417847829000003</v>
      </c>
      <c r="D35" s="9" t="str">
        <f>IF($B35="N/A","N/A",IF(C35&gt;70,"No",IF(C35&lt;40,"No","Yes")))</f>
        <v>Yes</v>
      </c>
      <c r="E35" s="8">
        <v>43.394321875000003</v>
      </c>
      <c r="F35" s="9" t="str">
        <f>IF($B35="N/A","N/A",IF(E35&gt;70,"No",IF(E35&lt;40,"No","Yes")))</f>
        <v>Yes</v>
      </c>
      <c r="G35" s="8">
        <v>42.271435930999999</v>
      </c>
      <c r="H35" s="9" t="str">
        <f>IF($B35="N/A","N/A",IF(G35&gt;70,"No",IF(G35&lt;40,"No","Yes")))</f>
        <v>Yes</v>
      </c>
      <c r="I35" s="10">
        <v>-5.3999999999999999E-2</v>
      </c>
      <c r="J35" s="10">
        <v>-2.59</v>
      </c>
      <c r="K35" s="9" t="str">
        <f t="shared" si="6"/>
        <v>Yes</v>
      </c>
    </row>
    <row r="36" spans="1:11" x14ac:dyDescent="0.2">
      <c r="A36" s="89" t="s">
        <v>853</v>
      </c>
      <c r="B36" s="35" t="s">
        <v>270</v>
      </c>
      <c r="C36" s="88">
        <v>50.393803976000001</v>
      </c>
      <c r="D36" s="9" t="str">
        <f>IF($B36="N/A","N/A",IF(C36&gt;55,"No",IF(C36&lt;20,"No","Yes")))</f>
        <v>Yes</v>
      </c>
      <c r="E36" s="8">
        <v>50.641583408999999</v>
      </c>
      <c r="F36" s="9" t="str">
        <f>IF($B36="N/A","N/A",IF(E36&gt;55,"No",IF(E36&lt;20,"No","Yes")))</f>
        <v>Yes</v>
      </c>
      <c r="G36" s="8">
        <v>52.101189705000003</v>
      </c>
      <c r="H36" s="9" t="str">
        <f>IF($B36="N/A","N/A",IF(G36&gt;55,"No",IF(G36&lt;20,"No","Yes")))</f>
        <v>Yes</v>
      </c>
      <c r="I36" s="10">
        <v>0.49170000000000003</v>
      </c>
      <c r="J36" s="10">
        <v>2.8820000000000001</v>
      </c>
      <c r="K36" s="9" t="str">
        <f t="shared" si="6"/>
        <v>Yes</v>
      </c>
    </row>
    <row r="37" spans="1:11" x14ac:dyDescent="0.2">
      <c r="A37" s="89" t="s">
        <v>163</v>
      </c>
      <c r="B37" s="35" t="s">
        <v>246</v>
      </c>
      <c r="C37" s="88">
        <v>0</v>
      </c>
      <c r="D37" s="9" t="str">
        <f>IF($B37="N/A","N/A",IF(C37&gt;95,"Yes","No"))</f>
        <v>No</v>
      </c>
      <c r="E37" s="8">
        <v>0</v>
      </c>
      <c r="F37" s="9" t="str">
        <f>IF($B37="N/A","N/A",IF(E37&gt;95,"Yes","No"))</f>
        <v>No</v>
      </c>
      <c r="G37" s="8">
        <v>0</v>
      </c>
      <c r="H37" s="9" t="str">
        <f>IF($B37="N/A","N/A",IF(G37&gt;95,"Yes","No"))</f>
        <v>No</v>
      </c>
      <c r="I37" s="10" t="s">
        <v>1747</v>
      </c>
      <c r="J37" s="10" t="s">
        <v>1747</v>
      </c>
      <c r="K37" s="9" t="str">
        <f t="shared" si="6"/>
        <v>N/A</v>
      </c>
    </row>
    <row r="38" spans="1:11" x14ac:dyDescent="0.2">
      <c r="A38" s="89" t="s">
        <v>41</v>
      </c>
      <c r="B38" s="35" t="s">
        <v>213</v>
      </c>
      <c r="C38" s="88">
        <v>0</v>
      </c>
      <c r="D38" s="9" t="str">
        <f t="shared" ref="D38:D47" si="7">IF($B38="N/A","N/A",IF(C38&gt;15,"No",IF(C38&lt;-15,"No","Yes")))</f>
        <v>N/A</v>
      </c>
      <c r="E38" s="8">
        <v>0</v>
      </c>
      <c r="F38" s="9" t="str">
        <f>IF($B38="N/A","N/A",IF(E38&gt;15,"No",IF(E38&lt;-15,"No","Yes")))</f>
        <v>N/A</v>
      </c>
      <c r="G38" s="8">
        <v>0</v>
      </c>
      <c r="H38" s="9" t="str">
        <f>IF($B38="N/A","N/A",IF(G38&gt;15,"No",IF(G38&lt;-15,"No","Yes")))</f>
        <v>N/A</v>
      </c>
      <c r="I38" s="10" t="s">
        <v>1747</v>
      </c>
      <c r="J38" s="10" t="s">
        <v>1747</v>
      </c>
      <c r="K38" s="9" t="str">
        <f t="shared" si="6"/>
        <v>N/A</v>
      </c>
    </row>
    <row r="39" spans="1:11" x14ac:dyDescent="0.2">
      <c r="A39" s="89" t="s">
        <v>42</v>
      </c>
      <c r="B39" s="35" t="s">
        <v>213</v>
      </c>
      <c r="C39" s="88" t="s">
        <v>1747</v>
      </c>
      <c r="D39" s="9" t="str">
        <f t="shared" si="7"/>
        <v>N/A</v>
      </c>
      <c r="E39" s="8">
        <v>100</v>
      </c>
      <c r="F39" s="9" t="str">
        <f>IF($B39="N/A","N/A",IF(E39&gt;15,"No",IF(E39&lt;-15,"No","Yes")))</f>
        <v>N/A</v>
      </c>
      <c r="G39" s="8" t="s">
        <v>1747</v>
      </c>
      <c r="H39" s="9" t="str">
        <f>IF($B39="N/A","N/A",IF(G39&gt;15,"No",IF(G39&lt;-15,"No","Yes")))</f>
        <v>N/A</v>
      </c>
      <c r="I39" s="10" t="s">
        <v>1747</v>
      </c>
      <c r="J39" s="10" t="s">
        <v>1747</v>
      </c>
      <c r="K39" s="9" t="str">
        <f t="shared" si="6"/>
        <v>N/A</v>
      </c>
    </row>
    <row r="40" spans="1:11" x14ac:dyDescent="0.2">
      <c r="A40" s="89" t="s">
        <v>43</v>
      </c>
      <c r="B40" s="35" t="s">
        <v>223</v>
      </c>
      <c r="C40" s="88">
        <v>0</v>
      </c>
      <c r="D40" s="9" t="str">
        <f>IF($B40="N/A","N/A",IF(C40&gt;100,"No",IF(C40&lt;98,"No","Yes")))</f>
        <v>No</v>
      </c>
      <c r="E40" s="8">
        <v>0</v>
      </c>
      <c r="F40" s="9" t="str">
        <f>IF($B40="N/A","N/A",IF(E40&gt;100,"No",IF(E40&lt;98,"No","Yes")))</f>
        <v>No</v>
      </c>
      <c r="G40" s="8">
        <v>0</v>
      </c>
      <c r="H40" s="9" t="str">
        <f>IF($B40="N/A","N/A",IF(G40&gt;100,"No",IF(G40&lt;98,"No","Yes")))</f>
        <v>No</v>
      </c>
      <c r="I40" s="10" t="s">
        <v>1747</v>
      </c>
      <c r="J40" s="10" t="s">
        <v>1747</v>
      </c>
      <c r="K40" s="9" t="str">
        <f t="shared" si="6"/>
        <v>N/A</v>
      </c>
    </row>
    <row r="41" spans="1:11" x14ac:dyDescent="0.2">
      <c r="A41" s="89" t="s">
        <v>44</v>
      </c>
      <c r="B41" s="35" t="s">
        <v>213</v>
      </c>
      <c r="C41" s="88" t="s">
        <v>1747</v>
      </c>
      <c r="D41" s="9" t="str">
        <f t="shared" si="7"/>
        <v>N/A</v>
      </c>
      <c r="E41" s="8" t="s">
        <v>1747</v>
      </c>
      <c r="F41" s="9" t="str">
        <f t="shared" ref="F41:F47" si="8">IF($B41="N/A","N/A",IF(E41&gt;15,"No",IF(E41&lt;-15,"No","Yes")))</f>
        <v>N/A</v>
      </c>
      <c r="G41" s="8" t="s">
        <v>1747</v>
      </c>
      <c r="H41" s="9" t="str">
        <f t="shared" ref="H41:H47" si="9">IF($B41="N/A","N/A",IF(G41&gt;15,"No",IF(G41&lt;-15,"No","Yes")))</f>
        <v>N/A</v>
      </c>
      <c r="I41" s="10" t="s">
        <v>1747</v>
      </c>
      <c r="J41" s="10" t="s">
        <v>1747</v>
      </c>
      <c r="K41" s="9" t="str">
        <f t="shared" si="6"/>
        <v>N/A</v>
      </c>
    </row>
    <row r="42" spans="1:11" x14ac:dyDescent="0.2">
      <c r="A42" s="89" t="s">
        <v>45</v>
      </c>
      <c r="B42" s="35" t="s">
        <v>213</v>
      </c>
      <c r="C42" s="88" t="s">
        <v>1747</v>
      </c>
      <c r="D42" s="9" t="str">
        <f t="shared" si="7"/>
        <v>N/A</v>
      </c>
      <c r="E42" s="8" t="s">
        <v>1747</v>
      </c>
      <c r="F42" s="9" t="str">
        <f t="shared" si="8"/>
        <v>N/A</v>
      </c>
      <c r="G42" s="8" t="s">
        <v>1747</v>
      </c>
      <c r="H42" s="9" t="str">
        <f t="shared" si="9"/>
        <v>N/A</v>
      </c>
      <c r="I42" s="10" t="s">
        <v>1747</v>
      </c>
      <c r="J42" s="10" t="s">
        <v>1747</v>
      </c>
      <c r="K42" s="9" t="str">
        <f t="shared" si="6"/>
        <v>N/A</v>
      </c>
    </row>
    <row r="43" spans="1:11" x14ac:dyDescent="0.2">
      <c r="A43" s="89" t="s">
        <v>50</v>
      </c>
      <c r="B43" s="35" t="s">
        <v>213</v>
      </c>
      <c r="C43" s="88" t="s">
        <v>1747</v>
      </c>
      <c r="D43" s="9" t="str">
        <f t="shared" si="7"/>
        <v>N/A</v>
      </c>
      <c r="E43" s="8" t="s">
        <v>1747</v>
      </c>
      <c r="F43" s="9" t="str">
        <f t="shared" si="8"/>
        <v>N/A</v>
      </c>
      <c r="G43" s="8" t="s">
        <v>1747</v>
      </c>
      <c r="H43" s="9" t="str">
        <f t="shared" si="9"/>
        <v>N/A</v>
      </c>
      <c r="I43" s="10" t="s">
        <v>1747</v>
      </c>
      <c r="J43" s="10" t="s">
        <v>1747</v>
      </c>
      <c r="K43" s="9" t="str">
        <f t="shared" si="6"/>
        <v>N/A</v>
      </c>
    </row>
    <row r="44" spans="1:11" x14ac:dyDescent="0.2">
      <c r="A44" s="89" t="s">
        <v>913</v>
      </c>
      <c r="B44" s="35" t="s">
        <v>213</v>
      </c>
      <c r="C44" s="88">
        <v>98.683419850999996</v>
      </c>
      <c r="D44" s="9" t="str">
        <f t="shared" si="7"/>
        <v>N/A</v>
      </c>
      <c r="E44" s="8">
        <v>98.898141731999999</v>
      </c>
      <c r="F44" s="9" t="str">
        <f t="shared" si="8"/>
        <v>N/A</v>
      </c>
      <c r="G44" s="8">
        <v>98.978724943000003</v>
      </c>
      <c r="H44" s="9" t="str">
        <f t="shared" si="9"/>
        <v>N/A</v>
      </c>
      <c r="I44" s="10">
        <v>0.21759999999999999</v>
      </c>
      <c r="J44" s="10">
        <v>8.1500000000000003E-2</v>
      </c>
      <c r="K44" s="9" t="str">
        <f>IF(J44="Div by 0", "N/A", IF(J44="N/A","N/A", IF(J44&gt;30, "No", IF(J44&lt;-30, "No", "Yes"))))</f>
        <v>Yes</v>
      </c>
    </row>
    <row r="45" spans="1:11" x14ac:dyDescent="0.2">
      <c r="A45" s="89" t="s">
        <v>914</v>
      </c>
      <c r="B45" s="35" t="s">
        <v>213</v>
      </c>
      <c r="C45" s="88">
        <v>1.3128361417000001</v>
      </c>
      <c r="D45" s="9" t="str">
        <f t="shared" si="7"/>
        <v>N/A</v>
      </c>
      <c r="E45" s="8">
        <v>1.1018582681</v>
      </c>
      <c r="F45" s="9" t="str">
        <f t="shared" si="8"/>
        <v>N/A</v>
      </c>
      <c r="G45" s="8">
        <v>1.0212750574</v>
      </c>
      <c r="H45" s="9" t="str">
        <f t="shared" si="9"/>
        <v>N/A</v>
      </c>
      <c r="I45" s="10">
        <v>-16.100000000000001</v>
      </c>
      <c r="J45" s="10">
        <v>-7.31</v>
      </c>
      <c r="K45" s="9" t="str">
        <f>IF(J45="Div by 0", "N/A", IF(J45="N/A","N/A", IF(J45&gt;30, "No", IF(J45&lt;-30, "No", "Yes"))))</f>
        <v>Yes</v>
      </c>
    </row>
    <row r="46" spans="1:11" x14ac:dyDescent="0.2">
      <c r="A46" s="89" t="s">
        <v>937</v>
      </c>
      <c r="B46" s="35" t="s">
        <v>213</v>
      </c>
      <c r="C46" s="88">
        <v>0</v>
      </c>
      <c r="D46" s="9" t="str">
        <f t="shared" si="7"/>
        <v>N/A</v>
      </c>
      <c r="E46" s="8">
        <v>1.7195040000000001E-4</v>
      </c>
      <c r="F46" s="9" t="str">
        <f t="shared" si="8"/>
        <v>N/A</v>
      </c>
      <c r="G46" s="8">
        <v>0</v>
      </c>
      <c r="H46" s="9" t="str">
        <f t="shared" si="9"/>
        <v>N/A</v>
      </c>
      <c r="I46" s="10" t="s">
        <v>1747</v>
      </c>
      <c r="J46" s="10">
        <v>-100</v>
      </c>
      <c r="K46" s="9" t="str">
        <f>IF(J46="Div by 0", "N/A", IF(J46="N/A","N/A", IF(J46&gt;30, "No", IF(J46&lt;-30, "No", "Yes"))))</f>
        <v>No</v>
      </c>
    </row>
    <row r="47" spans="1:11" x14ac:dyDescent="0.2">
      <c r="A47" s="89" t="s">
        <v>925</v>
      </c>
      <c r="B47" s="35" t="s">
        <v>213</v>
      </c>
      <c r="C47" s="88">
        <v>3.7440071999999998E-3</v>
      </c>
      <c r="D47" s="9" t="str">
        <f t="shared" si="7"/>
        <v>N/A</v>
      </c>
      <c r="E47" s="8">
        <v>0</v>
      </c>
      <c r="F47" s="9" t="str">
        <f t="shared" si="8"/>
        <v>N/A</v>
      </c>
      <c r="G47" s="8">
        <v>0</v>
      </c>
      <c r="H47" s="9" t="str">
        <f t="shared" si="9"/>
        <v>N/A</v>
      </c>
      <c r="I47" s="10">
        <v>-100</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7" t="s">
        <v>1645</v>
      </c>
      <c r="B49" s="158"/>
      <c r="C49" s="158"/>
      <c r="D49" s="158"/>
      <c r="E49" s="158"/>
      <c r="F49" s="158"/>
      <c r="G49" s="158"/>
      <c r="H49" s="158"/>
      <c r="I49" s="158"/>
      <c r="J49" s="158"/>
      <c r="K49" s="159"/>
    </row>
    <row r="50" spans="1:11" x14ac:dyDescent="0.2">
      <c r="A50" s="160" t="s">
        <v>1743</v>
      </c>
      <c r="B50" s="160"/>
      <c r="C50" s="160"/>
      <c r="D50" s="160"/>
      <c r="E50" s="160"/>
      <c r="F50" s="160"/>
      <c r="G50" s="160"/>
      <c r="H50" s="160"/>
      <c r="I50" s="160"/>
      <c r="J50" s="160"/>
      <c r="K50" s="16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9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1711</v>
      </c>
      <c r="B1" s="149"/>
      <c r="C1" s="149"/>
      <c r="D1" s="149"/>
      <c r="E1" s="149"/>
      <c r="F1" s="149"/>
      <c r="G1" s="149"/>
      <c r="H1" s="149"/>
      <c r="I1" s="149"/>
      <c r="J1" s="149"/>
      <c r="K1" s="150"/>
    </row>
    <row r="2" spans="1:11" x14ac:dyDescent="0.2">
      <c r="A2" s="154" t="s">
        <v>1600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6" t="s">
        <v>12</v>
      </c>
      <c r="B6" s="5" t="s">
        <v>213</v>
      </c>
      <c r="C6" s="87">
        <v>4596455</v>
      </c>
      <c r="D6" s="9" t="str">
        <f t="shared" ref="D6:D15" si="0">IF($B6="N/A","N/A",IF(C6&lt;0,"No","Yes"))</f>
        <v>N/A</v>
      </c>
      <c r="E6" s="87">
        <v>5089648</v>
      </c>
      <c r="F6" s="9" t="str">
        <f t="shared" ref="F6:F15" si="1">IF($B6="N/A","N/A",IF(E6&lt;0,"No","Yes"))</f>
        <v>N/A</v>
      </c>
      <c r="G6" s="87">
        <v>6389059</v>
      </c>
      <c r="H6" s="9" t="str">
        <f t="shared" ref="H6:H15" si="2">IF($B6="N/A","N/A",IF(G6&lt;0,"No","Yes"))</f>
        <v>N/A</v>
      </c>
      <c r="I6" s="10">
        <v>10.73</v>
      </c>
      <c r="J6" s="10">
        <v>25.53</v>
      </c>
      <c r="K6" s="9" t="str">
        <f t="shared" ref="K6:K15" si="3">IF(J6="Div by 0", "N/A", IF(J6="N/A","N/A", IF(J6&gt;30, "No", IF(J6&lt;-30, "No", "Yes"))))</f>
        <v>Yes</v>
      </c>
    </row>
    <row r="7" spans="1:11" x14ac:dyDescent="0.2">
      <c r="A7" s="86" t="s">
        <v>445</v>
      </c>
      <c r="B7" s="5" t="s">
        <v>213</v>
      </c>
      <c r="C7" s="88">
        <v>1.2997190225999999</v>
      </c>
      <c r="D7" s="9" t="str">
        <f t="shared" si="0"/>
        <v>N/A</v>
      </c>
      <c r="E7" s="88">
        <v>0.96763076739999998</v>
      </c>
      <c r="F7" s="9" t="str">
        <f t="shared" si="1"/>
        <v>N/A</v>
      </c>
      <c r="G7" s="88">
        <v>4.7770571535000004</v>
      </c>
      <c r="H7" s="9" t="str">
        <f t="shared" si="2"/>
        <v>N/A</v>
      </c>
      <c r="I7" s="10">
        <v>-25.6</v>
      </c>
      <c r="J7" s="10">
        <v>393.7</v>
      </c>
      <c r="K7" s="9" t="str">
        <f t="shared" si="3"/>
        <v>No</v>
      </c>
    </row>
    <row r="8" spans="1:11" x14ac:dyDescent="0.2">
      <c r="A8" s="86" t="s">
        <v>446</v>
      </c>
      <c r="B8" s="5" t="s">
        <v>213</v>
      </c>
      <c r="C8" s="88">
        <v>17.208957773000002</v>
      </c>
      <c r="D8" s="9" t="str">
        <f t="shared" si="0"/>
        <v>N/A</v>
      </c>
      <c r="E8" s="88">
        <v>16.193497075</v>
      </c>
      <c r="F8" s="9" t="str">
        <f t="shared" si="1"/>
        <v>N/A</v>
      </c>
      <c r="G8" s="88">
        <v>19.001734058</v>
      </c>
      <c r="H8" s="9" t="str">
        <f t="shared" si="2"/>
        <v>N/A</v>
      </c>
      <c r="I8" s="10">
        <v>-5.9</v>
      </c>
      <c r="J8" s="10">
        <v>17.34</v>
      </c>
      <c r="K8" s="9" t="str">
        <f t="shared" si="3"/>
        <v>Yes</v>
      </c>
    </row>
    <row r="9" spans="1:11" x14ac:dyDescent="0.2">
      <c r="A9" s="86" t="s">
        <v>447</v>
      </c>
      <c r="B9" s="5" t="s">
        <v>213</v>
      </c>
      <c r="C9" s="88">
        <v>25.330064147000002</v>
      </c>
      <c r="D9" s="9" t="str">
        <f t="shared" si="0"/>
        <v>N/A</v>
      </c>
      <c r="E9" s="88">
        <v>25.221056545</v>
      </c>
      <c r="F9" s="9" t="str">
        <f t="shared" si="1"/>
        <v>N/A</v>
      </c>
      <c r="G9" s="88">
        <v>21.924777968000001</v>
      </c>
      <c r="H9" s="9" t="str">
        <f t="shared" si="2"/>
        <v>N/A</v>
      </c>
      <c r="I9" s="10">
        <v>-0.43</v>
      </c>
      <c r="J9" s="10">
        <v>-13.1</v>
      </c>
      <c r="K9" s="9" t="str">
        <f t="shared" si="3"/>
        <v>Yes</v>
      </c>
    </row>
    <row r="10" spans="1:11" x14ac:dyDescent="0.2">
      <c r="A10" s="86" t="s">
        <v>448</v>
      </c>
      <c r="B10" s="5" t="s">
        <v>213</v>
      </c>
      <c r="C10" s="88">
        <v>56.108283448999998</v>
      </c>
      <c r="D10" s="9" t="str">
        <f t="shared" si="0"/>
        <v>N/A</v>
      </c>
      <c r="E10" s="88">
        <v>57.557811463999997</v>
      </c>
      <c r="F10" s="9" t="str">
        <f t="shared" si="1"/>
        <v>N/A</v>
      </c>
      <c r="G10" s="88">
        <v>54.242604427000003</v>
      </c>
      <c r="H10" s="9" t="str">
        <f t="shared" si="2"/>
        <v>N/A</v>
      </c>
      <c r="I10" s="10">
        <v>2.5830000000000002</v>
      </c>
      <c r="J10" s="10">
        <v>-5.76</v>
      </c>
      <c r="K10" s="9" t="str">
        <f t="shared" si="3"/>
        <v>Yes</v>
      </c>
    </row>
    <row r="11" spans="1:11" x14ac:dyDescent="0.2">
      <c r="A11" s="86" t="s">
        <v>1642</v>
      </c>
      <c r="B11" s="5" t="s">
        <v>213</v>
      </c>
      <c r="C11" s="88">
        <v>69.802750162999999</v>
      </c>
      <c r="D11" s="9" t="str">
        <f t="shared" si="0"/>
        <v>N/A</v>
      </c>
      <c r="E11" s="88">
        <v>77.282122457</v>
      </c>
      <c r="F11" s="9" t="str">
        <f t="shared" si="1"/>
        <v>N/A</v>
      </c>
      <c r="G11" s="88">
        <v>93.038802740999998</v>
      </c>
      <c r="H11" s="9" t="str">
        <f t="shared" si="2"/>
        <v>N/A</v>
      </c>
      <c r="I11" s="10">
        <v>10.72</v>
      </c>
      <c r="J11" s="10">
        <v>20.39</v>
      </c>
      <c r="K11" s="9" t="str">
        <f t="shared" si="3"/>
        <v>Yes</v>
      </c>
    </row>
    <row r="12" spans="1:11" x14ac:dyDescent="0.2">
      <c r="A12" s="86" t="s">
        <v>16</v>
      </c>
      <c r="B12" s="5" t="s">
        <v>213</v>
      </c>
      <c r="C12" s="88">
        <v>3.2302720249000001</v>
      </c>
      <c r="D12" s="9" t="str">
        <f t="shared" si="0"/>
        <v>N/A</v>
      </c>
      <c r="E12" s="88">
        <v>3.2201441043000001</v>
      </c>
      <c r="F12" s="9" t="str">
        <f t="shared" si="1"/>
        <v>N/A</v>
      </c>
      <c r="G12" s="88">
        <v>1.2252665063999999</v>
      </c>
      <c r="H12" s="9" t="str">
        <f t="shared" si="2"/>
        <v>N/A</v>
      </c>
      <c r="I12" s="10">
        <v>-0.314</v>
      </c>
      <c r="J12" s="10">
        <v>-61.9</v>
      </c>
      <c r="K12" s="9" t="str">
        <f t="shared" si="3"/>
        <v>No</v>
      </c>
    </row>
    <row r="13" spans="1:11" x14ac:dyDescent="0.2">
      <c r="A13" s="86" t="s">
        <v>36</v>
      </c>
      <c r="B13" s="5" t="s">
        <v>213</v>
      </c>
      <c r="C13" s="88">
        <v>0</v>
      </c>
      <c r="D13" s="9" t="str">
        <f t="shared" si="0"/>
        <v>N/A</v>
      </c>
      <c r="E13" s="88">
        <v>5.4819301899999999E-2</v>
      </c>
      <c r="F13" s="9" t="str">
        <f t="shared" si="1"/>
        <v>N/A</v>
      </c>
      <c r="G13" s="88">
        <v>0.18268622670000001</v>
      </c>
      <c r="H13" s="9" t="str">
        <f t="shared" si="2"/>
        <v>N/A</v>
      </c>
      <c r="I13" s="10" t="s">
        <v>1747</v>
      </c>
      <c r="J13" s="10">
        <v>233.3</v>
      </c>
      <c r="K13" s="9" t="str">
        <f t="shared" si="3"/>
        <v>No</v>
      </c>
    </row>
    <row r="14" spans="1:11" x14ac:dyDescent="0.2">
      <c r="A14" s="86" t="s">
        <v>37</v>
      </c>
      <c r="B14" s="5" t="s">
        <v>213</v>
      </c>
      <c r="C14" s="88">
        <v>0</v>
      </c>
      <c r="D14" s="9" t="str">
        <f t="shared" si="0"/>
        <v>N/A</v>
      </c>
      <c r="E14" s="88">
        <v>0</v>
      </c>
      <c r="F14" s="9" t="str">
        <f t="shared" si="1"/>
        <v>N/A</v>
      </c>
      <c r="G14" s="88">
        <v>2.26860254E-2</v>
      </c>
      <c r="H14" s="9" t="str">
        <f t="shared" si="2"/>
        <v>N/A</v>
      </c>
      <c r="I14" s="10" t="s">
        <v>1747</v>
      </c>
      <c r="J14" s="10" t="s">
        <v>1747</v>
      </c>
      <c r="K14" s="9" t="str">
        <f t="shared" si="3"/>
        <v>N/A</v>
      </c>
    </row>
    <row r="15" spans="1:11" x14ac:dyDescent="0.2">
      <c r="A15" s="86" t="s">
        <v>38</v>
      </c>
      <c r="B15" s="5" t="s">
        <v>213</v>
      </c>
      <c r="C15" s="88">
        <v>3.2955125558999998</v>
      </c>
      <c r="D15" s="9" t="str">
        <f t="shared" si="0"/>
        <v>N/A</v>
      </c>
      <c r="E15" s="88">
        <v>3.413974246</v>
      </c>
      <c r="F15" s="9" t="str">
        <f t="shared" si="1"/>
        <v>N/A</v>
      </c>
      <c r="G15" s="88">
        <v>1.3868378290000001</v>
      </c>
      <c r="H15" s="9" t="str">
        <f t="shared" si="2"/>
        <v>N/A</v>
      </c>
      <c r="I15" s="10">
        <v>3.5950000000000002</v>
      </c>
      <c r="J15" s="10">
        <v>-59.4</v>
      </c>
      <c r="K15" s="9" t="str">
        <f t="shared" si="3"/>
        <v>No</v>
      </c>
    </row>
    <row r="16" spans="1:11" x14ac:dyDescent="0.2">
      <c r="A16" s="86" t="s">
        <v>378</v>
      </c>
      <c r="B16" s="5" t="s">
        <v>213</v>
      </c>
      <c r="C16" s="8">
        <v>28.064976161000001</v>
      </c>
      <c r="D16" s="9" t="str">
        <f t="shared" ref="D16:D41" si="4">IF($B16="N/A","N/A",IF(C16&lt;0,"No","Yes"))</f>
        <v>N/A</v>
      </c>
      <c r="E16" s="8">
        <v>28.140551173999999</v>
      </c>
      <c r="F16" s="9" t="str">
        <f t="shared" ref="F16:F41" si="5">IF($B16="N/A","N/A",IF(E16&lt;0,"No","Yes"))</f>
        <v>N/A</v>
      </c>
      <c r="G16" s="8">
        <v>23.644013931</v>
      </c>
      <c r="H16" s="9" t="str">
        <f t="shared" ref="H16:H41" si="6">IF($B16="N/A","N/A",IF(G16&lt;0,"No","Yes"))</f>
        <v>N/A</v>
      </c>
      <c r="I16" s="10">
        <v>0.26929999999999998</v>
      </c>
      <c r="J16" s="10">
        <v>-16</v>
      </c>
      <c r="K16" s="9" t="str">
        <f t="shared" ref="K16:K41" si="7">IF(J16="Div by 0", "N/A", IF(J16="N/A","N/A", IF(J16&gt;30, "No", IF(J16&lt;-30, "No", "Yes"))))</f>
        <v>Yes</v>
      </c>
    </row>
    <row r="17" spans="1:11" x14ac:dyDescent="0.2">
      <c r="A17" s="86" t="s">
        <v>379</v>
      </c>
      <c r="B17" s="5" t="s">
        <v>213</v>
      </c>
      <c r="C17" s="8">
        <v>4.7862970000000002E-4</v>
      </c>
      <c r="D17" s="9" t="str">
        <f t="shared" si="4"/>
        <v>N/A</v>
      </c>
      <c r="E17" s="8">
        <v>1.1199203E-3</v>
      </c>
      <c r="F17" s="9" t="str">
        <f t="shared" si="5"/>
        <v>N/A</v>
      </c>
      <c r="G17" s="8">
        <v>1.4869168999999999E-3</v>
      </c>
      <c r="H17" s="9" t="str">
        <f t="shared" si="6"/>
        <v>N/A</v>
      </c>
      <c r="I17" s="10">
        <v>134</v>
      </c>
      <c r="J17" s="10">
        <v>32.770000000000003</v>
      </c>
      <c r="K17" s="9" t="str">
        <f t="shared" si="7"/>
        <v>No</v>
      </c>
    </row>
    <row r="18" spans="1:11" x14ac:dyDescent="0.2">
      <c r="A18" s="86" t="s">
        <v>380</v>
      </c>
      <c r="B18" s="5" t="s">
        <v>213</v>
      </c>
      <c r="C18" s="8">
        <v>0.9741637849</v>
      </c>
      <c r="D18" s="9" t="str">
        <f t="shared" si="4"/>
        <v>N/A</v>
      </c>
      <c r="E18" s="8">
        <v>0.93379738639999998</v>
      </c>
      <c r="F18" s="9" t="str">
        <f t="shared" si="5"/>
        <v>N/A</v>
      </c>
      <c r="G18" s="8">
        <v>0.97405580380000001</v>
      </c>
      <c r="H18" s="9" t="str">
        <f t="shared" si="6"/>
        <v>N/A</v>
      </c>
      <c r="I18" s="10">
        <v>-4.1399999999999997</v>
      </c>
      <c r="J18" s="10">
        <v>4.3109999999999999</v>
      </c>
      <c r="K18" s="9" t="str">
        <f t="shared" si="7"/>
        <v>Yes</v>
      </c>
    </row>
    <row r="19" spans="1:11" x14ac:dyDescent="0.2">
      <c r="A19" s="86" t="s">
        <v>381</v>
      </c>
      <c r="B19" s="5" t="s">
        <v>213</v>
      </c>
      <c r="C19" s="8">
        <v>1.9633391385000001</v>
      </c>
      <c r="D19" s="9" t="str">
        <f t="shared" si="4"/>
        <v>N/A</v>
      </c>
      <c r="E19" s="8">
        <v>5.7345419565000002</v>
      </c>
      <c r="F19" s="9" t="str">
        <f t="shared" si="5"/>
        <v>N/A</v>
      </c>
      <c r="G19" s="8">
        <v>13.339695251</v>
      </c>
      <c r="H19" s="9" t="str">
        <f t="shared" si="6"/>
        <v>N/A</v>
      </c>
      <c r="I19" s="10">
        <v>192.1</v>
      </c>
      <c r="J19" s="10">
        <v>132.6</v>
      </c>
      <c r="K19" s="9" t="str">
        <f t="shared" si="7"/>
        <v>No</v>
      </c>
    </row>
    <row r="20" spans="1:11" x14ac:dyDescent="0.2">
      <c r="A20" s="86" t="s">
        <v>382</v>
      </c>
      <c r="B20" s="5" t="s">
        <v>213</v>
      </c>
      <c r="C20" s="8">
        <v>0.1039279184</v>
      </c>
      <c r="D20" s="9" t="str">
        <f t="shared" si="4"/>
        <v>N/A</v>
      </c>
      <c r="E20" s="8">
        <v>0.19643794619999999</v>
      </c>
      <c r="F20" s="9" t="str">
        <f t="shared" si="5"/>
        <v>N/A</v>
      </c>
      <c r="G20" s="8">
        <v>0.3467646801</v>
      </c>
      <c r="H20" s="9" t="str">
        <f t="shared" si="6"/>
        <v>N/A</v>
      </c>
      <c r="I20" s="10">
        <v>89.01</v>
      </c>
      <c r="J20" s="10">
        <v>76.53</v>
      </c>
      <c r="K20" s="9" t="str">
        <f t="shared" si="7"/>
        <v>No</v>
      </c>
    </row>
    <row r="21" spans="1:11" x14ac:dyDescent="0.2">
      <c r="A21" s="86" t="s">
        <v>383</v>
      </c>
      <c r="B21" s="5" t="s">
        <v>213</v>
      </c>
      <c r="C21" s="8">
        <v>1.6338678400000001E-2</v>
      </c>
      <c r="D21" s="9" t="str">
        <f t="shared" si="4"/>
        <v>N/A</v>
      </c>
      <c r="E21" s="8">
        <v>3.5090835399999999E-2</v>
      </c>
      <c r="F21" s="9" t="str">
        <f t="shared" si="5"/>
        <v>N/A</v>
      </c>
      <c r="G21" s="8">
        <v>6.8992945599999994E-2</v>
      </c>
      <c r="H21" s="9" t="str">
        <f t="shared" si="6"/>
        <v>N/A</v>
      </c>
      <c r="I21" s="10">
        <v>114.8</v>
      </c>
      <c r="J21" s="10">
        <v>96.61</v>
      </c>
      <c r="K21" s="9" t="str">
        <f t="shared" si="7"/>
        <v>No</v>
      </c>
    </row>
    <row r="22" spans="1:11" x14ac:dyDescent="0.2">
      <c r="A22" s="86" t="s">
        <v>384</v>
      </c>
      <c r="B22" s="5" t="s">
        <v>213</v>
      </c>
      <c r="C22" s="8">
        <v>30.501723610999999</v>
      </c>
      <c r="D22" s="9" t="str">
        <f t="shared" si="4"/>
        <v>N/A</v>
      </c>
      <c r="E22" s="8">
        <v>30.089408934000001</v>
      </c>
      <c r="F22" s="9" t="str">
        <f t="shared" si="5"/>
        <v>N/A</v>
      </c>
      <c r="G22" s="8">
        <v>31.4759967</v>
      </c>
      <c r="H22" s="9" t="str">
        <f t="shared" si="6"/>
        <v>N/A</v>
      </c>
      <c r="I22" s="10">
        <v>-1.35</v>
      </c>
      <c r="J22" s="10">
        <v>4.6079999999999997</v>
      </c>
      <c r="K22" s="9" t="str">
        <f t="shared" si="7"/>
        <v>Yes</v>
      </c>
    </row>
    <row r="23" spans="1:11" x14ac:dyDescent="0.2">
      <c r="A23" s="86"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6" t="s">
        <v>386</v>
      </c>
      <c r="B24" s="5" t="s">
        <v>213</v>
      </c>
      <c r="C24" s="8">
        <v>3.7782377940999998</v>
      </c>
      <c r="D24" s="9" t="str">
        <f t="shared" si="4"/>
        <v>N/A</v>
      </c>
      <c r="E24" s="8">
        <v>3.9618260437999999</v>
      </c>
      <c r="F24" s="9" t="str">
        <f t="shared" si="5"/>
        <v>N/A</v>
      </c>
      <c r="G24" s="8">
        <v>6.5893271606999999</v>
      </c>
      <c r="H24" s="9" t="str">
        <f t="shared" si="6"/>
        <v>N/A</v>
      </c>
      <c r="I24" s="10">
        <v>4.859</v>
      </c>
      <c r="J24" s="10">
        <v>66.319999999999993</v>
      </c>
      <c r="K24" s="9" t="str">
        <f t="shared" si="7"/>
        <v>No</v>
      </c>
    </row>
    <row r="25" spans="1:11" x14ac:dyDescent="0.2">
      <c r="A25" s="86" t="s">
        <v>387</v>
      </c>
      <c r="B25" s="5" t="s">
        <v>213</v>
      </c>
      <c r="C25" s="8">
        <v>4.4933106056999996</v>
      </c>
      <c r="D25" s="9" t="str">
        <f t="shared" si="4"/>
        <v>N/A</v>
      </c>
      <c r="E25" s="8">
        <v>4.2394876817</v>
      </c>
      <c r="F25" s="9" t="str">
        <f t="shared" si="5"/>
        <v>N/A</v>
      </c>
      <c r="G25" s="8">
        <v>4.1656525632000001</v>
      </c>
      <c r="H25" s="9" t="str">
        <f t="shared" si="6"/>
        <v>N/A</v>
      </c>
      <c r="I25" s="10">
        <v>-5.65</v>
      </c>
      <c r="J25" s="10">
        <v>-1.74</v>
      </c>
      <c r="K25" s="9" t="str">
        <f t="shared" si="7"/>
        <v>Yes</v>
      </c>
    </row>
    <row r="26" spans="1:11" x14ac:dyDescent="0.2">
      <c r="A26" s="86" t="s">
        <v>388</v>
      </c>
      <c r="B26" s="5" t="s">
        <v>213</v>
      </c>
      <c r="C26" s="8">
        <v>5.6271844279999996</v>
      </c>
      <c r="D26" s="9" t="str">
        <f t="shared" si="4"/>
        <v>N/A</v>
      </c>
      <c r="E26" s="8">
        <v>5.9698038056999998</v>
      </c>
      <c r="F26" s="9" t="str">
        <f t="shared" si="5"/>
        <v>N/A</v>
      </c>
      <c r="G26" s="8">
        <v>7.3754679679999997</v>
      </c>
      <c r="H26" s="9" t="str">
        <f t="shared" si="6"/>
        <v>N/A</v>
      </c>
      <c r="I26" s="10">
        <v>6.0890000000000004</v>
      </c>
      <c r="J26" s="10">
        <v>23.55</v>
      </c>
      <c r="K26" s="9" t="str">
        <f t="shared" si="7"/>
        <v>Yes</v>
      </c>
    </row>
    <row r="27" spans="1:11" x14ac:dyDescent="0.2">
      <c r="A27" s="86" t="s">
        <v>389</v>
      </c>
      <c r="B27" s="5" t="s">
        <v>213</v>
      </c>
      <c r="C27" s="8">
        <v>3.6114788500000002E-2</v>
      </c>
      <c r="D27" s="9" t="str">
        <f t="shared" si="4"/>
        <v>N/A</v>
      </c>
      <c r="E27" s="8">
        <v>3.5326608000000002E-2</v>
      </c>
      <c r="F27" s="9" t="str">
        <f t="shared" si="5"/>
        <v>N/A</v>
      </c>
      <c r="G27" s="8">
        <v>3.63746837E-2</v>
      </c>
      <c r="H27" s="9" t="str">
        <f t="shared" si="6"/>
        <v>N/A</v>
      </c>
      <c r="I27" s="10">
        <v>-2.1800000000000002</v>
      </c>
      <c r="J27" s="10">
        <v>2.9670000000000001</v>
      </c>
      <c r="K27" s="9" t="str">
        <f t="shared" si="7"/>
        <v>Yes</v>
      </c>
    </row>
    <row r="28" spans="1:11" x14ac:dyDescent="0.2">
      <c r="A28" s="86" t="s">
        <v>390</v>
      </c>
      <c r="B28" s="5" t="s">
        <v>213</v>
      </c>
      <c r="C28" s="8">
        <v>9.3550359999999995E-4</v>
      </c>
      <c r="D28" s="9" t="str">
        <f t="shared" si="4"/>
        <v>N/A</v>
      </c>
      <c r="E28" s="8">
        <v>2.1612500000000001E-4</v>
      </c>
      <c r="F28" s="9" t="str">
        <f t="shared" si="5"/>
        <v>N/A</v>
      </c>
      <c r="G28" s="8">
        <v>4.2259740000000001E-4</v>
      </c>
      <c r="H28" s="9" t="str">
        <f t="shared" si="6"/>
        <v>N/A</v>
      </c>
      <c r="I28" s="10">
        <v>-76.900000000000006</v>
      </c>
      <c r="J28" s="10">
        <v>95.53</v>
      </c>
      <c r="K28" s="9" t="str">
        <f t="shared" si="7"/>
        <v>No</v>
      </c>
    </row>
    <row r="29" spans="1:11" x14ac:dyDescent="0.2">
      <c r="A29" s="86"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6" t="s">
        <v>392</v>
      </c>
      <c r="B30" s="5" t="s">
        <v>213</v>
      </c>
      <c r="C30" s="8">
        <v>0</v>
      </c>
      <c r="D30" s="9" t="str">
        <f t="shared" si="4"/>
        <v>N/A</v>
      </c>
      <c r="E30" s="8">
        <v>0</v>
      </c>
      <c r="F30" s="9" t="str">
        <f t="shared" si="5"/>
        <v>N/A</v>
      </c>
      <c r="G30" s="8">
        <v>0</v>
      </c>
      <c r="H30" s="9" t="str">
        <f t="shared" si="6"/>
        <v>N/A</v>
      </c>
      <c r="I30" s="10" t="s">
        <v>1747</v>
      </c>
      <c r="J30" s="10" t="s">
        <v>1747</v>
      </c>
      <c r="K30" s="9" t="str">
        <f t="shared" si="7"/>
        <v>N/A</v>
      </c>
    </row>
    <row r="31" spans="1:11" x14ac:dyDescent="0.2">
      <c r="A31" s="86" t="s">
        <v>393</v>
      </c>
      <c r="B31" s="5" t="s">
        <v>213</v>
      </c>
      <c r="C31" s="8">
        <v>2.6107080000000002E-4</v>
      </c>
      <c r="D31" s="9" t="str">
        <f t="shared" si="4"/>
        <v>N/A</v>
      </c>
      <c r="E31" s="8">
        <v>3.9295400000000003E-5</v>
      </c>
      <c r="F31" s="9" t="str">
        <f t="shared" si="5"/>
        <v>N/A</v>
      </c>
      <c r="G31" s="8">
        <v>1.5651759999999999E-4</v>
      </c>
      <c r="H31" s="9" t="str">
        <f t="shared" si="6"/>
        <v>N/A</v>
      </c>
      <c r="I31" s="10">
        <v>-84.9</v>
      </c>
      <c r="J31" s="10">
        <v>298.3</v>
      </c>
      <c r="K31" s="9" t="str">
        <f t="shared" si="7"/>
        <v>No</v>
      </c>
    </row>
    <row r="32" spans="1:11" x14ac:dyDescent="0.2">
      <c r="A32" s="86" t="s">
        <v>394</v>
      </c>
      <c r="B32" s="5" t="s">
        <v>213</v>
      </c>
      <c r="C32" s="8">
        <v>4.3025766595999997</v>
      </c>
      <c r="D32" s="9" t="str">
        <f t="shared" si="4"/>
        <v>N/A</v>
      </c>
      <c r="E32" s="8">
        <v>4.5331425669999996</v>
      </c>
      <c r="F32" s="9" t="str">
        <f t="shared" si="5"/>
        <v>N/A</v>
      </c>
      <c r="G32" s="8">
        <v>4.2634134384999998</v>
      </c>
      <c r="H32" s="9" t="str">
        <f t="shared" si="6"/>
        <v>N/A</v>
      </c>
      <c r="I32" s="10">
        <v>5.359</v>
      </c>
      <c r="J32" s="10">
        <v>-5.95</v>
      </c>
      <c r="K32" s="9" t="str">
        <f t="shared" si="7"/>
        <v>Yes</v>
      </c>
    </row>
    <row r="33" spans="1:11" x14ac:dyDescent="0.2">
      <c r="A33" s="86" t="s">
        <v>395</v>
      </c>
      <c r="B33" s="5" t="s">
        <v>213</v>
      </c>
      <c r="C33" s="8">
        <v>3.97262673E-2</v>
      </c>
      <c r="D33" s="9" t="str">
        <f t="shared" si="4"/>
        <v>N/A</v>
      </c>
      <c r="E33" s="8">
        <v>2.9668063500000001E-2</v>
      </c>
      <c r="F33" s="9" t="str">
        <f t="shared" si="5"/>
        <v>N/A</v>
      </c>
      <c r="G33" s="8">
        <v>0.32770083979999998</v>
      </c>
      <c r="H33" s="9" t="str">
        <f t="shared" si="6"/>
        <v>N/A</v>
      </c>
      <c r="I33" s="10">
        <v>-25.3</v>
      </c>
      <c r="J33" s="10">
        <v>1005</v>
      </c>
      <c r="K33" s="9" t="str">
        <f t="shared" si="7"/>
        <v>No</v>
      </c>
    </row>
    <row r="34" spans="1:11" x14ac:dyDescent="0.2">
      <c r="A34" s="86" t="s">
        <v>396</v>
      </c>
      <c r="B34" s="5" t="s">
        <v>213</v>
      </c>
      <c r="C34" s="8">
        <v>8.9656050200000004E-2</v>
      </c>
      <c r="D34" s="9" t="str">
        <f t="shared" si="4"/>
        <v>N/A</v>
      </c>
      <c r="E34" s="8">
        <v>6.9277875399999994E-2</v>
      </c>
      <c r="F34" s="9" t="str">
        <f t="shared" si="5"/>
        <v>N/A</v>
      </c>
      <c r="G34" s="8">
        <v>5.6346325799999999E-2</v>
      </c>
      <c r="H34" s="9" t="str">
        <f t="shared" si="6"/>
        <v>N/A</v>
      </c>
      <c r="I34" s="10">
        <v>-22.7</v>
      </c>
      <c r="J34" s="10">
        <v>-18.7</v>
      </c>
      <c r="K34" s="9" t="str">
        <f t="shared" si="7"/>
        <v>Yes</v>
      </c>
    </row>
    <row r="35" spans="1:11" x14ac:dyDescent="0.2">
      <c r="A35" s="86" t="s">
        <v>397</v>
      </c>
      <c r="B35" s="5" t="s">
        <v>213</v>
      </c>
      <c r="C35" s="8">
        <v>5.7174496399999997E-2</v>
      </c>
      <c r="D35" s="9" t="str">
        <f t="shared" si="4"/>
        <v>N/A</v>
      </c>
      <c r="E35" s="8">
        <v>6.3933694400000005E-2</v>
      </c>
      <c r="F35" s="9" t="str">
        <f t="shared" si="5"/>
        <v>N/A</v>
      </c>
      <c r="G35" s="8">
        <v>8.5959450399999998E-2</v>
      </c>
      <c r="H35" s="9" t="str">
        <f t="shared" si="6"/>
        <v>N/A</v>
      </c>
      <c r="I35" s="10">
        <v>11.82</v>
      </c>
      <c r="J35" s="10">
        <v>34.450000000000003</v>
      </c>
      <c r="K35" s="9" t="str">
        <f t="shared" si="7"/>
        <v>No</v>
      </c>
    </row>
    <row r="36" spans="1:11" x14ac:dyDescent="0.2">
      <c r="A36" s="86" t="s">
        <v>398</v>
      </c>
      <c r="B36" s="5" t="s">
        <v>213</v>
      </c>
      <c r="C36" s="8">
        <v>0.1414133283</v>
      </c>
      <c r="D36" s="9" t="str">
        <f t="shared" si="4"/>
        <v>N/A</v>
      </c>
      <c r="E36" s="8">
        <v>4.96301512E-2</v>
      </c>
      <c r="F36" s="9" t="str">
        <f t="shared" si="5"/>
        <v>N/A</v>
      </c>
      <c r="G36" s="8">
        <v>4.4090999899999997E-2</v>
      </c>
      <c r="H36" s="9" t="str">
        <f t="shared" si="6"/>
        <v>N/A</v>
      </c>
      <c r="I36" s="10">
        <v>-64.900000000000006</v>
      </c>
      <c r="J36" s="10">
        <v>-11.2</v>
      </c>
      <c r="K36" s="9" t="str">
        <f t="shared" si="7"/>
        <v>Yes</v>
      </c>
    </row>
    <row r="37" spans="1:11" x14ac:dyDescent="0.2">
      <c r="A37" s="86"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6" t="s">
        <v>400</v>
      </c>
      <c r="B38" s="5" t="s">
        <v>213</v>
      </c>
      <c r="C38" s="8">
        <v>0.10743061769999999</v>
      </c>
      <c r="D38" s="9" t="str">
        <f t="shared" si="4"/>
        <v>N/A</v>
      </c>
      <c r="E38" s="8">
        <v>0</v>
      </c>
      <c r="F38" s="9" t="str">
        <f t="shared" si="5"/>
        <v>N/A</v>
      </c>
      <c r="G38" s="8">
        <v>3.8143332199999998E-2</v>
      </c>
      <c r="H38" s="9" t="str">
        <f t="shared" si="6"/>
        <v>N/A</v>
      </c>
      <c r="I38" s="10">
        <v>-100</v>
      </c>
      <c r="J38" s="10" t="s">
        <v>1747</v>
      </c>
      <c r="K38" s="9" t="str">
        <f t="shared" si="7"/>
        <v>N/A</v>
      </c>
    </row>
    <row r="39" spans="1:11" x14ac:dyDescent="0.2">
      <c r="A39" s="86" t="s">
        <v>401</v>
      </c>
      <c r="B39" s="5" t="s">
        <v>213</v>
      </c>
      <c r="C39" s="8">
        <v>4.3392788573000001</v>
      </c>
      <c r="D39" s="9" t="str">
        <f t="shared" si="4"/>
        <v>N/A</v>
      </c>
      <c r="E39" s="8">
        <v>4.8199207489000004</v>
      </c>
      <c r="F39" s="9" t="str">
        <f t="shared" si="5"/>
        <v>N/A</v>
      </c>
      <c r="G39" s="8">
        <v>5.2715900729999996</v>
      </c>
      <c r="H39" s="9" t="str">
        <f t="shared" si="6"/>
        <v>N/A</v>
      </c>
      <c r="I39" s="10">
        <v>11.08</v>
      </c>
      <c r="J39" s="10">
        <v>9.3710000000000004</v>
      </c>
      <c r="K39" s="9" t="str">
        <f t="shared" si="7"/>
        <v>Yes</v>
      </c>
    </row>
    <row r="40" spans="1:11" x14ac:dyDescent="0.2">
      <c r="A40" s="86" t="s">
        <v>402</v>
      </c>
      <c r="B40" s="5" t="s">
        <v>213</v>
      </c>
      <c r="C40" s="8">
        <v>0</v>
      </c>
      <c r="D40" s="9" t="str">
        <f t="shared" si="4"/>
        <v>N/A</v>
      </c>
      <c r="E40" s="8">
        <v>0</v>
      </c>
      <c r="F40" s="9" t="str">
        <f t="shared" si="5"/>
        <v>N/A</v>
      </c>
      <c r="G40" s="8">
        <v>0.18940191349999999</v>
      </c>
      <c r="H40" s="9" t="str">
        <f t="shared" si="6"/>
        <v>N/A</v>
      </c>
      <c r="I40" s="10" t="s">
        <v>1747</v>
      </c>
      <c r="J40" s="10" t="s">
        <v>1747</v>
      </c>
      <c r="K40" s="9" t="str">
        <f t="shared" si="7"/>
        <v>N/A</v>
      </c>
    </row>
    <row r="41" spans="1:11" x14ac:dyDescent="0.2">
      <c r="A41" s="86" t="s">
        <v>403</v>
      </c>
      <c r="B41" s="5" t="s">
        <v>213</v>
      </c>
      <c r="C41" s="8">
        <v>15.361751611000001</v>
      </c>
      <c r="D41" s="9" t="str">
        <f t="shared" si="4"/>
        <v>N/A</v>
      </c>
      <c r="E41" s="8">
        <v>11.096779187999999</v>
      </c>
      <c r="F41" s="9" t="str">
        <f t="shared" si="5"/>
        <v>N/A</v>
      </c>
      <c r="G41" s="8">
        <v>1.7049459083</v>
      </c>
      <c r="H41" s="9" t="str">
        <f t="shared" si="6"/>
        <v>N/A</v>
      </c>
      <c r="I41" s="10">
        <v>-27.8</v>
      </c>
      <c r="J41" s="10">
        <v>-84.6</v>
      </c>
      <c r="K41" s="9" t="str">
        <f t="shared" si="7"/>
        <v>No</v>
      </c>
    </row>
    <row r="42" spans="1:11" x14ac:dyDescent="0.2">
      <c r="A42" s="86" t="s">
        <v>32</v>
      </c>
      <c r="B42" s="5" t="s">
        <v>213</v>
      </c>
      <c r="C42" s="8">
        <v>92.685428227000003</v>
      </c>
      <c r="D42" s="9" t="str">
        <f t="shared" ref="D42:D51" si="8">IF($B42="N/A","N/A",IF(C42&lt;0,"No","Yes"))</f>
        <v>N/A</v>
      </c>
      <c r="E42" s="8">
        <v>92.801624001999997</v>
      </c>
      <c r="F42" s="9" t="str">
        <f t="shared" ref="F42:F51" si="9">IF($B42="N/A","N/A",IF(E42&lt;0,"No","Yes"))</f>
        <v>N/A</v>
      </c>
      <c r="G42" s="8">
        <v>100</v>
      </c>
      <c r="H42" s="9" t="str">
        <f t="shared" ref="H42:H51" si="10">IF($B42="N/A","N/A",IF(G42&lt;0,"No","Yes"))</f>
        <v>N/A</v>
      </c>
      <c r="I42" s="10">
        <v>0.12540000000000001</v>
      </c>
      <c r="J42" s="10">
        <v>7.7569999999999997</v>
      </c>
      <c r="K42" s="9" t="str">
        <f t="shared" ref="K42:K51" si="11">IF(J42="Div by 0", "N/A", IF(J42="N/A","N/A", IF(J42&gt;30, "No", IF(J42&lt;-30, "No", "Yes"))))</f>
        <v>Yes</v>
      </c>
    </row>
    <row r="43" spans="1:11" x14ac:dyDescent="0.2">
      <c r="A43" s="86" t="s">
        <v>39</v>
      </c>
      <c r="B43" s="5" t="s">
        <v>213</v>
      </c>
      <c r="C43" s="8">
        <v>99.919928665</v>
      </c>
      <c r="D43" s="9" t="str">
        <f t="shared" si="8"/>
        <v>N/A</v>
      </c>
      <c r="E43" s="8">
        <v>100</v>
      </c>
      <c r="F43" s="9" t="str">
        <f t="shared" si="9"/>
        <v>N/A</v>
      </c>
      <c r="G43" s="8">
        <v>100</v>
      </c>
      <c r="H43" s="9" t="str">
        <f t="shared" si="10"/>
        <v>N/A</v>
      </c>
      <c r="I43" s="10">
        <v>8.0100000000000005E-2</v>
      </c>
      <c r="J43" s="10">
        <v>0</v>
      </c>
      <c r="K43" s="9" t="str">
        <f t="shared" si="11"/>
        <v>Yes</v>
      </c>
    </row>
    <row r="44" spans="1:11" x14ac:dyDescent="0.2">
      <c r="A44" s="86" t="s">
        <v>40</v>
      </c>
      <c r="B44" s="5" t="s">
        <v>213</v>
      </c>
      <c r="C44" s="8">
        <v>24.589530552999999</v>
      </c>
      <c r="D44" s="9" t="str">
        <f t="shared" si="8"/>
        <v>N/A</v>
      </c>
      <c r="E44" s="8">
        <v>23.956508152000001</v>
      </c>
      <c r="F44" s="9" t="str">
        <f t="shared" si="9"/>
        <v>N/A</v>
      </c>
      <c r="G44" s="8">
        <v>24.268753818</v>
      </c>
      <c r="H44" s="9" t="str">
        <f t="shared" si="10"/>
        <v>N/A</v>
      </c>
      <c r="I44" s="10">
        <v>-2.57</v>
      </c>
      <c r="J44" s="10">
        <v>1.3029999999999999</v>
      </c>
      <c r="K44" s="9" t="str">
        <f t="shared" si="11"/>
        <v>Yes</v>
      </c>
    </row>
    <row r="45" spans="1:11" x14ac:dyDescent="0.2">
      <c r="A45" s="86" t="s">
        <v>163</v>
      </c>
      <c r="B45" s="5" t="s">
        <v>213</v>
      </c>
      <c r="C45" s="8">
        <v>92.155889701999996</v>
      </c>
      <c r="D45" s="9" t="str">
        <f t="shared" si="8"/>
        <v>N/A</v>
      </c>
      <c r="E45" s="8">
        <v>92.581942798</v>
      </c>
      <c r="F45" s="9" t="str">
        <f t="shared" si="9"/>
        <v>N/A</v>
      </c>
      <c r="G45" s="8">
        <v>93.085116290000002</v>
      </c>
      <c r="H45" s="9" t="str">
        <f t="shared" si="10"/>
        <v>N/A</v>
      </c>
      <c r="I45" s="10">
        <v>0.46229999999999999</v>
      </c>
      <c r="J45" s="10">
        <v>0.54349999999999998</v>
      </c>
      <c r="K45" s="9" t="str">
        <f t="shared" si="11"/>
        <v>Yes</v>
      </c>
    </row>
    <row r="46" spans="1:11" x14ac:dyDescent="0.2">
      <c r="A46" s="86" t="s">
        <v>41</v>
      </c>
      <c r="B46" s="5" t="s">
        <v>213</v>
      </c>
      <c r="C46" s="8">
        <v>100</v>
      </c>
      <c r="D46" s="9" t="str">
        <f t="shared" si="8"/>
        <v>N/A</v>
      </c>
      <c r="E46" s="8">
        <v>100</v>
      </c>
      <c r="F46" s="9" t="str">
        <f t="shared" si="9"/>
        <v>N/A</v>
      </c>
      <c r="G46" s="8">
        <v>94.704915397999997</v>
      </c>
      <c r="H46" s="9" t="str">
        <f t="shared" si="10"/>
        <v>N/A</v>
      </c>
      <c r="I46" s="10">
        <v>0</v>
      </c>
      <c r="J46" s="10">
        <v>-5.3</v>
      </c>
      <c r="K46" s="9" t="str">
        <f t="shared" si="11"/>
        <v>Yes</v>
      </c>
    </row>
    <row r="47" spans="1:11" x14ac:dyDescent="0.2">
      <c r="A47" s="86" t="s">
        <v>42</v>
      </c>
      <c r="B47" s="5" t="s">
        <v>213</v>
      </c>
      <c r="C47" s="8">
        <v>100</v>
      </c>
      <c r="D47" s="9" t="str">
        <f t="shared" si="8"/>
        <v>N/A</v>
      </c>
      <c r="E47" s="8">
        <v>99.608062709999999</v>
      </c>
      <c r="F47" s="9" t="str">
        <f t="shared" si="9"/>
        <v>N/A</v>
      </c>
      <c r="G47" s="8">
        <v>98.480036298000002</v>
      </c>
      <c r="H47" s="9" t="str">
        <f t="shared" si="10"/>
        <v>N/A</v>
      </c>
      <c r="I47" s="10">
        <v>-0.39200000000000002</v>
      </c>
      <c r="J47" s="10">
        <v>-1.1299999999999999</v>
      </c>
      <c r="K47" s="9" t="str">
        <f t="shared" si="11"/>
        <v>Yes</v>
      </c>
    </row>
    <row r="48" spans="1:11" x14ac:dyDescent="0.2">
      <c r="A48" s="86" t="s">
        <v>43</v>
      </c>
      <c r="B48" s="5" t="s">
        <v>213</v>
      </c>
      <c r="C48" s="8">
        <v>92.406457942000003</v>
      </c>
      <c r="D48" s="9" t="str">
        <f t="shared" si="8"/>
        <v>N/A</v>
      </c>
      <c r="E48" s="8">
        <v>93.339941625999998</v>
      </c>
      <c r="F48" s="9" t="str">
        <f t="shared" si="9"/>
        <v>N/A</v>
      </c>
      <c r="G48" s="8">
        <v>95.503626835999995</v>
      </c>
      <c r="H48" s="9" t="str">
        <f t="shared" si="10"/>
        <v>N/A</v>
      </c>
      <c r="I48" s="10">
        <v>1.01</v>
      </c>
      <c r="J48" s="10">
        <v>2.3180000000000001</v>
      </c>
      <c r="K48" s="9" t="str">
        <f t="shared" si="11"/>
        <v>Yes</v>
      </c>
    </row>
    <row r="49" spans="1:12" x14ac:dyDescent="0.2">
      <c r="A49" s="86" t="s">
        <v>44</v>
      </c>
      <c r="B49" s="5" t="s">
        <v>213</v>
      </c>
      <c r="C49" s="8">
        <v>82.497903635</v>
      </c>
      <c r="D49" s="9" t="str">
        <f t="shared" si="8"/>
        <v>N/A</v>
      </c>
      <c r="E49" s="8">
        <v>82.093102962000003</v>
      </c>
      <c r="F49" s="9" t="str">
        <f t="shared" si="9"/>
        <v>N/A</v>
      </c>
      <c r="G49" s="8">
        <v>79.044511736000004</v>
      </c>
      <c r="H49" s="9" t="str">
        <f t="shared" si="10"/>
        <v>N/A</v>
      </c>
      <c r="I49" s="10">
        <v>-0.49099999999999999</v>
      </c>
      <c r="J49" s="10">
        <v>-3.71</v>
      </c>
      <c r="K49" s="9" t="str">
        <f t="shared" si="11"/>
        <v>Yes</v>
      </c>
    </row>
    <row r="50" spans="1:12" x14ac:dyDescent="0.2">
      <c r="A50" s="86" t="s">
        <v>45</v>
      </c>
      <c r="B50" s="5" t="s">
        <v>213</v>
      </c>
      <c r="C50" s="8">
        <v>17.486373628999999</v>
      </c>
      <c r="D50" s="9" t="str">
        <f t="shared" si="8"/>
        <v>N/A</v>
      </c>
      <c r="E50" s="8">
        <v>17.895415946</v>
      </c>
      <c r="F50" s="9" t="str">
        <f t="shared" si="9"/>
        <v>N/A</v>
      </c>
      <c r="G50" s="8">
        <v>20.930047989999998</v>
      </c>
      <c r="H50" s="9" t="str">
        <f t="shared" si="10"/>
        <v>N/A</v>
      </c>
      <c r="I50" s="10">
        <v>2.339</v>
      </c>
      <c r="J50" s="10">
        <v>16.96</v>
      </c>
      <c r="K50" s="9" t="str">
        <f t="shared" si="11"/>
        <v>Yes</v>
      </c>
    </row>
    <row r="51" spans="1:12" x14ac:dyDescent="0.2">
      <c r="A51" s="86" t="s">
        <v>50</v>
      </c>
      <c r="B51" s="5" t="s">
        <v>213</v>
      </c>
      <c r="C51" s="8">
        <v>0</v>
      </c>
      <c r="D51" s="9" t="str">
        <f t="shared" si="8"/>
        <v>N/A</v>
      </c>
      <c r="E51" s="8">
        <v>0</v>
      </c>
      <c r="F51" s="9" t="str">
        <f t="shared" si="9"/>
        <v>N/A</v>
      </c>
      <c r="G51" s="8">
        <v>0</v>
      </c>
      <c r="H51" s="9" t="str">
        <f t="shared" si="10"/>
        <v>N/A</v>
      </c>
      <c r="I51" s="10" t="s">
        <v>1747</v>
      </c>
      <c r="J51" s="10" t="s">
        <v>1747</v>
      </c>
      <c r="K51" s="9" t="str">
        <f t="shared" si="11"/>
        <v>N/A</v>
      </c>
      <c r="L51" s="60"/>
    </row>
    <row r="52" spans="1:12" s="60" customFormat="1" x14ac:dyDescent="0.2">
      <c r="A52" s="89" t="s">
        <v>898</v>
      </c>
      <c r="B52" s="5" t="s">
        <v>213</v>
      </c>
      <c r="C52" s="8" t="s">
        <v>213</v>
      </c>
      <c r="D52" s="9" t="str">
        <f t="shared" ref="D52:D57" si="12">IF($B52="N/A","N/A",IF(C52&lt;0,"No","Yes"))</f>
        <v>N/A</v>
      </c>
      <c r="E52" s="8">
        <v>0.2626114812</v>
      </c>
      <c r="F52" s="9" t="str">
        <f t="shared" ref="F52:F57" si="13">IF($B52="N/A","N/A",IF(E52&lt;0,"No","Yes"))</f>
        <v>N/A</v>
      </c>
      <c r="G52" s="8">
        <v>0.1932522458</v>
      </c>
      <c r="H52" s="9" t="str">
        <f t="shared" ref="H52:H57" si="14">IF($B52="N/A","N/A",IF(G52&lt;0,"No","Yes"))</f>
        <v>N/A</v>
      </c>
      <c r="I52" s="10" t="s">
        <v>213</v>
      </c>
      <c r="J52" s="10">
        <v>-26.4</v>
      </c>
      <c r="K52" s="9" t="str">
        <f t="shared" ref="K52:K57" si="15">IF(J52="Div by 0", "N/A", IF(J52="N/A","N/A", IF(J52&gt;30, "No", IF(J52&lt;-30, "No", "Yes"))))</f>
        <v>Yes</v>
      </c>
    </row>
    <row r="53" spans="1:12" s="60" customFormat="1" x14ac:dyDescent="0.2">
      <c r="A53" s="89" t="s">
        <v>899</v>
      </c>
      <c r="B53" s="5" t="s">
        <v>213</v>
      </c>
      <c r="C53" s="8" t="s">
        <v>213</v>
      </c>
      <c r="D53" s="9" t="str">
        <f t="shared" si="12"/>
        <v>N/A</v>
      </c>
      <c r="E53" s="8">
        <v>0</v>
      </c>
      <c r="F53" s="9" t="str">
        <f t="shared" si="13"/>
        <v>N/A</v>
      </c>
      <c r="G53" s="8">
        <v>0</v>
      </c>
      <c r="H53" s="9" t="str">
        <f t="shared" si="14"/>
        <v>N/A</v>
      </c>
      <c r="I53" s="10" t="s">
        <v>213</v>
      </c>
      <c r="J53" s="10" t="s">
        <v>1747</v>
      </c>
      <c r="K53" s="9" t="str">
        <f t="shared" si="15"/>
        <v>N/A</v>
      </c>
    </row>
    <row r="54" spans="1:12" s="60" customFormat="1" x14ac:dyDescent="0.2">
      <c r="A54" s="89" t="s">
        <v>900</v>
      </c>
      <c r="B54" s="5" t="s">
        <v>213</v>
      </c>
      <c r="C54" s="8" t="s">
        <v>213</v>
      </c>
      <c r="D54" s="9" t="str">
        <f t="shared" si="12"/>
        <v>N/A</v>
      </c>
      <c r="E54" s="8">
        <v>1.178863E-4</v>
      </c>
      <c r="F54" s="9" t="str">
        <f t="shared" si="13"/>
        <v>N/A</v>
      </c>
      <c r="G54" s="8">
        <v>3.1303500000000003E-5</v>
      </c>
      <c r="H54" s="9" t="str">
        <f t="shared" si="14"/>
        <v>N/A</v>
      </c>
      <c r="I54" s="10" t="s">
        <v>213</v>
      </c>
      <c r="J54" s="10">
        <v>-73.400000000000006</v>
      </c>
      <c r="K54" s="9" t="str">
        <f t="shared" si="15"/>
        <v>No</v>
      </c>
    </row>
    <row r="55" spans="1:12" s="60" customFormat="1" x14ac:dyDescent="0.2">
      <c r="A55" s="89" t="s">
        <v>901</v>
      </c>
      <c r="B55" s="5" t="s">
        <v>213</v>
      </c>
      <c r="C55" s="8" t="s">
        <v>213</v>
      </c>
      <c r="D55" s="9" t="str">
        <f t="shared" si="12"/>
        <v>N/A</v>
      </c>
      <c r="E55" s="8">
        <v>0</v>
      </c>
      <c r="F55" s="9" t="str">
        <f t="shared" si="13"/>
        <v>N/A</v>
      </c>
      <c r="G55" s="8">
        <v>0</v>
      </c>
      <c r="H55" s="9" t="str">
        <f t="shared" si="14"/>
        <v>N/A</v>
      </c>
      <c r="I55" s="10" t="s">
        <v>213</v>
      </c>
      <c r="J55" s="10" t="s">
        <v>1747</v>
      </c>
      <c r="K55" s="9" t="str">
        <f t="shared" si="15"/>
        <v>N/A</v>
      </c>
    </row>
    <row r="56" spans="1:12" s="60" customFormat="1" ht="25.5" x14ac:dyDescent="0.2">
      <c r="A56" s="89" t="s">
        <v>902</v>
      </c>
      <c r="B56" s="5" t="s">
        <v>213</v>
      </c>
      <c r="C56" s="8" t="s">
        <v>213</v>
      </c>
      <c r="D56" s="9" t="str">
        <f t="shared" si="12"/>
        <v>N/A</v>
      </c>
      <c r="E56" s="8">
        <v>6.7981125599999997E-2</v>
      </c>
      <c r="F56" s="9" t="str">
        <f t="shared" si="13"/>
        <v>N/A</v>
      </c>
      <c r="G56" s="8">
        <v>0.80371773059999996</v>
      </c>
      <c r="H56" s="9" t="str">
        <f t="shared" si="14"/>
        <v>N/A</v>
      </c>
      <c r="I56" s="10" t="s">
        <v>213</v>
      </c>
      <c r="J56" s="10">
        <v>1082</v>
      </c>
      <c r="K56" s="9" t="str">
        <f t="shared" si="15"/>
        <v>No</v>
      </c>
    </row>
    <row r="57" spans="1:12" s="60" customFormat="1" ht="25.5" x14ac:dyDescent="0.2">
      <c r="A57" s="89" t="s">
        <v>938</v>
      </c>
      <c r="B57" s="5" t="s">
        <v>213</v>
      </c>
      <c r="C57" s="8" t="s">
        <v>213</v>
      </c>
      <c r="D57" s="9" t="str">
        <f t="shared" si="12"/>
        <v>N/A</v>
      </c>
      <c r="E57" s="8">
        <v>6.7981125599999997E-2</v>
      </c>
      <c r="F57" s="9" t="str">
        <f t="shared" si="13"/>
        <v>N/A</v>
      </c>
      <c r="G57" s="8">
        <v>0.80371773059999996</v>
      </c>
      <c r="H57" s="9" t="str">
        <f t="shared" si="14"/>
        <v>N/A</v>
      </c>
      <c r="I57" s="10" t="s">
        <v>213</v>
      </c>
      <c r="J57" s="10">
        <v>1082</v>
      </c>
      <c r="K57" s="9" t="str">
        <f t="shared" si="15"/>
        <v>No</v>
      </c>
      <c r="L57" s="21"/>
    </row>
    <row r="58" spans="1:12" ht="12" customHeight="1" x14ac:dyDescent="0.2">
      <c r="A58" s="164" t="s">
        <v>1647</v>
      </c>
      <c r="B58" s="165"/>
      <c r="C58" s="165"/>
      <c r="D58" s="165"/>
      <c r="E58" s="165"/>
      <c r="F58" s="165"/>
      <c r="G58" s="165"/>
      <c r="H58" s="165"/>
      <c r="I58" s="165"/>
      <c r="J58" s="165"/>
      <c r="K58" s="166"/>
    </row>
    <row r="59" spans="1:12" x14ac:dyDescent="0.2">
      <c r="A59" s="157" t="s">
        <v>1645</v>
      </c>
      <c r="B59" s="158"/>
      <c r="C59" s="158"/>
      <c r="D59" s="158"/>
      <c r="E59" s="158"/>
      <c r="F59" s="158"/>
      <c r="G59" s="158"/>
      <c r="H59" s="158"/>
      <c r="I59" s="158"/>
      <c r="J59" s="158"/>
      <c r="K59" s="159"/>
    </row>
    <row r="60" spans="1:12" x14ac:dyDescent="0.2">
      <c r="A60" s="160" t="s">
        <v>1743</v>
      </c>
      <c r="B60" s="160"/>
      <c r="C60" s="160"/>
      <c r="D60" s="160"/>
      <c r="E60" s="160"/>
      <c r="F60" s="160"/>
      <c r="G60" s="160"/>
      <c r="H60" s="160"/>
      <c r="I60" s="160"/>
      <c r="J60" s="160"/>
      <c r="K60" s="16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ht="12.75" customHeight="1" x14ac:dyDescent="0.2">
      <c r="A6" s="2" t="s">
        <v>344</v>
      </c>
      <c r="B6" s="9" t="s">
        <v>213</v>
      </c>
      <c r="C6" s="27">
        <v>7</v>
      </c>
      <c r="D6" s="9" t="s">
        <v>213</v>
      </c>
      <c r="E6" s="27">
        <v>7</v>
      </c>
      <c r="F6" s="9" t="s">
        <v>213</v>
      </c>
      <c r="G6" s="27">
        <v>7</v>
      </c>
      <c r="H6" s="9" t="s">
        <v>213</v>
      </c>
      <c r="I6" s="136" t="s">
        <v>213</v>
      </c>
      <c r="J6" s="136" t="s">
        <v>213</v>
      </c>
      <c r="K6" s="9" t="s">
        <v>213</v>
      </c>
    </row>
    <row r="7" spans="1:11" x14ac:dyDescent="0.2">
      <c r="A7" s="3" t="s">
        <v>12</v>
      </c>
      <c r="B7" s="30" t="s">
        <v>213</v>
      </c>
      <c r="C7" s="31">
        <v>2117269</v>
      </c>
      <c r="D7" s="32" t="str">
        <f>IF($B7="N/A","N/A",IF(C7&gt;15,"No",IF(C7&lt;-15,"No","Yes")))</f>
        <v>N/A</v>
      </c>
      <c r="E7" s="31">
        <v>2284226</v>
      </c>
      <c r="F7" s="32" t="str">
        <f>IF($B7="N/A","N/A",IF(E7&gt;15,"No",IF(E7&lt;-15,"No","Yes")))</f>
        <v>N/A</v>
      </c>
      <c r="G7" s="31">
        <v>2351612</v>
      </c>
      <c r="H7" s="32" t="str">
        <f>IF($B7="N/A","N/A",IF(G7&gt;15,"No",IF(G7&lt;-15,"No","Yes")))</f>
        <v>N/A</v>
      </c>
      <c r="I7" s="33">
        <v>7.8849999999999998</v>
      </c>
      <c r="J7" s="33">
        <v>2.95</v>
      </c>
      <c r="K7" s="32" t="str">
        <f t="shared" ref="K7:K22" si="0">IF(J7="Div by 0", "N/A", IF(J7="N/A","N/A", IF(J7&gt;30, "No", IF(J7&lt;-30, "No", "Yes"))))</f>
        <v>Yes</v>
      </c>
    </row>
    <row r="8" spans="1:11" x14ac:dyDescent="0.2">
      <c r="A8" s="3" t="s">
        <v>362</v>
      </c>
      <c r="B8" s="30" t="s">
        <v>213</v>
      </c>
      <c r="C8" s="34">
        <v>100</v>
      </c>
      <c r="D8" s="32" t="str">
        <f>IF($B8="N/A","N/A",IF(C8&gt;15,"No",IF(C8&lt;-15,"No","Yes")))</f>
        <v>N/A</v>
      </c>
      <c r="E8" s="34">
        <v>99.975090030000004</v>
      </c>
      <c r="F8" s="32" t="str">
        <f>IF($B8="N/A","N/A",IF(E8&gt;15,"No",IF(E8&lt;-15,"No","Yes")))</f>
        <v>N/A</v>
      </c>
      <c r="G8" s="34">
        <v>99.975803831999997</v>
      </c>
      <c r="H8" s="32" t="str">
        <f>IF($B8="N/A","N/A",IF(G8&gt;15,"No",IF(G8&lt;-15,"No","Yes")))</f>
        <v>N/A</v>
      </c>
      <c r="I8" s="33">
        <v>-2.5000000000000001E-2</v>
      </c>
      <c r="J8" s="33">
        <v>6.9999999999999999E-4</v>
      </c>
      <c r="K8" s="32" t="str">
        <f t="shared" si="0"/>
        <v>Yes</v>
      </c>
    </row>
    <row r="9" spans="1:11" x14ac:dyDescent="0.2">
      <c r="A9" s="3" t="s">
        <v>119</v>
      </c>
      <c r="B9" s="35" t="s">
        <v>213</v>
      </c>
      <c r="C9" s="9">
        <v>0</v>
      </c>
      <c r="D9" s="9" t="str">
        <f>IF($B9="N/A","N/A",IF(C9&gt;15,"No",IF(C9&lt;-15,"No","Yes")))</f>
        <v>N/A</v>
      </c>
      <c r="E9" s="9">
        <v>2.49099695E-2</v>
      </c>
      <c r="F9" s="9" t="str">
        <f>IF($B9="N/A","N/A",IF(E9&gt;15,"No",IF(E9&lt;-15,"No","Yes")))</f>
        <v>N/A</v>
      </c>
      <c r="G9" s="9">
        <v>2.4196168399999999E-2</v>
      </c>
      <c r="H9" s="9" t="str">
        <f>IF($B9="N/A","N/A",IF(G9&gt;15,"No",IF(G9&lt;-15,"No","Yes")))</f>
        <v>N/A</v>
      </c>
      <c r="I9" s="10" t="s">
        <v>1747</v>
      </c>
      <c r="J9" s="10">
        <v>-2.87</v>
      </c>
      <c r="K9" s="9" t="str">
        <f t="shared" si="0"/>
        <v>Yes</v>
      </c>
    </row>
    <row r="10" spans="1:11" x14ac:dyDescent="0.2">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5" t="s">
        <v>214</v>
      </c>
      <c r="C11" s="9">
        <v>100</v>
      </c>
      <c r="D11" s="9" t="str">
        <f>IF(OR($B11="N/A",$C11="N/A"),"N/A",IF(C11&gt;100,"No",IF(C11&lt;95,"No","Yes")))</f>
        <v>Yes</v>
      </c>
      <c r="E11" s="9">
        <v>99.975090030000004</v>
      </c>
      <c r="F11" s="9" t="str">
        <f>IF(OR($B11="N/A",$E11="N/A"),"N/A",IF(E11&gt;100,"No",IF(E11&lt;95,"No","Yes")))</f>
        <v>Yes</v>
      </c>
      <c r="G11" s="9">
        <v>99.975803831999997</v>
      </c>
      <c r="H11" s="9" t="str">
        <f>IF($B11="N/A","N/A",IF(G11&gt;100,"No",IF(G11&lt;95,"No","Yes")))</f>
        <v>Yes</v>
      </c>
      <c r="I11" s="10">
        <v>-2.5000000000000001E-2</v>
      </c>
      <c r="J11" s="10">
        <v>6.9999999999999999E-4</v>
      </c>
      <c r="K11" s="9" t="str">
        <f t="shared" si="0"/>
        <v>Yes</v>
      </c>
    </row>
    <row r="12" spans="1:11" x14ac:dyDescent="0.2">
      <c r="A12" s="3" t="s">
        <v>348</v>
      </c>
      <c r="B12" s="35" t="s">
        <v>213</v>
      </c>
      <c r="C12" s="9">
        <v>100</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0</v>
      </c>
      <c r="J12" s="10">
        <v>0</v>
      </c>
      <c r="K12" s="9" t="str">
        <f t="shared" si="0"/>
        <v>Yes</v>
      </c>
    </row>
    <row r="13" spans="1:11" x14ac:dyDescent="0.2">
      <c r="A13" s="3" t="s">
        <v>840</v>
      </c>
      <c r="B13" s="35" t="s">
        <v>214</v>
      </c>
      <c r="C13" s="9">
        <v>100</v>
      </c>
      <c r="D13" s="9" t="str">
        <f t="shared" si="1"/>
        <v>Yes</v>
      </c>
      <c r="E13" s="9">
        <v>99.975090030000004</v>
      </c>
      <c r="F13" s="9" t="str">
        <f t="shared" si="2"/>
        <v>Yes</v>
      </c>
      <c r="G13" s="9">
        <v>99.975803831999997</v>
      </c>
      <c r="H13" s="9" t="str">
        <f t="shared" si="3"/>
        <v>Yes</v>
      </c>
      <c r="I13" s="10">
        <v>-2.5000000000000001E-2</v>
      </c>
      <c r="J13" s="10">
        <v>6.9999999999999999E-4</v>
      </c>
      <c r="K13" s="9" t="str">
        <f t="shared" si="0"/>
        <v>Yes</v>
      </c>
    </row>
    <row r="14" spans="1:11" x14ac:dyDescent="0.2">
      <c r="A14" s="3" t="s">
        <v>13</v>
      </c>
      <c r="B14" s="35" t="s">
        <v>213</v>
      </c>
      <c r="C14" s="36">
        <v>2117269</v>
      </c>
      <c r="D14" s="9" t="str">
        <f>IF($B14="N/A","N/A",IF(C14&gt;15,"No",IF(C14&lt;-15,"No","Yes")))</f>
        <v>N/A</v>
      </c>
      <c r="E14" s="36">
        <v>2283657</v>
      </c>
      <c r="F14" s="9" t="str">
        <f>IF($B14="N/A","N/A",IF(E14&gt;15,"No",IF(E14&lt;-15,"No","Yes")))</f>
        <v>N/A</v>
      </c>
      <c r="G14" s="36">
        <v>2351043</v>
      </c>
      <c r="H14" s="9" t="str">
        <f>IF($B14="N/A","N/A",IF(G14&gt;15,"No",IF(G14&lt;-15,"No","Yes")))</f>
        <v>N/A</v>
      </c>
      <c r="I14" s="10">
        <v>7.859</v>
      </c>
      <c r="J14" s="10">
        <v>2.9510000000000001</v>
      </c>
      <c r="K14" s="9" t="str">
        <f t="shared" si="0"/>
        <v>Yes</v>
      </c>
    </row>
    <row r="15" spans="1:11" ht="14.25" customHeight="1" x14ac:dyDescent="0.2">
      <c r="A15" s="3" t="s">
        <v>444</v>
      </c>
      <c r="B15" s="35" t="s">
        <v>213</v>
      </c>
      <c r="C15" s="9">
        <v>0.11750986770000001</v>
      </c>
      <c r="D15" s="9" t="str">
        <f>IF($B15="N/A","N/A",IF(C15&gt;15,"No",IF(C15&lt;-15,"No","Yes")))</f>
        <v>N/A</v>
      </c>
      <c r="E15" s="9">
        <v>0.1752452317</v>
      </c>
      <c r="F15" s="9" t="str">
        <f>IF($B15="N/A","N/A",IF(E15&gt;15,"No",IF(E15&lt;-15,"No","Yes")))</f>
        <v>N/A</v>
      </c>
      <c r="G15" s="9">
        <v>1.5099681300000001E-2</v>
      </c>
      <c r="H15" s="9" t="str">
        <f>IF($B15="N/A","N/A",IF(G15&gt;15,"No",IF(G15&lt;-15,"No","Yes")))</f>
        <v>N/A</v>
      </c>
      <c r="I15" s="10">
        <v>49.13</v>
      </c>
      <c r="J15" s="10">
        <v>-91.4</v>
      </c>
      <c r="K15" s="9" t="str">
        <f t="shared" si="0"/>
        <v>No</v>
      </c>
    </row>
    <row r="16" spans="1:11" ht="12.75" customHeight="1" x14ac:dyDescent="0.2">
      <c r="A16" s="3" t="s">
        <v>862</v>
      </c>
      <c r="B16" s="35" t="s">
        <v>213</v>
      </c>
      <c r="C16" s="37">
        <v>46.512057878</v>
      </c>
      <c r="D16" s="9" t="str">
        <f>IF($B16="N/A","N/A",IF(C16&gt;15,"No",IF(C16&lt;-15,"No","Yes")))</f>
        <v>N/A</v>
      </c>
      <c r="E16" s="37">
        <v>181.95877060999999</v>
      </c>
      <c r="F16" s="9" t="str">
        <f>IF($B16="N/A","N/A",IF(E16&gt;15,"No",IF(E16&lt;-15,"No","Yes")))</f>
        <v>N/A</v>
      </c>
      <c r="G16" s="37">
        <v>272.31830986</v>
      </c>
      <c r="H16" s="9" t="str">
        <f>IF($B16="N/A","N/A",IF(G16&gt;15,"No",IF(G16&lt;-15,"No","Yes")))</f>
        <v>N/A</v>
      </c>
      <c r="I16" s="10">
        <v>291.2</v>
      </c>
      <c r="J16" s="10">
        <v>49.66</v>
      </c>
      <c r="K16" s="9" t="str">
        <f t="shared" si="0"/>
        <v>No</v>
      </c>
    </row>
    <row r="17" spans="1:11" x14ac:dyDescent="0.2">
      <c r="A17" s="3" t="s">
        <v>131</v>
      </c>
      <c r="B17" s="35" t="s">
        <v>213</v>
      </c>
      <c r="C17" s="36">
        <v>1594</v>
      </c>
      <c r="D17" s="9" t="str">
        <f>IF($B17="N/A","N/A",IF(C17&gt;15,"No",IF(C17&lt;-15,"No","Yes")))</f>
        <v>N/A</v>
      </c>
      <c r="E17" s="36">
        <v>1908</v>
      </c>
      <c r="F17" s="9" t="str">
        <f>IF($B17="N/A","N/A",IF(E17&gt;15,"No",IF(E17&lt;-15,"No","Yes")))</f>
        <v>N/A</v>
      </c>
      <c r="G17" s="36">
        <v>1641</v>
      </c>
      <c r="H17" s="9" t="str">
        <f>IF($B17="N/A","N/A",IF(G17&gt;15,"No",IF(G17&lt;-15,"No","Yes")))</f>
        <v>N/A</v>
      </c>
      <c r="I17" s="10">
        <v>19.7</v>
      </c>
      <c r="J17" s="10">
        <v>-14</v>
      </c>
      <c r="K17" s="9" t="str">
        <f t="shared" si="0"/>
        <v>Yes</v>
      </c>
    </row>
    <row r="18" spans="1:11" x14ac:dyDescent="0.2">
      <c r="A18" s="3" t="s">
        <v>346</v>
      </c>
      <c r="B18" s="35" t="s">
        <v>213</v>
      </c>
      <c r="C18" s="8">
        <v>7.52856628E-2</v>
      </c>
      <c r="D18" s="9" t="str">
        <f>IF($B18="N/A","N/A",IF(C18&gt;15,"No",IF(C18&lt;-15,"No","Yes")))</f>
        <v>N/A</v>
      </c>
      <c r="E18" s="8">
        <v>8.3529388100000004E-2</v>
      </c>
      <c r="F18" s="9" t="str">
        <f>IF($B18="N/A","N/A",IF(E18&gt;15,"No",IF(E18&lt;-15,"No","Yes")))</f>
        <v>N/A</v>
      </c>
      <c r="G18" s="8">
        <v>6.9781919799999995E-2</v>
      </c>
      <c r="H18" s="9" t="str">
        <f>IF($B18="N/A","N/A",IF(G18&gt;15,"No",IF(G18&lt;-15,"No","Yes")))</f>
        <v>N/A</v>
      </c>
      <c r="I18" s="10">
        <v>10.95</v>
      </c>
      <c r="J18" s="10">
        <v>-16.5</v>
      </c>
      <c r="K18" s="9" t="str">
        <f t="shared" si="0"/>
        <v>Yes</v>
      </c>
    </row>
    <row r="19" spans="1:11" ht="27.75" customHeight="1" x14ac:dyDescent="0.2">
      <c r="A19" s="3" t="s">
        <v>841</v>
      </c>
      <c r="B19" s="35" t="s">
        <v>213</v>
      </c>
      <c r="C19" s="37">
        <v>51.779171894999998</v>
      </c>
      <c r="D19" s="9" t="str">
        <f>IF($B19="N/A","N/A",IF(C19&gt;60,"No",IF(C19&lt;15,"No","Yes")))</f>
        <v>N/A</v>
      </c>
      <c r="E19" s="37">
        <v>64.758385743999995</v>
      </c>
      <c r="F19" s="9" t="str">
        <f>IF($B19="N/A","N/A",IF(E19&gt;60,"No",IF(E19&lt;15,"No","Yes")))</f>
        <v>N/A</v>
      </c>
      <c r="G19" s="37">
        <v>53.259597806000002</v>
      </c>
      <c r="H19" s="9" t="str">
        <f>IF($B19="N/A","N/A",IF(G19&gt;60,"No",IF(G19&lt;15,"No","Yes")))</f>
        <v>N/A</v>
      </c>
      <c r="I19" s="10">
        <v>25.07</v>
      </c>
      <c r="J19" s="10">
        <v>-17.8</v>
      </c>
      <c r="K19" s="9" t="str">
        <f t="shared" si="0"/>
        <v>Yes</v>
      </c>
    </row>
    <row r="20" spans="1:11" x14ac:dyDescent="0.2">
      <c r="A20" s="3" t="s">
        <v>27</v>
      </c>
      <c r="B20" s="35" t="s">
        <v>217</v>
      </c>
      <c r="C20" s="36">
        <v>0</v>
      </c>
      <c r="D20" s="9" t="str">
        <f>IF($B20="N/A","N/A",IF(C20="N/A","N/A",IF(C20=0,"Yes","No")))</f>
        <v>Yes</v>
      </c>
      <c r="E20" s="36">
        <v>0</v>
      </c>
      <c r="F20" s="9" t="str">
        <f>IF($B20="N/A","N/A",IF(E20="N/A","N/A",IF(E20=0,"Yes","No")))</f>
        <v>Yes</v>
      </c>
      <c r="G20" s="36">
        <v>0</v>
      </c>
      <c r="H20" s="9" t="str">
        <f>IF($B20="N/A","N/A",IF(G20=0,"Yes","No"))</f>
        <v>Yes</v>
      </c>
      <c r="I20" s="10" t="s">
        <v>1747</v>
      </c>
      <c r="J20" s="10" t="s">
        <v>1747</v>
      </c>
      <c r="K20" s="9" t="str">
        <f t="shared" si="0"/>
        <v>N/A</v>
      </c>
    </row>
    <row r="21" spans="1:11" x14ac:dyDescent="0.2">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1725</v>
      </c>
      <c r="B22" s="35" t="s">
        <v>213</v>
      </c>
      <c r="C22" s="96">
        <v>0</v>
      </c>
      <c r="D22" s="9" t="str">
        <f>IF($B22="N/A","N/A",IF(C22&gt;15,"No",IF(C22&lt;-15,"No","Yes")))</f>
        <v>N/A</v>
      </c>
      <c r="E22" s="96">
        <v>0</v>
      </c>
      <c r="F22" s="9" t="str">
        <f>IF($B22="N/A","N/A",IF(E22&gt;15,"No",IF(E22&lt;-15,"No","Yes")))</f>
        <v>N/A</v>
      </c>
      <c r="G22" s="96">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3" t="s">
        <v>12</v>
      </c>
      <c r="B6" s="35" t="s">
        <v>213</v>
      </c>
      <c r="C6" s="36">
        <v>2117269</v>
      </c>
      <c r="D6" s="9" t="str">
        <f>IF($B6="N/A","N/A",IF(C6&gt;15,"No",IF(C6&lt;-15,"No","Yes")))</f>
        <v>N/A</v>
      </c>
      <c r="E6" s="36">
        <v>2283657</v>
      </c>
      <c r="F6" s="9" t="str">
        <f>IF($B6="N/A","N/A",IF(E6&gt;15,"No",IF(E6&lt;-15,"No","Yes")))</f>
        <v>N/A</v>
      </c>
      <c r="G6" s="36">
        <v>2351043</v>
      </c>
      <c r="H6" s="9" t="str">
        <f>IF($B6="N/A","N/A",IF(G6&gt;15,"No",IF(G6&lt;-15,"No","Yes")))</f>
        <v>N/A</v>
      </c>
      <c r="I6" s="10">
        <v>7.859</v>
      </c>
      <c r="J6" s="10">
        <v>2.9510000000000001</v>
      </c>
      <c r="K6" s="9" t="str">
        <f t="shared" ref="K6:K18" si="0">IF(J6="Div by 0", "N/A", IF(J6="N/A","N/A", IF(J6&gt;30, "No", IF(J6&lt;-30, "No", "Yes"))))</f>
        <v>Yes</v>
      </c>
    </row>
    <row r="7" spans="1:11" x14ac:dyDescent="0.2">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5" t="s">
        <v>271</v>
      </c>
      <c r="C9" s="37">
        <v>66.543826031999998</v>
      </c>
      <c r="D9" s="9" t="str">
        <f>IF($B9="N/A","N/A",IF(C9&gt;60,"No",IF(C9&lt;15,"No","Yes")))</f>
        <v>No</v>
      </c>
      <c r="E9" s="37">
        <v>70.082310960000001</v>
      </c>
      <c r="F9" s="9" t="str">
        <f>IF($B9="N/A","N/A",IF(E9&gt;60,"No",IF(E9&lt;15,"No","Yes")))</f>
        <v>No</v>
      </c>
      <c r="G9" s="37">
        <v>74.300995771000004</v>
      </c>
      <c r="H9" s="9" t="str">
        <f>IF($B9="N/A","N/A",IF(G9&gt;60,"No",IF(G9&lt;15,"No","Yes")))</f>
        <v>No</v>
      </c>
      <c r="I9" s="10">
        <v>5.3179999999999996</v>
      </c>
      <c r="J9" s="10">
        <v>6.02</v>
      </c>
      <c r="K9" s="9" t="str">
        <f t="shared" si="0"/>
        <v>Yes</v>
      </c>
    </row>
    <row r="10" spans="1:11" x14ac:dyDescent="0.2">
      <c r="A10" s="3" t="s">
        <v>14</v>
      </c>
      <c r="B10" s="35" t="s">
        <v>272</v>
      </c>
      <c r="C10" s="9">
        <v>1.7079549173999999</v>
      </c>
      <c r="D10" s="9" t="str">
        <f>IF($B10="N/A","N/A",IF(C10&gt;15,"No",IF(C10&lt;=0,"No","Yes")))</f>
        <v>Yes</v>
      </c>
      <c r="E10" s="9">
        <v>1.7421618045</v>
      </c>
      <c r="F10" s="9" t="str">
        <f>IF($B10="N/A","N/A",IF(E10&gt;15,"No",IF(E10&lt;=0,"No","Yes")))</f>
        <v>Yes</v>
      </c>
      <c r="G10" s="9">
        <v>1.5294063103</v>
      </c>
      <c r="H10" s="9" t="str">
        <f>IF($B10="N/A","N/A",IF(G10&gt;15,"No",IF(G10&lt;=0,"No","Yes")))</f>
        <v>Yes</v>
      </c>
      <c r="I10" s="10">
        <v>2.0030000000000001</v>
      </c>
      <c r="J10" s="10">
        <v>-12.2</v>
      </c>
      <c r="K10" s="9" t="str">
        <f t="shared" si="0"/>
        <v>Yes</v>
      </c>
    </row>
    <row r="11" spans="1:11" x14ac:dyDescent="0.2">
      <c r="A11" s="3" t="s">
        <v>877</v>
      </c>
      <c r="B11" s="35" t="s">
        <v>213</v>
      </c>
      <c r="C11" s="37">
        <v>102.65123610000001</v>
      </c>
      <c r="D11" s="9" t="str">
        <f>IF($B11="N/A","N/A",IF(C11&gt;15,"No",IF(C11&lt;-15,"No","Yes")))</f>
        <v>N/A</v>
      </c>
      <c r="E11" s="37">
        <v>107.80070378000001</v>
      </c>
      <c r="F11" s="9" t="str">
        <f>IF($B11="N/A","N/A",IF(E11&gt;15,"No",IF(E11&lt;-15,"No","Yes")))</f>
        <v>N/A</v>
      </c>
      <c r="G11" s="37">
        <v>119.79063882</v>
      </c>
      <c r="H11" s="9" t="str">
        <f>IF($B11="N/A","N/A",IF(G11&gt;15,"No",IF(G11&lt;-15,"No","Yes")))</f>
        <v>N/A</v>
      </c>
      <c r="I11" s="10">
        <v>5.016</v>
      </c>
      <c r="J11" s="10">
        <v>11.12</v>
      </c>
      <c r="K11" s="9" t="str">
        <f t="shared" si="0"/>
        <v>Yes</v>
      </c>
    </row>
    <row r="12" spans="1:11" x14ac:dyDescent="0.2">
      <c r="A12" s="3" t="s">
        <v>939</v>
      </c>
      <c r="B12" s="35" t="s">
        <v>213</v>
      </c>
      <c r="C12" s="9">
        <v>2.1163111536999999</v>
      </c>
      <c r="D12" s="9" t="str">
        <f>IF($B12="N/A","N/A",IF(C12&gt;15,"No",IF(C12&lt;-15,"No","Yes")))</f>
        <v>N/A</v>
      </c>
      <c r="E12" s="9">
        <v>1.9847113643000001</v>
      </c>
      <c r="F12" s="9" t="str">
        <f>IF($B12="N/A","N/A",IF(E12&gt;15,"No",IF(E12&lt;-15,"No","Yes")))</f>
        <v>N/A</v>
      </c>
      <c r="G12" s="9">
        <v>1.8898846171999999</v>
      </c>
      <c r="H12" s="9" t="str">
        <f>IF($B12="N/A","N/A",IF(G12&gt;15,"No",IF(G12&lt;-15,"No","Yes")))</f>
        <v>N/A</v>
      </c>
      <c r="I12" s="10">
        <v>-6.22</v>
      </c>
      <c r="J12" s="10">
        <v>-4.78</v>
      </c>
      <c r="K12" s="9" t="str">
        <f t="shared" si="0"/>
        <v>Yes</v>
      </c>
    </row>
    <row r="13" spans="1:11" x14ac:dyDescent="0.2">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5" t="s">
        <v>213</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
      <c r="A16" s="3" t="s">
        <v>165</v>
      </c>
      <c r="B16" s="35" t="s">
        <v>275</v>
      </c>
      <c r="C16" s="9">
        <v>0</v>
      </c>
      <c r="D16" s="9" t="str">
        <f>IF($B16="N/A","N/A",IF(C16&gt;98,"Yes","No"))</f>
        <v>No</v>
      </c>
      <c r="E16" s="9">
        <v>0</v>
      </c>
      <c r="F16" s="9" t="str">
        <f>IF($B16="N/A","N/A",IF(E16&gt;98,"Yes","No"))</f>
        <v>No</v>
      </c>
      <c r="G16" s="9">
        <v>0</v>
      </c>
      <c r="H16" s="9" t="str">
        <f>IF($B16="N/A","N/A",IF(G16&gt;98,"Yes","No"))</f>
        <v>No</v>
      </c>
      <c r="I16" s="10" t="s">
        <v>1747</v>
      </c>
      <c r="J16" s="10" t="s">
        <v>1747</v>
      </c>
      <c r="K16" s="9" t="str">
        <f t="shared" si="0"/>
        <v>N/A</v>
      </c>
    </row>
    <row r="17" spans="1:11" x14ac:dyDescent="0.2">
      <c r="A17" s="3" t="s">
        <v>21</v>
      </c>
      <c r="B17" s="35" t="s">
        <v>275</v>
      </c>
      <c r="C17" s="9">
        <v>99.842816382999999</v>
      </c>
      <c r="D17" s="9" t="str">
        <f>IF($B17="N/A","N/A",IF(C17&gt;98,"Yes","No"))</f>
        <v>Yes</v>
      </c>
      <c r="E17" s="9">
        <v>99.819894142999999</v>
      </c>
      <c r="F17" s="9" t="str">
        <f>IF($B17="N/A","N/A",IF(E17&gt;98,"Yes","No"))</f>
        <v>Yes</v>
      </c>
      <c r="G17" s="9">
        <v>99.958699182000004</v>
      </c>
      <c r="H17" s="9" t="str">
        <f>IF($B17="N/A","N/A",IF(G17&gt;98,"Yes","No"))</f>
        <v>Yes</v>
      </c>
      <c r="I17" s="10">
        <v>-2.3E-2</v>
      </c>
      <c r="J17" s="10">
        <v>0.1391</v>
      </c>
      <c r="K17" s="9" t="str">
        <f t="shared" si="0"/>
        <v>Yes</v>
      </c>
    </row>
    <row r="18" spans="1:11" x14ac:dyDescent="0.2">
      <c r="A18" s="3" t="s">
        <v>53</v>
      </c>
      <c r="B18" s="35" t="s">
        <v>275</v>
      </c>
      <c r="C18" s="9">
        <v>99.830772565999993</v>
      </c>
      <c r="D18" s="9" t="str">
        <f>IF($B18="N/A","N/A",IF(C18&gt;98,"Yes","No"))</f>
        <v>Yes</v>
      </c>
      <c r="E18" s="9">
        <v>99.74177383</v>
      </c>
      <c r="F18" s="9" t="str">
        <f>IF($B18="N/A","N/A",IF(E18&gt;98,"Yes","No"))</f>
        <v>Yes</v>
      </c>
      <c r="G18" s="9">
        <v>99.954445750000005</v>
      </c>
      <c r="H18" s="9" t="str">
        <f>IF($B18="N/A","N/A",IF(G18&gt;98,"Yes","No"))</f>
        <v>Yes</v>
      </c>
      <c r="I18" s="10">
        <v>-8.8999999999999996E-2</v>
      </c>
      <c r="J18" s="10">
        <v>0.2132</v>
      </c>
      <c r="K18" s="9" t="str">
        <f t="shared" si="0"/>
        <v>Yes</v>
      </c>
    </row>
    <row r="19" spans="1:11" ht="12.75" customHeight="1" x14ac:dyDescent="0.2">
      <c r="A19" s="3" t="s">
        <v>678</v>
      </c>
      <c r="B19" s="35" t="s">
        <v>223</v>
      </c>
      <c r="C19" s="9">
        <v>99.317989353000002</v>
      </c>
      <c r="D19" s="9" t="str">
        <f>IF($B19="N/A","N/A",IF(C19&gt;100,"No",IF(C19&lt;98,"No","Yes")))</f>
        <v>Yes</v>
      </c>
      <c r="E19" s="9">
        <v>99.216870134000004</v>
      </c>
      <c r="F19" s="9" t="str">
        <f>IF($B19="N/A","N/A",IF(E19&gt;100,"No",IF(E19&lt;98,"No","Yes")))</f>
        <v>Yes</v>
      </c>
      <c r="G19" s="9">
        <v>99.281893185000001</v>
      </c>
      <c r="H19" s="9" t="str">
        <f>IF($B19="N/A","N/A",IF(G19&gt;100,"No",IF(G19&lt;98,"No","Yes")))</f>
        <v>Yes</v>
      </c>
      <c r="I19" s="10">
        <v>-0.10199999999999999</v>
      </c>
      <c r="J19" s="10">
        <v>6.5500000000000003E-2</v>
      </c>
      <c r="K19" s="9" t="str">
        <f>IF(J19="Div by 0", "N/A", IF(J19="N/A","N/A", IF(J19&gt;30, "No", IF(J19&lt;-30, "No", "Yes"))))</f>
        <v>Yes</v>
      </c>
    </row>
    <row r="20" spans="1:11" x14ac:dyDescent="0.2">
      <c r="A20" s="3" t="s">
        <v>679</v>
      </c>
      <c r="B20" s="35" t="s">
        <v>223</v>
      </c>
      <c r="C20" s="9">
        <v>99.546491258000003</v>
      </c>
      <c r="D20" s="9" t="str">
        <f>IF($B20="N/A","N/A",IF(C20&gt;100,"No",IF(C20&lt;98,"No","Yes")))</f>
        <v>Yes</v>
      </c>
      <c r="E20" s="9">
        <v>99.425701845999995</v>
      </c>
      <c r="F20" s="9" t="str">
        <f>IF($B20="N/A","N/A",IF(E20&gt;100,"No",IF(E20&lt;98,"No","Yes")))</f>
        <v>Yes</v>
      </c>
      <c r="G20" s="9">
        <v>99.621827418999999</v>
      </c>
      <c r="H20" s="9" t="str">
        <f>IF($B20="N/A","N/A",IF(G20&gt;100,"No",IF(G20&lt;98,"No","Yes")))</f>
        <v>Yes</v>
      </c>
      <c r="I20" s="10">
        <v>-0.121</v>
      </c>
      <c r="J20" s="10">
        <v>0.1973</v>
      </c>
      <c r="K20" s="9" t="str">
        <f>IF(J20="Div by 0", "N/A", IF(J20="N/A","N/A", IF(J20&gt;30, "No", IF(J20&lt;-30, "No", "Yes"))))</f>
        <v>Yes</v>
      </c>
    </row>
    <row r="21" spans="1:11" x14ac:dyDescent="0.2">
      <c r="A21" s="3" t="s">
        <v>680</v>
      </c>
      <c r="B21" s="35" t="s">
        <v>223</v>
      </c>
      <c r="C21" s="9">
        <v>99.546491258000003</v>
      </c>
      <c r="D21" s="9" t="str">
        <f>IF($B21="N/A","N/A",IF(C21&gt;100,"No",IF(C21&lt;98,"No","Yes")))</f>
        <v>Yes</v>
      </c>
      <c r="E21" s="9">
        <v>99.425701845999995</v>
      </c>
      <c r="F21" s="9" t="str">
        <f>IF($B21="N/A","N/A",IF(E21&gt;100,"No",IF(E21&lt;98,"No","Yes")))</f>
        <v>Yes</v>
      </c>
      <c r="G21" s="9">
        <v>99.621827418999999</v>
      </c>
      <c r="H21" s="9" t="str">
        <f>IF($B21="N/A","N/A",IF(G21&gt;100,"No",IF(G21&lt;98,"No","Yes")))</f>
        <v>Yes</v>
      </c>
      <c r="I21" s="10">
        <v>-0.121</v>
      </c>
      <c r="J21" s="10">
        <v>0.1973</v>
      </c>
      <c r="K21" s="9" t="str">
        <f>IF(J21="Div by 0", "N/A", IF(J21="N/A","N/A", IF(J21&gt;30, "No", IF(J21&lt;-30, "No", "Yes"))))</f>
        <v>Yes</v>
      </c>
    </row>
    <row r="22" spans="1:11" ht="15" customHeight="1" x14ac:dyDescent="0.2">
      <c r="A22" s="3" t="s">
        <v>1726</v>
      </c>
      <c r="B22" s="35" t="s">
        <v>213</v>
      </c>
      <c r="C22" s="9">
        <v>64.995284018999996</v>
      </c>
      <c r="D22" s="9" t="str">
        <f>IF($B22="N/A","N/A",IF(C22&gt;15,"No",IF(C22&lt;-15,"No","Yes")))</f>
        <v>N/A</v>
      </c>
      <c r="E22" s="9">
        <v>64.184770305000001</v>
      </c>
      <c r="F22" s="9" t="str">
        <f>IF($B22="N/A","N/A",IF(E22&gt;15,"No",IF(E22&lt;-15,"No","Yes")))</f>
        <v>N/A</v>
      </c>
      <c r="G22" s="9">
        <v>59.584320661</v>
      </c>
      <c r="H22" s="9" t="str">
        <f>IF($B22="N/A","N/A",IF(G22&gt;15,"No",IF(G22&lt;-15,"No","Yes")))</f>
        <v>N/A</v>
      </c>
      <c r="I22" s="10">
        <v>-1.25</v>
      </c>
      <c r="J22" s="10">
        <v>-7.17</v>
      </c>
      <c r="K22" s="9" t="str">
        <f t="shared" ref="K22:K31" si="1">IF(J22="Div by 0", "N/A", IF(J22="N/A","N/A", IF(J22&gt;30, "No", IF(J22&lt;-30, "No", "Yes"))))</f>
        <v>Yes</v>
      </c>
    </row>
    <row r="23" spans="1:11" x14ac:dyDescent="0.2">
      <c r="A23" s="3" t="s">
        <v>940</v>
      </c>
      <c r="B23" s="35" t="s">
        <v>213</v>
      </c>
      <c r="C23" s="9">
        <v>33.569754244999999</v>
      </c>
      <c r="D23" s="9" t="str">
        <f>IF($B23="N/A","N/A",IF(C23&gt;15,"No",IF(C23&lt;-15,"No","Yes")))</f>
        <v>N/A</v>
      </c>
      <c r="E23" s="9">
        <v>34.207457599999998</v>
      </c>
      <c r="F23" s="9" t="str">
        <f>IF($B23="N/A","N/A",IF(E23&gt;15,"No",IF(E23&lt;-15,"No","Yes")))</f>
        <v>N/A</v>
      </c>
      <c r="G23" s="9">
        <v>38.586576256000001</v>
      </c>
      <c r="H23" s="9" t="str">
        <f>IF($B23="N/A","N/A",IF(G23&gt;15,"No",IF(G23&lt;-15,"No","Yes")))</f>
        <v>N/A</v>
      </c>
      <c r="I23" s="10">
        <v>1.9</v>
      </c>
      <c r="J23" s="10">
        <v>12.8</v>
      </c>
      <c r="K23" s="9" t="str">
        <f t="shared" si="1"/>
        <v>Yes</v>
      </c>
    </row>
    <row r="24" spans="1:11" ht="25.5" x14ac:dyDescent="0.2">
      <c r="A24" s="3" t="s">
        <v>941</v>
      </c>
      <c r="B24" s="35" t="s">
        <v>213</v>
      </c>
      <c r="C24" s="9">
        <v>7.4152126999999998E-3</v>
      </c>
      <c r="D24" s="9" t="str">
        <f>IF($B24="N/A","N/A",IF(C24&gt;15,"No",IF(C24&lt;-15,"No","Yes")))</f>
        <v>N/A</v>
      </c>
      <c r="E24" s="9">
        <v>1.1866931000000001E-2</v>
      </c>
      <c r="F24" s="9" t="str">
        <f>IF($B24="N/A","N/A",IF(E24&gt;15,"No",IF(E24&lt;-15,"No","Yes")))</f>
        <v>N/A</v>
      </c>
      <c r="G24" s="9">
        <v>0.39450575770000001</v>
      </c>
      <c r="H24" s="9" t="str">
        <f>IF($B24="N/A","N/A",IF(G24&gt;15,"No",IF(G24&lt;-15,"No","Yes")))</f>
        <v>N/A</v>
      </c>
      <c r="I24" s="10">
        <v>60.03</v>
      </c>
      <c r="J24" s="10">
        <v>3224</v>
      </c>
      <c r="K24" s="9" t="str">
        <f t="shared" si="1"/>
        <v>No</v>
      </c>
    </row>
    <row r="25" spans="1:11" x14ac:dyDescent="0.2">
      <c r="A25" s="3" t="s">
        <v>166</v>
      </c>
      <c r="B25" s="35" t="s">
        <v>213</v>
      </c>
      <c r="C25" s="9">
        <v>99.546491258000003</v>
      </c>
      <c r="D25" s="9" t="str">
        <f t="shared" ref="D25:D27" si="2">IF($B25="N/A","N/A",IF(C25&gt;15,"No",IF(C25&lt;-15,"No","Yes")))</f>
        <v>N/A</v>
      </c>
      <c r="E25" s="9">
        <v>99.425701845999995</v>
      </c>
      <c r="F25" s="9" t="str">
        <f t="shared" ref="F25:F27" si="3">IF($B25="N/A","N/A",IF(E25&gt;15,"No",IF(E25&lt;-15,"No","Yes")))</f>
        <v>N/A</v>
      </c>
      <c r="G25" s="9">
        <v>99.621827418999999</v>
      </c>
      <c r="H25" s="9" t="str">
        <f t="shared" ref="H25:H27" si="4">IF($B25="N/A","N/A",IF(G25&gt;15,"No",IF(G25&lt;-15,"No","Yes")))</f>
        <v>N/A</v>
      </c>
      <c r="I25" s="10">
        <v>-0.121</v>
      </c>
      <c r="J25" s="10">
        <v>0.1973</v>
      </c>
      <c r="K25" s="9" t="str">
        <f t="shared" si="1"/>
        <v>Yes</v>
      </c>
    </row>
    <row r="26" spans="1:11" x14ac:dyDescent="0.2">
      <c r="A26" s="3" t="s">
        <v>167</v>
      </c>
      <c r="B26" s="35" t="s">
        <v>213</v>
      </c>
      <c r="C26" s="9">
        <v>99.546491258000003</v>
      </c>
      <c r="D26" s="9" t="str">
        <f t="shared" si="2"/>
        <v>N/A</v>
      </c>
      <c r="E26" s="9">
        <v>99.425701845999995</v>
      </c>
      <c r="F26" s="9" t="str">
        <f t="shared" si="3"/>
        <v>N/A</v>
      </c>
      <c r="G26" s="9">
        <v>99.621827418999999</v>
      </c>
      <c r="H26" s="9" t="str">
        <f t="shared" si="4"/>
        <v>N/A</v>
      </c>
      <c r="I26" s="10">
        <v>-0.121</v>
      </c>
      <c r="J26" s="10">
        <v>0.1973</v>
      </c>
      <c r="K26" s="9" t="str">
        <f t="shared" si="1"/>
        <v>Yes</v>
      </c>
    </row>
    <row r="27" spans="1:11" x14ac:dyDescent="0.2">
      <c r="A27" s="3" t="s">
        <v>168</v>
      </c>
      <c r="B27" s="35" t="s">
        <v>213</v>
      </c>
      <c r="C27" s="9">
        <v>99.546491258000003</v>
      </c>
      <c r="D27" s="9" t="str">
        <f t="shared" si="2"/>
        <v>N/A</v>
      </c>
      <c r="E27" s="9">
        <v>99.425701845999995</v>
      </c>
      <c r="F27" s="9" t="str">
        <f t="shared" si="3"/>
        <v>N/A</v>
      </c>
      <c r="G27" s="9">
        <v>99.621827418999999</v>
      </c>
      <c r="H27" s="9" t="str">
        <f t="shared" si="4"/>
        <v>N/A</v>
      </c>
      <c r="I27" s="10">
        <v>-0.121</v>
      </c>
      <c r="J27" s="10">
        <v>0.1973</v>
      </c>
      <c r="K27" s="9" t="str">
        <f t="shared" si="1"/>
        <v>Yes</v>
      </c>
    </row>
    <row r="28" spans="1:11" x14ac:dyDescent="0.2">
      <c r="A28" s="3" t="s">
        <v>54</v>
      </c>
      <c r="B28" s="35" t="s">
        <v>213</v>
      </c>
      <c r="C28" s="9">
        <v>7.675595307</v>
      </c>
      <c r="D28" s="9" t="str">
        <f>IF($B28="N/A","N/A",IF(C28&gt;15,"No",IF(C28&lt;-15,"No","Yes")))</f>
        <v>N/A</v>
      </c>
      <c r="E28" s="9">
        <v>7.7645198030999998</v>
      </c>
      <c r="F28" s="9" t="str">
        <f>IF($B28="N/A","N/A",IF(E28&gt;15,"No",IF(E28&lt;-15,"No","Yes")))</f>
        <v>N/A</v>
      </c>
      <c r="G28" s="9">
        <v>8.2402150874999993</v>
      </c>
      <c r="H28" s="9" t="str">
        <f>IF($B28="N/A","N/A",IF(G28&gt;15,"No",IF(G28&lt;-15,"No","Yes")))</f>
        <v>N/A</v>
      </c>
      <c r="I28" s="10">
        <v>1.159</v>
      </c>
      <c r="J28" s="10">
        <v>6.1269999999999998</v>
      </c>
      <c r="K28" s="9" t="str">
        <f t="shared" si="1"/>
        <v>Yes</v>
      </c>
    </row>
    <row r="29" spans="1:11" x14ac:dyDescent="0.2">
      <c r="A29" s="3" t="s">
        <v>55</v>
      </c>
      <c r="B29" s="35" t="s">
        <v>213</v>
      </c>
      <c r="C29" s="9">
        <v>91.870895950999994</v>
      </c>
      <c r="D29" s="9" t="str">
        <f>IF($B29="N/A","N/A",IF(C29&gt;15,"No",IF(C29&lt;-15,"No","Yes")))</f>
        <v>N/A</v>
      </c>
      <c r="E29" s="9">
        <v>91.661182042999997</v>
      </c>
      <c r="F29" s="9" t="str">
        <f>IF($B29="N/A","N/A",IF(E29&gt;15,"No",IF(E29&lt;-15,"No","Yes")))</f>
        <v>N/A</v>
      </c>
      <c r="G29" s="9">
        <v>91.381612330999999</v>
      </c>
      <c r="H29" s="9" t="str">
        <f>IF($B29="N/A","N/A",IF(G29&gt;15,"No",IF(G29&lt;-15,"No","Yes")))</f>
        <v>N/A</v>
      </c>
      <c r="I29" s="10">
        <v>-0.22800000000000001</v>
      </c>
      <c r="J29" s="10">
        <v>-0.30499999999999999</v>
      </c>
      <c r="K29" s="9" t="str">
        <f t="shared" si="1"/>
        <v>Yes</v>
      </c>
    </row>
    <row r="30" spans="1:11" x14ac:dyDescent="0.2">
      <c r="A30" s="3" t="s">
        <v>56</v>
      </c>
      <c r="B30" s="35" t="s">
        <v>213</v>
      </c>
      <c r="C30" s="9">
        <v>73.030210143000005</v>
      </c>
      <c r="D30" s="9" t="str">
        <f>IF($B30="N/A","N/A",IF(C30&gt;15,"No",IF(C30&lt;-15,"No","Yes")))</f>
        <v>N/A</v>
      </c>
      <c r="E30" s="9">
        <v>74.790872710000002</v>
      </c>
      <c r="F30" s="9" t="str">
        <f>IF($B30="N/A","N/A",IF(E30&gt;15,"No",IF(E30&lt;-15,"No","Yes")))</f>
        <v>N/A</v>
      </c>
      <c r="G30" s="9">
        <v>76.230592123999998</v>
      </c>
      <c r="H30" s="9" t="str">
        <f>IF($B30="N/A","N/A",IF(G30&gt;15,"No",IF(G30&lt;-15,"No","Yes")))</f>
        <v>N/A</v>
      </c>
      <c r="I30" s="10">
        <v>2.411</v>
      </c>
      <c r="J30" s="10">
        <v>1.925</v>
      </c>
      <c r="K30" s="9" t="str">
        <f t="shared" si="1"/>
        <v>Yes</v>
      </c>
    </row>
    <row r="31" spans="1:11" x14ac:dyDescent="0.2">
      <c r="A31" s="3" t="s">
        <v>57</v>
      </c>
      <c r="B31" s="35" t="s">
        <v>213</v>
      </c>
      <c r="C31" s="9">
        <v>22.074993777</v>
      </c>
      <c r="D31" s="9" t="str">
        <f>IF($B31="N/A","N/A",IF(C31&gt;15,"No",IF(C31&lt;-15,"No","Yes")))</f>
        <v>N/A</v>
      </c>
      <c r="E31" s="9">
        <v>18.509653595</v>
      </c>
      <c r="F31" s="9" t="str">
        <f>IF($B31="N/A","N/A",IF(E31&gt;15,"No",IF(E31&lt;-15,"No","Yes")))</f>
        <v>N/A</v>
      </c>
      <c r="G31" s="9">
        <v>16.389832086999998</v>
      </c>
      <c r="H31" s="9" t="str">
        <f>IF($B31="N/A","N/A",IF(G31&gt;15,"No",IF(G31&lt;-15,"No","Yes")))</f>
        <v>N/A</v>
      </c>
      <c r="I31" s="10">
        <v>-16.2</v>
      </c>
      <c r="J31" s="10">
        <v>-11.5</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1712</v>
      </c>
      <c r="B1" s="149"/>
      <c r="C1" s="149"/>
      <c r="D1" s="149"/>
      <c r="E1" s="149"/>
      <c r="F1" s="149"/>
      <c r="G1" s="149"/>
      <c r="H1" s="149"/>
      <c r="I1" s="149"/>
      <c r="J1" s="149"/>
      <c r="K1" s="150"/>
    </row>
    <row r="2" spans="1:11" x14ac:dyDescent="0.2">
      <c r="A2" s="154" t="s">
        <v>1603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ht="55.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2" t="s">
        <v>12</v>
      </c>
      <c r="B6" s="85" t="s">
        <v>213</v>
      </c>
      <c r="C6" s="36">
        <v>0</v>
      </c>
      <c r="D6" s="9" t="str">
        <f t="shared" ref="D6:F18" si="0">IF($B6="N/A","N/A",IF(C6&lt;0,"No","Yes"))</f>
        <v>N/A</v>
      </c>
      <c r="E6" s="36">
        <v>569</v>
      </c>
      <c r="F6" s="9" t="str">
        <f t="shared" si="0"/>
        <v>N/A</v>
      </c>
      <c r="G6" s="36">
        <v>569</v>
      </c>
      <c r="H6" s="9" t="str">
        <f t="shared" ref="H6:H18" si="1">IF($B6="N/A","N/A",IF(G6&lt;0,"No","Yes"))</f>
        <v>N/A</v>
      </c>
      <c r="I6" s="10" t="s">
        <v>1747</v>
      </c>
      <c r="J6" s="10">
        <v>0</v>
      </c>
      <c r="K6" s="9" t="str">
        <f t="shared" ref="K6:K18" si="2">IF(J6="Div by 0", "N/A", IF(J6="N/A","N/A", IF(J6&gt;30, "No", IF(J6&lt;-30, "No", "Yes"))))</f>
        <v>Yes</v>
      </c>
    </row>
    <row r="7" spans="1:11" x14ac:dyDescent="0.2">
      <c r="A7" s="26" t="s">
        <v>445</v>
      </c>
      <c r="B7" s="85" t="s">
        <v>213</v>
      </c>
      <c r="C7" s="9" t="s">
        <v>1747</v>
      </c>
      <c r="D7" s="9" t="str">
        <f t="shared" si="0"/>
        <v>N/A</v>
      </c>
      <c r="E7" s="9">
        <v>1.7574692443</v>
      </c>
      <c r="F7" s="9" t="str">
        <f t="shared" si="0"/>
        <v>N/A</v>
      </c>
      <c r="G7" s="9">
        <v>1.0544815465999999</v>
      </c>
      <c r="H7" s="9" t="str">
        <f t="shared" si="1"/>
        <v>N/A</v>
      </c>
      <c r="I7" s="10" t="s">
        <v>1747</v>
      </c>
      <c r="J7" s="10">
        <v>-40</v>
      </c>
      <c r="K7" s="9" t="str">
        <f t="shared" si="2"/>
        <v>No</v>
      </c>
    </row>
    <row r="8" spans="1:11" x14ac:dyDescent="0.2">
      <c r="A8" s="26" t="s">
        <v>446</v>
      </c>
      <c r="B8" s="85" t="s">
        <v>213</v>
      </c>
      <c r="C8" s="9" t="s">
        <v>1747</v>
      </c>
      <c r="D8" s="9" t="str">
        <f t="shared" si="0"/>
        <v>N/A</v>
      </c>
      <c r="E8" s="9">
        <v>26.186291740000001</v>
      </c>
      <c r="F8" s="9" t="str">
        <f t="shared" si="0"/>
        <v>N/A</v>
      </c>
      <c r="G8" s="9">
        <v>26.186291740000001</v>
      </c>
      <c r="H8" s="9" t="str">
        <f t="shared" si="1"/>
        <v>N/A</v>
      </c>
      <c r="I8" s="10" t="s">
        <v>1747</v>
      </c>
      <c r="J8" s="10">
        <v>0</v>
      </c>
      <c r="K8" s="9" t="str">
        <f t="shared" si="2"/>
        <v>Yes</v>
      </c>
    </row>
    <row r="9" spans="1:11" x14ac:dyDescent="0.2">
      <c r="A9" s="26" t="s">
        <v>447</v>
      </c>
      <c r="B9" s="85" t="s">
        <v>213</v>
      </c>
      <c r="C9" s="9" t="s">
        <v>1747</v>
      </c>
      <c r="D9" s="9" t="str">
        <f t="shared" si="0"/>
        <v>N/A</v>
      </c>
      <c r="E9" s="9">
        <v>1.0544815465999999</v>
      </c>
      <c r="F9" s="9" t="str">
        <f t="shared" si="0"/>
        <v>N/A</v>
      </c>
      <c r="G9" s="9">
        <v>2.2847100176000001</v>
      </c>
      <c r="H9" s="9" t="str">
        <f t="shared" si="1"/>
        <v>N/A</v>
      </c>
      <c r="I9" s="10" t="s">
        <v>1747</v>
      </c>
      <c r="J9" s="10">
        <v>116.7</v>
      </c>
      <c r="K9" s="9" t="str">
        <f t="shared" si="2"/>
        <v>No</v>
      </c>
    </row>
    <row r="10" spans="1:11" x14ac:dyDescent="0.2">
      <c r="A10" s="26" t="s">
        <v>448</v>
      </c>
      <c r="B10" s="85" t="s">
        <v>213</v>
      </c>
      <c r="C10" s="9" t="s">
        <v>1747</v>
      </c>
      <c r="D10" s="9" t="str">
        <f t="shared" si="0"/>
        <v>N/A</v>
      </c>
      <c r="E10" s="9">
        <v>71.001757468999998</v>
      </c>
      <c r="F10" s="9" t="str">
        <f t="shared" si="0"/>
        <v>N/A</v>
      </c>
      <c r="G10" s="9">
        <v>70.474516695999995</v>
      </c>
      <c r="H10" s="9" t="str">
        <f t="shared" si="1"/>
        <v>N/A</v>
      </c>
      <c r="I10" s="10" t="s">
        <v>1747</v>
      </c>
      <c r="J10" s="10">
        <v>-0.74299999999999999</v>
      </c>
      <c r="K10" s="9" t="str">
        <f t="shared" si="2"/>
        <v>Yes</v>
      </c>
    </row>
    <row r="11" spans="1:11" x14ac:dyDescent="0.2">
      <c r="A11" s="2" t="s">
        <v>207</v>
      </c>
      <c r="B11" s="85" t="s">
        <v>213</v>
      </c>
      <c r="C11" s="9" t="s">
        <v>1747</v>
      </c>
      <c r="D11" s="9" t="str">
        <f t="shared" si="0"/>
        <v>N/A</v>
      </c>
      <c r="E11" s="9">
        <v>100</v>
      </c>
      <c r="F11" s="9" t="str">
        <f t="shared" si="0"/>
        <v>N/A</v>
      </c>
      <c r="G11" s="9">
        <v>100</v>
      </c>
      <c r="H11" s="9" t="str">
        <f t="shared" si="1"/>
        <v>N/A</v>
      </c>
      <c r="I11" s="10" t="s">
        <v>1747</v>
      </c>
      <c r="J11" s="10">
        <v>0</v>
      </c>
      <c r="K11" s="9" t="str">
        <f t="shared" si="2"/>
        <v>Yes</v>
      </c>
    </row>
    <row r="12" spans="1:11" x14ac:dyDescent="0.2">
      <c r="A12" s="2" t="s">
        <v>939</v>
      </c>
      <c r="B12" s="85" t="s">
        <v>213</v>
      </c>
      <c r="C12" s="9" t="s">
        <v>1747</v>
      </c>
      <c r="D12" s="9" t="str">
        <f t="shared" si="0"/>
        <v>N/A</v>
      </c>
      <c r="E12" s="9">
        <v>0</v>
      </c>
      <c r="F12" s="9" t="str">
        <f t="shared" si="0"/>
        <v>N/A</v>
      </c>
      <c r="G12" s="9">
        <v>0</v>
      </c>
      <c r="H12" s="9" t="str">
        <f t="shared" si="1"/>
        <v>N/A</v>
      </c>
      <c r="I12" s="10" t="s">
        <v>1747</v>
      </c>
      <c r="J12" s="10" t="s">
        <v>1747</v>
      </c>
      <c r="K12" s="9" t="str">
        <f t="shared" si="2"/>
        <v>N/A</v>
      </c>
    </row>
    <row r="13" spans="1:11" x14ac:dyDescent="0.2">
      <c r="A13" s="2" t="s">
        <v>51</v>
      </c>
      <c r="B13" s="85" t="s">
        <v>213</v>
      </c>
      <c r="C13" s="9" t="s">
        <v>1747</v>
      </c>
      <c r="D13" s="9" t="str">
        <f t="shared" si="0"/>
        <v>N/A</v>
      </c>
      <c r="E13" s="9">
        <v>100</v>
      </c>
      <c r="F13" s="9" t="str">
        <f t="shared" si="0"/>
        <v>N/A</v>
      </c>
      <c r="G13" s="9">
        <v>100</v>
      </c>
      <c r="H13" s="9" t="str">
        <f t="shared" si="1"/>
        <v>N/A</v>
      </c>
      <c r="I13" s="10" t="s">
        <v>1747</v>
      </c>
      <c r="J13" s="10">
        <v>0</v>
      </c>
      <c r="K13" s="9" t="str">
        <f t="shared" si="2"/>
        <v>Yes</v>
      </c>
    </row>
    <row r="14" spans="1:11" x14ac:dyDescent="0.2">
      <c r="A14" s="2" t="s">
        <v>52</v>
      </c>
      <c r="B14" s="85" t="s">
        <v>213</v>
      </c>
      <c r="C14" s="9" t="s">
        <v>1747</v>
      </c>
      <c r="D14" s="9" t="str">
        <f t="shared" si="0"/>
        <v>N/A</v>
      </c>
      <c r="E14" s="9">
        <v>0</v>
      </c>
      <c r="F14" s="9" t="str">
        <f t="shared" si="0"/>
        <v>N/A</v>
      </c>
      <c r="G14" s="9">
        <v>0</v>
      </c>
      <c r="H14" s="9" t="str">
        <f t="shared" si="1"/>
        <v>N/A</v>
      </c>
      <c r="I14" s="10" t="s">
        <v>1747</v>
      </c>
      <c r="J14" s="10" t="s">
        <v>1747</v>
      </c>
      <c r="K14" s="9" t="str">
        <f t="shared" si="2"/>
        <v>N/A</v>
      </c>
    </row>
    <row r="15" spans="1:11" x14ac:dyDescent="0.2">
      <c r="A15" s="2" t="s">
        <v>164</v>
      </c>
      <c r="B15" s="85" t="s">
        <v>213</v>
      </c>
      <c r="C15" s="9" t="s">
        <v>1747</v>
      </c>
      <c r="D15" s="9" t="str">
        <f t="shared" si="0"/>
        <v>N/A</v>
      </c>
      <c r="E15" s="9">
        <v>100</v>
      </c>
      <c r="F15" s="9" t="str">
        <f t="shared" si="0"/>
        <v>N/A</v>
      </c>
      <c r="G15" s="9">
        <v>100</v>
      </c>
      <c r="H15" s="9" t="str">
        <f t="shared" si="1"/>
        <v>N/A</v>
      </c>
      <c r="I15" s="10" t="s">
        <v>1747</v>
      </c>
      <c r="J15" s="10">
        <v>0</v>
      </c>
      <c r="K15" s="9" t="str">
        <f t="shared" si="2"/>
        <v>Yes</v>
      </c>
    </row>
    <row r="16" spans="1:11" x14ac:dyDescent="0.2">
      <c r="A16" s="2" t="s">
        <v>165</v>
      </c>
      <c r="B16" s="85" t="s">
        <v>213</v>
      </c>
      <c r="C16" s="9" t="s">
        <v>1747</v>
      </c>
      <c r="D16" s="9" t="str">
        <f t="shared" si="0"/>
        <v>N/A</v>
      </c>
      <c r="E16" s="9">
        <v>0</v>
      </c>
      <c r="F16" s="9" t="str">
        <f t="shared" si="0"/>
        <v>N/A</v>
      </c>
      <c r="G16" s="9">
        <v>0</v>
      </c>
      <c r="H16" s="9" t="str">
        <f t="shared" si="1"/>
        <v>N/A</v>
      </c>
      <c r="I16" s="10" t="s">
        <v>1747</v>
      </c>
      <c r="J16" s="10" t="s">
        <v>1747</v>
      </c>
      <c r="K16" s="9" t="str">
        <f t="shared" si="2"/>
        <v>N/A</v>
      </c>
    </row>
    <row r="17" spans="1:11" x14ac:dyDescent="0.2">
      <c r="A17" s="2" t="s">
        <v>21</v>
      </c>
      <c r="B17" s="85" t="s">
        <v>213</v>
      </c>
      <c r="C17" s="9" t="s">
        <v>1747</v>
      </c>
      <c r="D17" s="9" t="str">
        <f t="shared" si="0"/>
        <v>N/A</v>
      </c>
      <c r="E17" s="9">
        <v>0</v>
      </c>
      <c r="F17" s="9" t="str">
        <f t="shared" si="0"/>
        <v>N/A</v>
      </c>
      <c r="G17" s="9">
        <v>0</v>
      </c>
      <c r="H17" s="9" t="str">
        <f t="shared" si="1"/>
        <v>N/A</v>
      </c>
      <c r="I17" s="10" t="s">
        <v>1747</v>
      </c>
      <c r="J17" s="10" t="s">
        <v>1747</v>
      </c>
      <c r="K17" s="9" t="str">
        <f t="shared" si="2"/>
        <v>N/A</v>
      </c>
    </row>
    <row r="18" spans="1:11" x14ac:dyDescent="0.2">
      <c r="A18" s="2" t="s">
        <v>53</v>
      </c>
      <c r="B18" s="85" t="s">
        <v>213</v>
      </c>
      <c r="C18" s="9" t="s">
        <v>1747</v>
      </c>
      <c r="D18" s="9" t="str">
        <f t="shared" si="0"/>
        <v>N/A</v>
      </c>
      <c r="E18" s="9">
        <v>100</v>
      </c>
      <c r="F18" s="9" t="str">
        <f t="shared" si="0"/>
        <v>N/A</v>
      </c>
      <c r="G18" s="9">
        <v>100</v>
      </c>
      <c r="H18" s="9" t="str">
        <f t="shared" si="1"/>
        <v>N/A</v>
      </c>
      <c r="I18" s="10" t="s">
        <v>1747</v>
      </c>
      <c r="J18" s="10">
        <v>0</v>
      </c>
      <c r="K18" s="9" t="str">
        <f t="shared" si="2"/>
        <v>Yes</v>
      </c>
    </row>
    <row r="19" spans="1:11" x14ac:dyDescent="0.2">
      <c r="A19" s="3" t="s">
        <v>678</v>
      </c>
      <c r="B19" s="85" t="s">
        <v>213</v>
      </c>
      <c r="C19" s="9" t="s">
        <v>1747</v>
      </c>
      <c r="D19" s="9" t="str">
        <f t="shared" ref="D19:D21" si="3">IF($B19="N/A","N/A",IF(C19&lt;0,"No","Yes"))</f>
        <v>N/A</v>
      </c>
      <c r="E19" s="9">
        <v>100</v>
      </c>
      <c r="F19" s="9" t="str">
        <f t="shared" ref="F19:F21" si="4">IF($B19="N/A","N/A",IF(E19&lt;0,"No","Yes"))</f>
        <v>N/A</v>
      </c>
      <c r="G19" s="9">
        <v>100</v>
      </c>
      <c r="H19" s="9" t="str">
        <f t="shared" ref="H19:H21" si="5">IF($B19="N/A","N/A",IF(G19&lt;0,"No","Yes"))</f>
        <v>N/A</v>
      </c>
      <c r="I19" s="10" t="s">
        <v>1747</v>
      </c>
      <c r="J19" s="10">
        <v>0</v>
      </c>
      <c r="K19" s="9" t="str">
        <f>IF(J19="Div by 0", "N/A", IF(J19="N/A","N/A", IF(J19&gt;30, "No", IF(J19&lt;-30, "No", "Yes"))))</f>
        <v>Yes</v>
      </c>
    </row>
    <row r="20" spans="1:11" x14ac:dyDescent="0.2">
      <c r="A20" s="3" t="s">
        <v>679</v>
      </c>
      <c r="B20" s="85" t="s">
        <v>213</v>
      </c>
      <c r="C20" s="9" t="s">
        <v>1747</v>
      </c>
      <c r="D20" s="9" t="str">
        <f t="shared" si="3"/>
        <v>N/A</v>
      </c>
      <c r="E20" s="9">
        <v>100</v>
      </c>
      <c r="F20" s="9" t="str">
        <f t="shared" si="4"/>
        <v>N/A</v>
      </c>
      <c r="G20" s="9">
        <v>100</v>
      </c>
      <c r="H20" s="9" t="str">
        <f t="shared" si="5"/>
        <v>N/A</v>
      </c>
      <c r="I20" s="10" t="s">
        <v>1747</v>
      </c>
      <c r="J20" s="10">
        <v>0</v>
      </c>
      <c r="K20" s="9" t="str">
        <f>IF(J20="Div by 0", "N/A", IF(J20="N/A","N/A", IF(J20&gt;30, "No", IF(J20&lt;-30, "No", "Yes"))))</f>
        <v>Yes</v>
      </c>
    </row>
    <row r="21" spans="1:11" x14ac:dyDescent="0.2">
      <c r="A21" s="3" t="s">
        <v>680</v>
      </c>
      <c r="B21" s="85" t="s">
        <v>213</v>
      </c>
      <c r="C21" s="9" t="s">
        <v>1747</v>
      </c>
      <c r="D21" s="9" t="str">
        <f t="shared" si="3"/>
        <v>N/A</v>
      </c>
      <c r="E21" s="9">
        <v>100</v>
      </c>
      <c r="F21" s="9" t="str">
        <f t="shared" si="4"/>
        <v>N/A</v>
      </c>
      <c r="G21" s="9">
        <v>100</v>
      </c>
      <c r="H21" s="9" t="str">
        <f t="shared" si="5"/>
        <v>N/A</v>
      </c>
      <c r="I21" s="10" t="s">
        <v>1747</v>
      </c>
      <c r="J21" s="10">
        <v>0</v>
      </c>
      <c r="K21" s="9" t="str">
        <f>IF(J21="Div by 0", "N/A", IF(J21="N/A","N/A", IF(J21&gt;30, "No", IF(J21&lt;-30, "No", "Yes"))))</f>
        <v>Yes</v>
      </c>
    </row>
    <row r="22" spans="1:11" ht="16.5" customHeight="1" x14ac:dyDescent="0.2">
      <c r="A22" s="3" t="s">
        <v>1726</v>
      </c>
      <c r="B22" s="85" t="s">
        <v>213</v>
      </c>
      <c r="C22" s="9" t="s">
        <v>1747</v>
      </c>
      <c r="D22" s="9" t="str">
        <f t="shared" ref="D22:D31" si="6">IF($B22="N/A","N/A",IF(C22&lt;0,"No","Yes"))</f>
        <v>N/A</v>
      </c>
      <c r="E22" s="9">
        <v>33.567662566000003</v>
      </c>
      <c r="F22" s="9" t="str">
        <f t="shared" ref="F22:F31" si="7">IF($B22="N/A","N/A",IF(E22&lt;0,"No","Yes"))</f>
        <v>N/A</v>
      </c>
      <c r="G22" s="9">
        <v>30.755711775000002</v>
      </c>
      <c r="I22" s="10" t="s">
        <v>1747</v>
      </c>
      <c r="J22" s="10">
        <v>-8.3800000000000008</v>
      </c>
      <c r="K22" s="9" t="str">
        <f t="shared" ref="K22:K31" si="8">IF(J22="Div by 0", "N/A", IF(J22="N/A","N/A", IF(J22&gt;30, "No", IF(J22&lt;-30, "No", "Yes"))))</f>
        <v>Yes</v>
      </c>
    </row>
    <row r="23" spans="1:11" x14ac:dyDescent="0.2">
      <c r="A23" s="3" t="s">
        <v>942</v>
      </c>
      <c r="B23" s="85" t="s">
        <v>213</v>
      </c>
      <c r="C23" s="9" t="s">
        <v>1747</v>
      </c>
      <c r="D23" s="9" t="str">
        <f t="shared" si="6"/>
        <v>N/A</v>
      </c>
      <c r="E23" s="9">
        <v>66.432337434000004</v>
      </c>
      <c r="F23" s="9" t="str">
        <f t="shared" si="7"/>
        <v>N/A</v>
      </c>
      <c r="G23" s="9">
        <v>69.244288225000005</v>
      </c>
      <c r="H23" s="9" t="str">
        <f t="shared" ref="H23:H31" si="9">IF($B23="N/A","N/A",IF(G23&lt;0,"No","Yes"))</f>
        <v>N/A</v>
      </c>
      <c r="I23" s="10" t="s">
        <v>1747</v>
      </c>
      <c r="J23" s="10">
        <v>4.2329999999999997</v>
      </c>
      <c r="K23" s="9" t="str">
        <f t="shared" si="8"/>
        <v>Yes</v>
      </c>
    </row>
    <row r="24" spans="1:11" ht="25.5" x14ac:dyDescent="0.2">
      <c r="A24" s="3" t="s">
        <v>943</v>
      </c>
      <c r="B24" s="85" t="s">
        <v>213</v>
      </c>
      <c r="C24" s="9" t="s">
        <v>1747</v>
      </c>
      <c r="D24" s="9" t="str">
        <f t="shared" si="6"/>
        <v>N/A</v>
      </c>
      <c r="E24" s="9">
        <v>0</v>
      </c>
      <c r="F24" s="9" t="str">
        <f t="shared" si="7"/>
        <v>N/A</v>
      </c>
      <c r="G24" s="9">
        <v>0</v>
      </c>
      <c r="H24" s="9" t="str">
        <f t="shared" si="9"/>
        <v>N/A</v>
      </c>
      <c r="I24" s="10" t="s">
        <v>1747</v>
      </c>
      <c r="J24" s="10" t="s">
        <v>1747</v>
      </c>
      <c r="K24" s="9" t="str">
        <f t="shared" si="8"/>
        <v>N/A</v>
      </c>
    </row>
    <row r="25" spans="1:11" x14ac:dyDescent="0.2">
      <c r="A25" s="2" t="s">
        <v>166</v>
      </c>
      <c r="B25" s="85" t="s">
        <v>213</v>
      </c>
      <c r="C25" s="9" t="s">
        <v>1747</v>
      </c>
      <c r="D25" s="9" t="str">
        <f t="shared" si="6"/>
        <v>N/A</v>
      </c>
      <c r="E25" s="9">
        <v>100</v>
      </c>
      <c r="F25" s="9" t="str">
        <f t="shared" si="7"/>
        <v>N/A</v>
      </c>
      <c r="G25" s="9">
        <v>100</v>
      </c>
      <c r="H25" s="9" t="str">
        <f t="shared" si="9"/>
        <v>N/A</v>
      </c>
      <c r="I25" s="10" t="s">
        <v>1747</v>
      </c>
      <c r="J25" s="10">
        <v>0</v>
      </c>
      <c r="K25" s="9" t="str">
        <f t="shared" si="8"/>
        <v>Yes</v>
      </c>
    </row>
    <row r="26" spans="1:11" x14ac:dyDescent="0.2">
      <c r="A26" s="2" t="s">
        <v>167</v>
      </c>
      <c r="B26" s="85" t="s">
        <v>213</v>
      </c>
      <c r="C26" s="9" t="s">
        <v>1747</v>
      </c>
      <c r="D26" s="9" t="str">
        <f t="shared" si="6"/>
        <v>N/A</v>
      </c>
      <c r="E26" s="9">
        <v>100</v>
      </c>
      <c r="F26" s="9" t="str">
        <f t="shared" si="7"/>
        <v>N/A</v>
      </c>
      <c r="G26" s="9">
        <v>100</v>
      </c>
      <c r="H26" s="9" t="str">
        <f t="shared" si="9"/>
        <v>N/A</v>
      </c>
      <c r="I26" s="10" t="s">
        <v>1747</v>
      </c>
      <c r="J26" s="10">
        <v>0</v>
      </c>
      <c r="K26" s="9" t="str">
        <f t="shared" si="8"/>
        <v>Yes</v>
      </c>
    </row>
    <row r="27" spans="1:11" x14ac:dyDescent="0.2">
      <c r="A27" s="2" t="s">
        <v>168</v>
      </c>
      <c r="B27" s="85" t="s">
        <v>213</v>
      </c>
      <c r="C27" s="9" t="s">
        <v>1747</v>
      </c>
      <c r="D27" s="9" t="str">
        <f t="shared" si="6"/>
        <v>N/A</v>
      </c>
      <c r="E27" s="9">
        <v>100</v>
      </c>
      <c r="F27" s="9" t="str">
        <f t="shared" si="7"/>
        <v>N/A</v>
      </c>
      <c r="G27" s="9">
        <v>100</v>
      </c>
      <c r="H27" s="9" t="str">
        <f t="shared" si="9"/>
        <v>N/A</v>
      </c>
      <c r="I27" s="10" t="s">
        <v>1747</v>
      </c>
      <c r="J27" s="10">
        <v>0</v>
      </c>
      <c r="K27" s="9" t="str">
        <f t="shared" si="8"/>
        <v>Yes</v>
      </c>
    </row>
    <row r="28" spans="1:11" x14ac:dyDescent="0.2">
      <c r="A28" s="2" t="s">
        <v>54</v>
      </c>
      <c r="B28" s="85" t="s">
        <v>213</v>
      </c>
      <c r="C28" s="9" t="s">
        <v>1747</v>
      </c>
      <c r="D28" s="9" t="str">
        <f t="shared" si="6"/>
        <v>N/A</v>
      </c>
      <c r="E28" s="9">
        <v>0</v>
      </c>
      <c r="F28" s="9" t="str">
        <f t="shared" si="7"/>
        <v>N/A</v>
      </c>
      <c r="G28" s="9">
        <v>0</v>
      </c>
      <c r="H28" s="9" t="str">
        <f t="shared" si="9"/>
        <v>N/A</v>
      </c>
      <c r="I28" s="10" t="s">
        <v>1747</v>
      </c>
      <c r="J28" s="10" t="s">
        <v>1747</v>
      </c>
      <c r="K28" s="9" t="str">
        <f t="shared" si="8"/>
        <v>N/A</v>
      </c>
    </row>
    <row r="29" spans="1:11" x14ac:dyDescent="0.2">
      <c r="A29" s="2" t="s">
        <v>55</v>
      </c>
      <c r="B29" s="85" t="s">
        <v>213</v>
      </c>
      <c r="C29" s="9" t="s">
        <v>1747</v>
      </c>
      <c r="D29" s="9" t="str">
        <f t="shared" si="6"/>
        <v>N/A</v>
      </c>
      <c r="E29" s="9">
        <v>100</v>
      </c>
      <c r="F29" s="9" t="str">
        <f t="shared" si="7"/>
        <v>N/A</v>
      </c>
      <c r="G29" s="9">
        <v>100</v>
      </c>
      <c r="H29" s="9" t="str">
        <f t="shared" si="9"/>
        <v>N/A</v>
      </c>
      <c r="I29" s="10" t="s">
        <v>1747</v>
      </c>
      <c r="J29" s="10">
        <v>0</v>
      </c>
      <c r="K29" s="9" t="str">
        <f t="shared" si="8"/>
        <v>Yes</v>
      </c>
    </row>
    <row r="30" spans="1:11" x14ac:dyDescent="0.2">
      <c r="A30" s="2" t="s">
        <v>56</v>
      </c>
      <c r="B30" s="85" t="s">
        <v>213</v>
      </c>
      <c r="C30" s="9" t="s">
        <v>1747</v>
      </c>
      <c r="D30" s="9" t="str">
        <f t="shared" si="6"/>
        <v>N/A</v>
      </c>
      <c r="E30" s="9">
        <v>0</v>
      </c>
      <c r="F30" s="9" t="str">
        <f t="shared" si="7"/>
        <v>N/A</v>
      </c>
      <c r="G30" s="9">
        <v>0</v>
      </c>
      <c r="H30" s="9" t="str">
        <f t="shared" si="9"/>
        <v>N/A</v>
      </c>
      <c r="I30" s="10" t="s">
        <v>1747</v>
      </c>
      <c r="J30" s="10" t="s">
        <v>1747</v>
      </c>
      <c r="K30" s="9" t="str">
        <f t="shared" si="8"/>
        <v>N/A</v>
      </c>
    </row>
    <row r="31" spans="1:11" x14ac:dyDescent="0.2">
      <c r="A31" s="2" t="s">
        <v>57</v>
      </c>
      <c r="B31" s="85" t="s">
        <v>213</v>
      </c>
      <c r="C31" s="9" t="s">
        <v>1747</v>
      </c>
      <c r="D31" s="9" t="str">
        <f t="shared" si="6"/>
        <v>N/A</v>
      </c>
      <c r="E31" s="9">
        <v>100</v>
      </c>
      <c r="F31" s="9" t="str">
        <f t="shared" si="7"/>
        <v>N/A</v>
      </c>
      <c r="G31" s="9">
        <v>100</v>
      </c>
      <c r="H31" s="9" t="str">
        <f t="shared" si="9"/>
        <v>N/A</v>
      </c>
      <c r="I31" s="10" t="s">
        <v>1747</v>
      </c>
      <c r="J31" s="10">
        <v>0</v>
      </c>
      <c r="K31" s="9" t="str">
        <f t="shared" si="8"/>
        <v>Yes</v>
      </c>
    </row>
    <row r="32" spans="1:11" ht="12" customHeight="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x14ac:dyDescent="0.2">
      <c r="A2" s="154" t="s">
        <v>1604</v>
      </c>
      <c r="B2" s="155"/>
      <c r="C2" s="155"/>
      <c r="D2" s="155"/>
      <c r="E2" s="155"/>
      <c r="F2" s="155"/>
      <c r="G2" s="155"/>
      <c r="H2" s="155"/>
      <c r="I2" s="155"/>
      <c r="J2" s="155"/>
      <c r="K2" s="155"/>
      <c r="L2" s="156"/>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s="81" customFormat="1" ht="63" customHeight="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s="28" customFormat="1" ht="12.75" customHeight="1" x14ac:dyDescent="0.2">
      <c r="A6" s="2" t="s">
        <v>345</v>
      </c>
      <c r="B6" s="44" t="s">
        <v>213</v>
      </c>
      <c r="C6" s="27">
        <v>7</v>
      </c>
      <c r="D6" s="44" t="s">
        <v>213</v>
      </c>
      <c r="E6" s="27">
        <v>7</v>
      </c>
      <c r="F6" s="44" t="s">
        <v>213</v>
      </c>
      <c r="G6" s="27">
        <v>7</v>
      </c>
      <c r="H6" s="44" t="s">
        <v>213</v>
      </c>
      <c r="I6" s="136" t="s">
        <v>213</v>
      </c>
      <c r="J6" s="136" t="s">
        <v>213</v>
      </c>
      <c r="K6" s="44" t="s">
        <v>213</v>
      </c>
      <c r="L6" s="44" t="s">
        <v>213</v>
      </c>
    </row>
    <row r="7" spans="1:12" x14ac:dyDescent="0.2">
      <c r="A7" s="3" t="s">
        <v>17</v>
      </c>
      <c r="B7" s="30" t="s">
        <v>213</v>
      </c>
      <c r="C7" s="31">
        <v>234254</v>
      </c>
      <c r="D7" s="82" t="str">
        <f>IF($B7="N/A","N/A",IF(C7&gt;10,"No",IF(C7&lt;-10,"No","Yes")))</f>
        <v>N/A</v>
      </c>
      <c r="E7" s="31">
        <v>252912</v>
      </c>
      <c r="F7" s="82" t="str">
        <f>IF($B7="N/A","N/A",IF(E7&gt;10,"No",IF(E7&lt;-10,"No","Yes")))</f>
        <v>N/A</v>
      </c>
      <c r="G7" s="31">
        <v>262720</v>
      </c>
      <c r="H7" s="82" t="str">
        <f>IF($B7="N/A","N/A",IF(G7&gt;10,"No",IF(G7&lt;-10,"No","Yes")))</f>
        <v>N/A</v>
      </c>
      <c r="I7" s="83">
        <v>7.9649999999999999</v>
      </c>
      <c r="J7" s="83">
        <v>3.8780000000000001</v>
      </c>
      <c r="K7" s="84" t="s">
        <v>739</v>
      </c>
      <c r="L7" s="32" t="str">
        <f>IF(J7="Div by 0", "N/A", IF(K7="N/A","N/A", IF(J7&gt;VALUE(MID(K7,1,2)), "No", IF(J7&lt;-1*VALUE(MID(K7,1,2)), "No", "Yes"))))</f>
        <v>Yes</v>
      </c>
    </row>
    <row r="8" spans="1:12" x14ac:dyDescent="0.2">
      <c r="A8" s="3" t="s">
        <v>58</v>
      </c>
      <c r="B8" s="35" t="s">
        <v>213</v>
      </c>
      <c r="C8" s="47">
        <v>1367474135</v>
      </c>
      <c r="D8" s="44" t="str">
        <f>IF($B8="N/A","N/A",IF(C8&gt;10,"No",IF(C8&lt;-10,"No","Yes")))</f>
        <v>N/A</v>
      </c>
      <c r="E8" s="47">
        <v>1478209012</v>
      </c>
      <c r="F8" s="44" t="str">
        <f>IF($B8="N/A","N/A",IF(E8&gt;10,"No",IF(E8&lt;-10,"No","Yes")))</f>
        <v>N/A</v>
      </c>
      <c r="G8" s="47">
        <v>1553304654</v>
      </c>
      <c r="H8" s="44" t="str">
        <f>IF($B8="N/A","N/A",IF(G8&gt;10,"No",IF(G8&lt;-10,"No","Yes")))</f>
        <v>N/A</v>
      </c>
      <c r="I8" s="12">
        <v>8.0980000000000008</v>
      </c>
      <c r="J8" s="12">
        <v>5.08</v>
      </c>
      <c r="K8" s="45" t="s">
        <v>739</v>
      </c>
      <c r="L8" s="9" t="str">
        <f>IF(J8="Div by 0", "N/A", IF(K8="N/A","N/A", IF(J8&gt;VALUE(MID(K8,1,2)), "No", IF(J8&lt;-1*VALUE(MID(K8,1,2)), "No", "Yes"))))</f>
        <v>Yes</v>
      </c>
    </row>
    <row r="9" spans="1:12" x14ac:dyDescent="0.2">
      <c r="A9" s="59" t="s">
        <v>944</v>
      </c>
      <c r="B9" s="9" t="s">
        <v>213</v>
      </c>
      <c r="C9" s="8">
        <v>10.126187813</v>
      </c>
      <c r="D9" s="44" t="str">
        <f>IF($B9="N/A","N/A",IF(C9&gt;10,"No",IF(C9&lt;-10,"No","Yes")))</f>
        <v>N/A</v>
      </c>
      <c r="E9" s="8">
        <v>10.168358955</v>
      </c>
      <c r="F9" s="44" t="str">
        <f>IF($B9="N/A","N/A",IF(E9&gt;10,"No",IF(E9&lt;-10,"No","Yes")))</f>
        <v>N/A</v>
      </c>
      <c r="G9" s="8">
        <v>10.076507308</v>
      </c>
      <c r="H9" s="44" t="str">
        <f>IF($B9="N/A","N/A",IF(G9&gt;10,"No",IF(G9&lt;-10,"No","Yes")))</f>
        <v>N/A</v>
      </c>
      <c r="I9" s="12">
        <v>0.41649999999999998</v>
      </c>
      <c r="J9" s="12">
        <v>-0.90300000000000002</v>
      </c>
      <c r="K9" s="9" t="s">
        <v>213</v>
      </c>
      <c r="L9" s="9" t="str">
        <f>IF(J9="Div by 0", "N/A", IF(K9="N/A","N/A", IF(J9&gt;VALUE(MID(K9,1,2)), "No", IF(J9&lt;-1*VALUE(MID(K9,1,2)), "No", "Yes"))))</f>
        <v>N/A</v>
      </c>
    </row>
    <row r="10" spans="1:12" x14ac:dyDescent="0.2">
      <c r="A10" s="59" t="s">
        <v>945</v>
      </c>
      <c r="B10" s="9" t="s">
        <v>213</v>
      </c>
      <c r="C10" s="8">
        <v>3.6238442033</v>
      </c>
      <c r="D10" s="44" t="str">
        <f t="shared" ref="D10:D19" si="0">IF($B10="N/A","N/A",IF(C10&gt;10,"No",IF(C10&lt;-10,"No","Yes")))</f>
        <v>N/A</v>
      </c>
      <c r="E10" s="8">
        <v>3.4324191813999998</v>
      </c>
      <c r="F10" s="44" t="str">
        <f t="shared" ref="F10:F19" si="1">IF($B10="N/A","N/A",IF(E10&gt;10,"No",IF(E10&lt;-10,"No","Yes")))</f>
        <v>N/A</v>
      </c>
      <c r="G10" s="8">
        <v>3.3195036541</v>
      </c>
      <c r="H10" s="44" t="str">
        <f t="shared" ref="H10:H19" si="2">IF($B10="N/A","N/A",IF(G10&gt;10,"No",IF(G10&lt;-10,"No","Yes")))</f>
        <v>N/A</v>
      </c>
      <c r="I10" s="12">
        <v>-5.28</v>
      </c>
      <c r="J10" s="12">
        <v>-3.29</v>
      </c>
      <c r="K10" s="9" t="s">
        <v>213</v>
      </c>
      <c r="L10" s="9" t="str">
        <f t="shared" ref="L10:L26" si="3">IF(J10="Div by 0", "N/A", IF(K10="N/A","N/A", IF(J10&gt;VALUE(MID(K10,1,2)), "No", IF(J10&lt;-1*VALUE(MID(K10,1,2)), "No", "Yes"))))</f>
        <v>N/A</v>
      </c>
    </row>
    <row r="11" spans="1:12" x14ac:dyDescent="0.2">
      <c r="A11" s="59" t="s">
        <v>946</v>
      </c>
      <c r="B11" s="9" t="s">
        <v>213</v>
      </c>
      <c r="C11" s="8">
        <v>9.7522347536999998</v>
      </c>
      <c r="D11" s="44" t="str">
        <f t="shared" si="0"/>
        <v>N/A</v>
      </c>
      <c r="E11" s="8">
        <v>10.404804833</v>
      </c>
      <c r="F11" s="44" t="str">
        <f t="shared" si="1"/>
        <v>N/A</v>
      </c>
      <c r="G11" s="8">
        <v>11.277405603</v>
      </c>
      <c r="H11" s="44" t="str">
        <f t="shared" si="2"/>
        <v>N/A</v>
      </c>
      <c r="I11" s="12">
        <v>6.6909999999999998</v>
      </c>
      <c r="J11" s="12">
        <v>8.3870000000000005</v>
      </c>
      <c r="K11" s="9" t="s">
        <v>213</v>
      </c>
      <c r="L11" s="9" t="str">
        <f t="shared" si="3"/>
        <v>N/A</v>
      </c>
    </row>
    <row r="12" spans="1:12" x14ac:dyDescent="0.2">
      <c r="A12" s="59" t="s">
        <v>947</v>
      </c>
      <c r="B12" s="9" t="s">
        <v>213</v>
      </c>
      <c r="C12" s="8">
        <v>1.96368045E-2</v>
      </c>
      <c r="D12" s="44" t="str">
        <f t="shared" si="0"/>
        <v>N/A</v>
      </c>
      <c r="E12" s="8">
        <v>1.8583538899999998E-2</v>
      </c>
      <c r="F12" s="44" t="str">
        <f t="shared" si="1"/>
        <v>N/A</v>
      </c>
      <c r="G12" s="8">
        <v>2.1315468899999999E-2</v>
      </c>
      <c r="H12" s="44" t="str">
        <f t="shared" si="2"/>
        <v>N/A</v>
      </c>
      <c r="I12" s="12">
        <v>-5.36</v>
      </c>
      <c r="J12" s="12">
        <v>14.7</v>
      </c>
      <c r="K12" s="9" t="s">
        <v>213</v>
      </c>
      <c r="L12" s="9" t="str">
        <f t="shared" si="3"/>
        <v>N/A</v>
      </c>
    </row>
    <row r="13" spans="1:12" x14ac:dyDescent="0.2">
      <c r="A13" s="59" t="s">
        <v>948</v>
      </c>
      <c r="B13" s="11" t="s">
        <v>213</v>
      </c>
      <c r="C13" s="8">
        <v>12.937665952</v>
      </c>
      <c r="D13" s="44" t="str">
        <f t="shared" si="0"/>
        <v>N/A</v>
      </c>
      <c r="E13" s="8">
        <v>11.185313469</v>
      </c>
      <c r="F13" s="44" t="str">
        <f t="shared" si="1"/>
        <v>N/A</v>
      </c>
      <c r="G13" s="8">
        <v>6.9876674786999997</v>
      </c>
      <c r="H13" s="44" t="str">
        <f t="shared" si="2"/>
        <v>N/A</v>
      </c>
      <c r="I13" s="12">
        <v>-13.5</v>
      </c>
      <c r="J13" s="12">
        <v>-37.5</v>
      </c>
      <c r="K13" s="9" t="s">
        <v>213</v>
      </c>
      <c r="L13" s="9" t="str">
        <f t="shared" si="3"/>
        <v>N/A</v>
      </c>
    </row>
    <row r="14" spans="1:12" ht="12.75" customHeight="1" x14ac:dyDescent="0.2">
      <c r="A14" s="59" t="s">
        <v>949</v>
      </c>
      <c r="B14" s="11" t="s">
        <v>213</v>
      </c>
      <c r="C14" s="8">
        <v>5.2020456427999999</v>
      </c>
      <c r="D14" s="44" t="str">
        <f t="shared" si="0"/>
        <v>N/A</v>
      </c>
      <c r="E14" s="8">
        <v>5.4212532421999997</v>
      </c>
      <c r="F14" s="44" t="str">
        <f t="shared" si="1"/>
        <v>N/A</v>
      </c>
      <c r="G14" s="8">
        <v>6.3120432400000004</v>
      </c>
      <c r="H14" s="44" t="str">
        <f t="shared" si="2"/>
        <v>N/A</v>
      </c>
      <c r="I14" s="12">
        <v>4.2140000000000004</v>
      </c>
      <c r="J14" s="12">
        <v>16.43</v>
      </c>
      <c r="K14" s="9" t="s">
        <v>213</v>
      </c>
      <c r="L14" s="9" t="str">
        <f t="shared" si="3"/>
        <v>N/A</v>
      </c>
    </row>
    <row r="15" spans="1:12" x14ac:dyDescent="0.2">
      <c r="A15" s="59" t="s">
        <v>950</v>
      </c>
      <c r="B15" s="11" t="s">
        <v>213</v>
      </c>
      <c r="C15" s="8">
        <v>5.3360881800000003E-2</v>
      </c>
      <c r="D15" s="44" t="str">
        <f t="shared" si="0"/>
        <v>N/A</v>
      </c>
      <c r="E15" s="8">
        <v>4.9028911199999997E-2</v>
      </c>
      <c r="F15" s="44" t="str">
        <f t="shared" si="1"/>
        <v>N/A</v>
      </c>
      <c r="G15" s="8">
        <v>4.5676004899999997E-2</v>
      </c>
      <c r="H15" s="44" t="str">
        <f t="shared" si="2"/>
        <v>N/A</v>
      </c>
      <c r="I15" s="12">
        <v>-8.1199999999999992</v>
      </c>
      <c r="J15" s="12">
        <v>-6.84</v>
      </c>
      <c r="K15" s="9" t="s">
        <v>213</v>
      </c>
      <c r="L15" s="9" t="str">
        <f t="shared" si="3"/>
        <v>N/A</v>
      </c>
    </row>
    <row r="16" spans="1:12" ht="12.75" customHeight="1" x14ac:dyDescent="0.2">
      <c r="A16" s="59" t="s">
        <v>951</v>
      </c>
      <c r="B16" s="11" t="s">
        <v>213</v>
      </c>
      <c r="C16" s="8">
        <v>58.285023948000003</v>
      </c>
      <c r="D16" s="44" t="str">
        <f t="shared" si="0"/>
        <v>N/A</v>
      </c>
      <c r="E16" s="8">
        <v>59.320237869000003</v>
      </c>
      <c r="F16" s="44" t="str">
        <f t="shared" si="1"/>
        <v>N/A</v>
      </c>
      <c r="G16" s="8">
        <v>61.959881242000002</v>
      </c>
      <c r="H16" s="44" t="str">
        <f t="shared" si="2"/>
        <v>N/A</v>
      </c>
      <c r="I16" s="12">
        <v>1.776</v>
      </c>
      <c r="J16" s="12">
        <v>4.45</v>
      </c>
      <c r="K16" s="9" t="s">
        <v>213</v>
      </c>
      <c r="L16" s="9" t="str">
        <f t="shared" si="3"/>
        <v>N/A</v>
      </c>
    </row>
    <row r="17" spans="1:12" ht="12.75" customHeight="1" x14ac:dyDescent="0.2">
      <c r="A17" s="4" t="s">
        <v>952</v>
      </c>
      <c r="B17" s="11" t="s">
        <v>213</v>
      </c>
      <c r="C17" s="8">
        <v>74.899894986000007</v>
      </c>
      <c r="D17" s="44" t="str">
        <f t="shared" si="0"/>
        <v>N/A</v>
      </c>
      <c r="E17" s="8">
        <v>73.986999431000001</v>
      </c>
      <c r="F17" s="44" t="str">
        <f t="shared" si="1"/>
        <v>N/A</v>
      </c>
      <c r="G17" s="8">
        <v>72.312728379999996</v>
      </c>
      <c r="H17" s="44" t="str">
        <f t="shared" si="2"/>
        <v>N/A</v>
      </c>
      <c r="I17" s="12">
        <v>-1.22</v>
      </c>
      <c r="J17" s="12">
        <v>-2.2599999999999998</v>
      </c>
      <c r="K17" s="9" t="s">
        <v>213</v>
      </c>
      <c r="L17" s="9" t="str">
        <f t="shared" si="3"/>
        <v>N/A</v>
      </c>
    </row>
    <row r="18" spans="1:12" ht="12.75" customHeight="1" x14ac:dyDescent="0.2">
      <c r="A18" s="4" t="s">
        <v>953</v>
      </c>
      <c r="B18" s="11" t="s">
        <v>213</v>
      </c>
      <c r="C18" s="8">
        <v>14.973917201000001</v>
      </c>
      <c r="D18" s="44" t="str">
        <f t="shared" si="0"/>
        <v>N/A</v>
      </c>
      <c r="E18" s="8">
        <v>15.844641614</v>
      </c>
      <c r="F18" s="44" t="str">
        <f t="shared" si="1"/>
        <v>N/A</v>
      </c>
      <c r="G18" s="8">
        <v>17.610764312000001</v>
      </c>
      <c r="H18" s="44" t="str">
        <f t="shared" si="2"/>
        <v>N/A</v>
      </c>
      <c r="I18" s="12">
        <v>5.8150000000000004</v>
      </c>
      <c r="J18" s="12">
        <v>11.15</v>
      </c>
      <c r="K18" s="9" t="s">
        <v>213</v>
      </c>
      <c r="L18" s="9" t="str">
        <f t="shared" si="3"/>
        <v>N/A</v>
      </c>
    </row>
    <row r="19" spans="1:12" ht="12.75" customHeight="1" x14ac:dyDescent="0.2">
      <c r="A19" s="18" t="s">
        <v>132</v>
      </c>
      <c r="B19" s="1" t="s">
        <v>213</v>
      </c>
      <c r="C19" s="36">
        <v>297</v>
      </c>
      <c r="D19" s="44" t="str">
        <f t="shared" si="0"/>
        <v>N/A</v>
      </c>
      <c r="E19" s="36">
        <v>375</v>
      </c>
      <c r="F19" s="44" t="str">
        <f t="shared" si="1"/>
        <v>N/A</v>
      </c>
      <c r="G19" s="36">
        <v>322</v>
      </c>
      <c r="H19" s="44" t="str">
        <f t="shared" si="2"/>
        <v>N/A</v>
      </c>
      <c r="I19" s="12">
        <v>26.26</v>
      </c>
      <c r="J19" s="12">
        <v>-14.1</v>
      </c>
      <c r="K19" s="36" t="s">
        <v>213</v>
      </c>
      <c r="L19" s="9" t="str">
        <f t="shared" si="3"/>
        <v>N/A</v>
      </c>
    </row>
    <row r="20" spans="1:12" ht="12.75" customHeight="1" x14ac:dyDescent="0.2">
      <c r="A20" s="18" t="s">
        <v>133</v>
      </c>
      <c r="B20" s="48" t="s">
        <v>276</v>
      </c>
      <c r="C20" s="8">
        <v>0.1267854551</v>
      </c>
      <c r="D20" s="44" t="str">
        <f>IF($B20="N/A","N/A",IF(C20&gt;=2,"No",IF(C20&lt;0,"No","Yes")))</f>
        <v>Yes</v>
      </c>
      <c r="E20" s="8">
        <v>0.14827291710000001</v>
      </c>
      <c r="F20" s="44" t="str">
        <f>IF($B20="N/A","N/A",IF(E20&gt;=2,"No",IF(E20&lt;0,"No","Yes")))</f>
        <v>Yes</v>
      </c>
      <c r="G20" s="8">
        <v>0.1225639464</v>
      </c>
      <c r="H20" s="44" t="str">
        <f>IF($B20="N/A","N/A",IF(G20&gt;=2,"No",IF(G20&lt;0,"No","Yes")))</f>
        <v>Yes</v>
      </c>
      <c r="I20" s="12">
        <v>16.95</v>
      </c>
      <c r="J20" s="12">
        <v>-17.3</v>
      </c>
      <c r="K20" s="9" t="s">
        <v>213</v>
      </c>
      <c r="L20" s="9" t="str">
        <f t="shared" si="3"/>
        <v>N/A</v>
      </c>
    </row>
    <row r="21" spans="1:12" ht="25.5" x14ac:dyDescent="0.2">
      <c r="A21" s="2" t="s">
        <v>134</v>
      </c>
      <c r="B21" s="48" t="s">
        <v>213</v>
      </c>
      <c r="C21" s="47">
        <v>479981</v>
      </c>
      <c r="D21" s="44" t="str">
        <f t="shared" ref="D21:D26" si="4">IF($B21="N/A","N/A",IF(C21&gt;10,"No",IF(C21&lt;-10,"No","Yes")))</f>
        <v>N/A</v>
      </c>
      <c r="E21" s="47">
        <v>393890</v>
      </c>
      <c r="F21" s="44" t="str">
        <f t="shared" ref="F21:F26" si="5">IF($B21="N/A","N/A",IF(E21&gt;10,"No",IF(E21&lt;-10,"No","Yes")))</f>
        <v>N/A</v>
      </c>
      <c r="G21" s="47">
        <v>262191</v>
      </c>
      <c r="H21" s="44" t="str">
        <f t="shared" ref="H21:H26" si="6">IF($B21="N/A","N/A",IF(G21&gt;10,"No",IF(G21&lt;-10,"No","Yes")))</f>
        <v>N/A</v>
      </c>
      <c r="I21" s="12">
        <v>-17.899999999999999</v>
      </c>
      <c r="J21" s="12">
        <v>-33.4</v>
      </c>
      <c r="K21" s="9" t="s">
        <v>213</v>
      </c>
      <c r="L21" s="9" t="str">
        <f t="shared" si="3"/>
        <v>N/A</v>
      </c>
    </row>
    <row r="22" spans="1:12" ht="25.5" x14ac:dyDescent="0.2">
      <c r="A22" s="2" t="s">
        <v>1720</v>
      </c>
      <c r="B22" s="48" t="s">
        <v>213</v>
      </c>
      <c r="C22" s="47">
        <v>1616.0976430999999</v>
      </c>
      <c r="D22" s="44" t="str">
        <f t="shared" si="4"/>
        <v>N/A</v>
      </c>
      <c r="E22" s="47">
        <v>1050.3733333</v>
      </c>
      <c r="F22" s="44" t="str">
        <f t="shared" si="5"/>
        <v>N/A</v>
      </c>
      <c r="G22" s="47">
        <v>814.25776398000005</v>
      </c>
      <c r="H22" s="44" t="str">
        <f t="shared" si="6"/>
        <v>N/A</v>
      </c>
      <c r="I22" s="12">
        <v>-35</v>
      </c>
      <c r="J22" s="12">
        <v>-22.5</v>
      </c>
      <c r="K22" s="9" t="s">
        <v>213</v>
      </c>
      <c r="L22" s="9" t="str">
        <f t="shared" si="3"/>
        <v>N/A</v>
      </c>
    </row>
    <row r="23" spans="1:12" ht="12.75" customHeight="1" x14ac:dyDescent="0.2">
      <c r="A23" s="18" t="s">
        <v>135</v>
      </c>
      <c r="B23" s="35" t="s">
        <v>213</v>
      </c>
      <c r="C23" s="1">
        <v>165</v>
      </c>
      <c r="D23" s="44" t="str">
        <f t="shared" si="4"/>
        <v>N/A</v>
      </c>
      <c r="E23" s="1">
        <v>187</v>
      </c>
      <c r="F23" s="44" t="str">
        <f t="shared" si="5"/>
        <v>N/A</v>
      </c>
      <c r="G23" s="1">
        <v>167</v>
      </c>
      <c r="H23" s="44" t="str">
        <f t="shared" si="6"/>
        <v>N/A</v>
      </c>
      <c r="I23" s="12">
        <v>13.33</v>
      </c>
      <c r="J23" s="12">
        <v>-10.7</v>
      </c>
      <c r="K23" s="36" t="s">
        <v>213</v>
      </c>
      <c r="L23" s="9" t="str">
        <f t="shared" si="3"/>
        <v>N/A</v>
      </c>
    </row>
    <row r="24" spans="1:12" ht="12.75" customHeight="1" x14ac:dyDescent="0.2">
      <c r="A24" s="18" t="s">
        <v>136</v>
      </c>
      <c r="B24" s="35" t="s">
        <v>213</v>
      </c>
      <c r="C24" s="13">
        <v>7.0436363900000007E-2</v>
      </c>
      <c r="D24" s="44" t="str">
        <f t="shared" si="4"/>
        <v>N/A</v>
      </c>
      <c r="E24" s="13">
        <v>7.3938761300000003E-2</v>
      </c>
      <c r="F24" s="44" t="str">
        <f t="shared" si="5"/>
        <v>N/A</v>
      </c>
      <c r="G24" s="13">
        <v>6.3565773399999997E-2</v>
      </c>
      <c r="H24" s="44" t="str">
        <f t="shared" si="6"/>
        <v>N/A</v>
      </c>
      <c r="I24" s="12">
        <v>4.9720000000000004</v>
      </c>
      <c r="J24" s="12">
        <v>-14</v>
      </c>
      <c r="K24" s="9" t="s">
        <v>213</v>
      </c>
      <c r="L24" s="9" t="str">
        <f t="shared" si="3"/>
        <v>N/A</v>
      </c>
    </row>
    <row r="25" spans="1:12" ht="25.5" x14ac:dyDescent="0.2">
      <c r="A25" s="2" t="s">
        <v>137</v>
      </c>
      <c r="B25" s="35" t="s">
        <v>213</v>
      </c>
      <c r="C25" s="14">
        <v>405099</v>
      </c>
      <c r="D25" s="44" t="str">
        <f t="shared" si="4"/>
        <v>N/A</v>
      </c>
      <c r="E25" s="14">
        <v>342737</v>
      </c>
      <c r="F25" s="44" t="str">
        <f t="shared" si="5"/>
        <v>N/A</v>
      </c>
      <c r="G25" s="14">
        <v>233815</v>
      </c>
      <c r="H25" s="44" t="str">
        <f t="shared" si="6"/>
        <v>N/A</v>
      </c>
      <c r="I25" s="12">
        <v>-15.4</v>
      </c>
      <c r="J25" s="12">
        <v>-31.8</v>
      </c>
      <c r="K25" s="9" t="s">
        <v>213</v>
      </c>
      <c r="L25" s="9" t="str">
        <f t="shared" si="3"/>
        <v>N/A</v>
      </c>
    </row>
    <row r="26" spans="1:12" ht="25.5" x14ac:dyDescent="0.2">
      <c r="A26" s="2" t="s">
        <v>954</v>
      </c>
      <c r="B26" s="35" t="s">
        <v>213</v>
      </c>
      <c r="C26" s="14">
        <v>2455.1454545000001</v>
      </c>
      <c r="D26" s="44" t="str">
        <f t="shared" si="4"/>
        <v>N/A</v>
      </c>
      <c r="E26" s="14">
        <v>1832.8181818</v>
      </c>
      <c r="F26" s="44" t="str">
        <f t="shared" si="5"/>
        <v>N/A</v>
      </c>
      <c r="G26" s="14">
        <v>1400.0898204</v>
      </c>
      <c r="H26" s="44" t="str">
        <f t="shared" si="6"/>
        <v>N/A</v>
      </c>
      <c r="I26" s="12">
        <v>-25.3</v>
      </c>
      <c r="J26" s="12">
        <v>-23.6</v>
      </c>
      <c r="K26" s="9" t="s">
        <v>213</v>
      </c>
      <c r="L26" s="9" t="str">
        <f t="shared" si="3"/>
        <v>N/A</v>
      </c>
    </row>
    <row r="27" spans="1:12" x14ac:dyDescent="0.2">
      <c r="A27" s="18" t="s">
        <v>138</v>
      </c>
      <c r="B27" s="1" t="s">
        <v>213</v>
      </c>
      <c r="C27" s="36">
        <v>4345</v>
      </c>
      <c r="D27" s="44" t="str">
        <f>IF($B27="N/A","N/A",IF(C27&gt;10,"No",IF(C27&lt;-10,"No","Yes")))</f>
        <v>N/A</v>
      </c>
      <c r="E27" s="36">
        <v>5481</v>
      </c>
      <c r="F27" s="44" t="str">
        <f>IF($B27="N/A","N/A",IF(E27&gt;10,"No",IF(E27&lt;-10,"No","Yes")))</f>
        <v>N/A</v>
      </c>
      <c r="G27" s="36">
        <v>5459</v>
      </c>
      <c r="H27" s="44" t="str">
        <f>IF($B27="N/A","N/A",IF(G27&gt;10,"No",IF(G27&lt;-10,"No","Yes")))</f>
        <v>N/A</v>
      </c>
      <c r="I27" s="12">
        <v>26.14</v>
      </c>
      <c r="J27" s="12">
        <v>-0.40100000000000002</v>
      </c>
      <c r="K27" s="36" t="s">
        <v>213</v>
      </c>
      <c r="L27" s="9" t="str">
        <f>IF(J27="Div by 0", "N/A", IF(K27="N/A","N/A", IF(J27&gt;VALUE(MID(K27,1,2)), "No", IF(J27&lt;-1*VALUE(MID(K27,1,2)), "No", "Yes"))))</f>
        <v>N/A</v>
      </c>
    </row>
    <row r="28" spans="1:12" x14ac:dyDescent="0.2">
      <c r="A28" s="2" t="s">
        <v>139</v>
      </c>
      <c r="B28" s="48" t="s">
        <v>213</v>
      </c>
      <c r="C28" s="8">
        <v>1.8548242505999999</v>
      </c>
      <c r="D28" s="44" t="str">
        <f>IF($B28="N/A","N/A",IF(C28&gt;10,"No",IF(C28&lt;-10,"No","Yes")))</f>
        <v>N/A</v>
      </c>
      <c r="E28" s="8">
        <v>2.1671569557999999</v>
      </c>
      <c r="F28" s="44" t="str">
        <f>IF($B28="N/A","N/A",IF(E28&gt;10,"No",IF(E28&lt;-10,"No","Yes")))</f>
        <v>N/A</v>
      </c>
      <c r="G28" s="8">
        <v>2.0778775882999998</v>
      </c>
      <c r="H28" s="44" t="str">
        <f>IF($B28="N/A","N/A",IF(G28&gt;10,"No",IF(G28&lt;-10,"No","Yes")))</f>
        <v>N/A</v>
      </c>
      <c r="I28" s="12">
        <v>16.84</v>
      </c>
      <c r="J28" s="12">
        <v>-4.12</v>
      </c>
      <c r="K28" s="9" t="s">
        <v>213</v>
      </c>
      <c r="L28" s="9" t="str">
        <f>IF(J28="Div by 0", "N/A", IF(K28="N/A","N/A", IF(J28&gt;VALUE(MID(K28,1,2)), "No", IF(J28&lt;-1*VALUE(MID(K28,1,2)), "No", "Yes"))))</f>
        <v>N/A</v>
      </c>
    </row>
    <row r="29" spans="1:12" x14ac:dyDescent="0.2">
      <c r="A29" s="18" t="s">
        <v>140</v>
      </c>
      <c r="B29" s="36" t="s">
        <v>213</v>
      </c>
      <c r="C29" s="36">
        <v>7222</v>
      </c>
      <c r="D29" s="44" t="str">
        <f>IF($B29="N/A","N/A",IF(C29&gt;10,"No",IF(C29&lt;-10,"No","Yes")))</f>
        <v>N/A</v>
      </c>
      <c r="E29" s="36">
        <v>12199</v>
      </c>
      <c r="F29" s="44" t="str">
        <f>IF($B29="N/A","N/A",IF(E29&gt;10,"No",IF(E29&lt;-10,"No","Yes")))</f>
        <v>N/A</v>
      </c>
      <c r="G29" s="36">
        <v>12229</v>
      </c>
      <c r="H29" s="44" t="str">
        <f>IF($B29="N/A","N/A",IF(G29&gt;10,"No",IF(G29&lt;-10,"No","Yes")))</f>
        <v>N/A</v>
      </c>
      <c r="I29" s="12">
        <v>68.91</v>
      </c>
      <c r="J29" s="12">
        <v>0.24590000000000001</v>
      </c>
      <c r="K29" s="36" t="s">
        <v>213</v>
      </c>
      <c r="L29" s="9" t="str">
        <f>IF(J29="Div by 0", "N/A", IF(K29="N/A","N/A", IF(J29&gt;VALUE(MID(K29,1,2)), "No", IF(J29&lt;-1*VALUE(MID(K29,1,2)), "No", "Yes"))))</f>
        <v>N/A</v>
      </c>
    </row>
    <row r="30" spans="1:12" x14ac:dyDescent="0.2">
      <c r="A30" s="2" t="s">
        <v>141</v>
      </c>
      <c r="B30" s="35" t="s">
        <v>213</v>
      </c>
      <c r="C30" s="8">
        <v>3.0829783056000002</v>
      </c>
      <c r="D30" s="44" t="str">
        <f>IF($B30="N/A","N/A",IF(C30&gt;10,"No",IF(C30&lt;-10,"No","Yes")))</f>
        <v>N/A</v>
      </c>
      <c r="E30" s="8">
        <v>4.8234168406000002</v>
      </c>
      <c r="F30" s="44" t="str">
        <f>IF($B30="N/A","N/A",IF(E30&gt;10,"No",IF(E30&lt;-10,"No","Yes")))</f>
        <v>N/A</v>
      </c>
      <c r="G30" s="8">
        <v>4.6547655297999997</v>
      </c>
      <c r="H30" s="44" t="str">
        <f>IF($B30="N/A","N/A",IF(G30&gt;10,"No",IF(G30&lt;-10,"No","Yes")))</f>
        <v>N/A</v>
      </c>
      <c r="I30" s="12">
        <v>56.45</v>
      </c>
      <c r="J30" s="12">
        <v>-3.5</v>
      </c>
      <c r="K30" s="9" t="s">
        <v>213</v>
      </c>
      <c r="L30" s="9" t="str">
        <f>IF(J30="Div by 0", "N/A", IF(K30="N/A","N/A", IF(J30&gt;VALUE(MID(K30,1,2)), "No", IF(J30&lt;-1*VALUE(MID(K30,1,2)), "No", "Yes"))))</f>
        <v>N/A</v>
      </c>
    </row>
    <row r="31" spans="1:12" ht="12.75" customHeight="1" x14ac:dyDescent="0.2">
      <c r="A31" s="18" t="s">
        <v>142</v>
      </c>
      <c r="B31" s="1" t="s">
        <v>213</v>
      </c>
      <c r="C31" s="1">
        <v>1487.3333333</v>
      </c>
      <c r="D31" s="44" t="str">
        <f>IF($B31="N/A","N/A",IF(C31&gt;10,"No",IF(C31&lt;-10,"No","Yes")))</f>
        <v>N/A</v>
      </c>
      <c r="E31" s="1">
        <v>5922.5</v>
      </c>
      <c r="F31" s="44" t="str">
        <f>IF($B31="N/A","N/A",IF(E31&gt;10,"No",IF(E31&lt;-10,"No","Yes")))</f>
        <v>N/A</v>
      </c>
      <c r="G31" s="1">
        <v>6052.3333333</v>
      </c>
      <c r="H31" s="44" t="str">
        <f>IF($B31="N/A","N/A",IF(G31&gt;10,"No",IF(G31&lt;-10,"No","Yes")))</f>
        <v>N/A</v>
      </c>
      <c r="I31" s="12">
        <v>298.2</v>
      </c>
      <c r="J31" s="12">
        <v>2.1920000000000002</v>
      </c>
      <c r="K31" s="1" t="s">
        <v>213</v>
      </c>
      <c r="L31" s="9" t="str">
        <f>IF(J31="Div by 0", "N/A", IF(K31="N/A","N/A", IF(J31&gt;VALUE(MID(K31,1,2)), "No", IF(J31&lt;-1*VALUE(MID(K31,1,2)), "No", "Yes"))))</f>
        <v>N/A</v>
      </c>
    </row>
    <row r="32" spans="1:12" s="21" customFormat="1" ht="12" customHeight="1" x14ac:dyDescent="0.2">
      <c r="A32" s="167" t="s">
        <v>1647</v>
      </c>
      <c r="B32" s="168"/>
      <c r="C32" s="168"/>
      <c r="D32" s="168"/>
      <c r="E32" s="168"/>
      <c r="F32" s="168"/>
      <c r="G32" s="168"/>
      <c r="H32" s="168"/>
      <c r="I32" s="168"/>
      <c r="J32" s="168"/>
      <c r="K32" s="168"/>
      <c r="L32" s="169"/>
    </row>
    <row r="33" spans="1:12" s="21" customFormat="1" ht="12.75" customHeight="1" x14ac:dyDescent="0.2">
      <c r="A33" s="157" t="s">
        <v>1645</v>
      </c>
      <c r="B33" s="158"/>
      <c r="C33" s="158"/>
      <c r="D33" s="158"/>
      <c r="E33" s="158"/>
      <c r="F33" s="158"/>
      <c r="G33" s="158"/>
      <c r="H33" s="158"/>
      <c r="I33" s="158"/>
      <c r="J33" s="158"/>
      <c r="K33" s="158"/>
      <c r="L33" s="159"/>
    </row>
    <row r="34" spans="1:12" s="21" customFormat="1" x14ac:dyDescent="0.2">
      <c r="A34" s="160" t="s">
        <v>1743</v>
      </c>
      <c r="B34" s="160"/>
      <c r="C34" s="160"/>
      <c r="D34" s="160"/>
      <c r="E34" s="160"/>
      <c r="F34" s="160"/>
      <c r="G34" s="160"/>
      <c r="H34" s="160"/>
      <c r="I34" s="160"/>
      <c r="J34" s="160"/>
      <c r="K34" s="160"/>
      <c r="L34" s="161"/>
    </row>
    <row r="35" spans="1:12" x14ac:dyDescent="0.2">
      <c r="A35" s="54"/>
      <c r="B35" s="48"/>
      <c r="C35" s="8"/>
      <c r="D35" s="8"/>
    </row>
    <row r="36" spans="1:12" x14ac:dyDescent="0.2">
      <c r="A36" s="2"/>
      <c r="B36" s="48"/>
      <c r="C36" s="8"/>
      <c r="D36" s="8"/>
    </row>
    <row r="37" spans="1:12" x14ac:dyDescent="0.2">
      <c r="A37" s="2"/>
      <c r="B37" s="54"/>
      <c r="C37" s="8"/>
      <c r="D37" s="8"/>
    </row>
    <row r="38" spans="1:12" x14ac:dyDescent="0.2">
      <c r="A38" s="54"/>
      <c r="B38" s="48"/>
      <c r="C38" s="8"/>
      <c r="D38" s="8"/>
    </row>
    <row r="39" spans="1:12" x14ac:dyDescent="0.2">
      <c r="A39" s="56"/>
      <c r="B39" s="48"/>
      <c r="C39" s="8"/>
      <c r="D39" s="8"/>
    </row>
    <row r="40" spans="1:12" x14ac:dyDescent="0.2">
      <c r="A40" s="56"/>
      <c r="B40" s="48"/>
    </row>
    <row r="41" spans="1:12" x14ac:dyDescent="0.2">
      <c r="A41" s="56"/>
      <c r="B41" s="48"/>
    </row>
    <row r="42" spans="1:12" x14ac:dyDescent="0.2">
      <c r="A42" s="56"/>
      <c r="B42" s="48"/>
    </row>
    <row r="43" spans="1:12" x14ac:dyDescent="0.2">
      <c r="A43" s="56"/>
      <c r="B43" s="48"/>
    </row>
    <row r="44" spans="1:12" x14ac:dyDescent="0.2">
      <c r="A44" s="56"/>
      <c r="B44" s="48"/>
    </row>
    <row r="45" spans="1:12" x14ac:dyDescent="0.2">
      <c r="A45" s="56"/>
      <c r="B45" s="48"/>
    </row>
    <row r="46" spans="1:12" x14ac:dyDescent="0.2">
      <c r="A46" s="56"/>
      <c r="B46" s="54"/>
    </row>
    <row r="47" spans="1:12" x14ac:dyDescent="0.2">
      <c r="A47" s="54"/>
      <c r="B47" s="54"/>
    </row>
    <row r="48" spans="1:12" x14ac:dyDescent="0.2">
      <c r="A48" s="54"/>
      <c r="B48" s="54"/>
    </row>
    <row r="49" spans="1:2" x14ac:dyDescent="0.2">
      <c r="A49" s="54"/>
      <c r="B49" s="54"/>
    </row>
    <row r="50" spans="1:2" x14ac:dyDescent="0.2">
      <c r="A50" s="54"/>
      <c r="B50" s="54"/>
    </row>
    <row r="51" spans="1:2" x14ac:dyDescent="0.2">
      <c r="A51" s="54"/>
      <c r="B51" s="54"/>
    </row>
    <row r="52" spans="1:2" x14ac:dyDescent="0.2">
      <c r="A52" s="54"/>
      <c r="B52" s="54"/>
    </row>
    <row r="53" spans="1:2" x14ac:dyDescent="0.2">
      <c r="A53" s="54"/>
      <c r="B53" s="54"/>
    </row>
    <row r="54" spans="1:2" x14ac:dyDescent="0.2">
      <c r="A54" s="54"/>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61" activePane="bottomRight" state="frozen"/>
      <selection activeCell="A216" sqref="A216:L216"/>
      <selection pane="topRight" activeCell="A216" sqref="A216:L216"/>
      <selection pane="bottomLeft" activeCell="A216" sqref="A216:L216"/>
      <selection pane="bottomRight" activeCell="A61" sqref="A61"/>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4" s="20" customFormat="1" ht="18.75" customHeight="1" x14ac:dyDescent="0.2">
      <c r="A1" s="148" t="s">
        <v>1713</v>
      </c>
      <c r="B1" s="149"/>
      <c r="C1" s="149"/>
      <c r="D1" s="149"/>
      <c r="E1" s="149"/>
      <c r="F1" s="149"/>
      <c r="G1" s="149"/>
      <c r="H1" s="149"/>
      <c r="I1" s="149"/>
      <c r="J1" s="149"/>
      <c r="K1" s="149"/>
      <c r="L1" s="150"/>
    </row>
    <row r="2" spans="1:14" ht="24.75" customHeight="1" x14ac:dyDescent="0.2">
      <c r="A2" s="172" t="s">
        <v>1605</v>
      </c>
      <c r="B2" s="173"/>
      <c r="C2" s="173"/>
      <c r="D2" s="173"/>
      <c r="E2" s="173"/>
      <c r="F2" s="173"/>
      <c r="G2" s="173"/>
      <c r="H2" s="173"/>
      <c r="I2" s="173"/>
      <c r="J2" s="173"/>
      <c r="K2" s="173"/>
      <c r="L2" s="174"/>
    </row>
    <row r="3" spans="1:14" s="21" customFormat="1" x14ac:dyDescent="0.2">
      <c r="A3" s="154" t="s">
        <v>1746</v>
      </c>
      <c r="B3" s="170"/>
      <c r="C3" s="170"/>
      <c r="D3" s="170"/>
      <c r="E3" s="170"/>
      <c r="F3" s="170"/>
      <c r="G3" s="170"/>
      <c r="H3" s="170"/>
      <c r="I3" s="170"/>
      <c r="J3" s="170"/>
      <c r="K3" s="170"/>
      <c r="L3" s="171"/>
    </row>
    <row r="4" spans="1:14" s="21" customFormat="1" x14ac:dyDescent="0.2">
      <c r="A4" s="151" t="s">
        <v>650</v>
      </c>
      <c r="B4" s="152"/>
      <c r="C4" s="152"/>
      <c r="D4" s="152"/>
      <c r="E4" s="152"/>
      <c r="F4" s="152"/>
      <c r="G4" s="152"/>
      <c r="H4" s="152"/>
      <c r="I4" s="152"/>
      <c r="J4" s="152"/>
      <c r="K4" s="152"/>
      <c r="L4" s="153"/>
    </row>
    <row r="5" spans="1:14"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4" x14ac:dyDescent="0.2">
      <c r="A6" s="69" t="s">
        <v>0</v>
      </c>
      <c r="B6" s="36" t="s">
        <v>213</v>
      </c>
      <c r="C6" s="36">
        <v>229612</v>
      </c>
      <c r="D6" s="44" t="str">
        <f>IF($B6="N/A","N/A",IF(C6&gt;10,"No",IF(C6&lt;-10,"No","Yes")))</f>
        <v>N/A</v>
      </c>
      <c r="E6" s="36">
        <v>247056</v>
      </c>
      <c r="F6" s="44" t="str">
        <f>IF($B6="N/A","N/A",IF(E6&gt;10,"No",IF(E6&lt;-10,"No","Yes")))</f>
        <v>N/A</v>
      </c>
      <c r="G6" s="36">
        <v>256939</v>
      </c>
      <c r="H6" s="44" t="str">
        <f>IF($B6="N/A","N/A",IF(G6&gt;10,"No",IF(G6&lt;-10,"No","Yes")))</f>
        <v>N/A</v>
      </c>
      <c r="I6" s="12">
        <v>7.5970000000000004</v>
      </c>
      <c r="J6" s="12">
        <v>4</v>
      </c>
      <c r="K6" s="50" t="s">
        <v>739</v>
      </c>
      <c r="L6" s="9" t="str">
        <f>IF(J6="Div by 0", "N/A", IF(K6="N/A","N/A", IF(J6&gt;VALUE(MID(K6,1,2)), "No", IF(J6&lt;-1*VALUE(MID(K6,1,2)), "No", "Yes"))))</f>
        <v>Yes</v>
      </c>
    </row>
    <row r="7" spans="1:14" x14ac:dyDescent="0.2">
      <c r="A7" s="18" t="s">
        <v>59</v>
      </c>
      <c r="B7" s="36" t="s">
        <v>213</v>
      </c>
      <c r="C7" s="36">
        <v>185388.48</v>
      </c>
      <c r="D7" s="44" t="str">
        <f>IF($B7="N/A","N/A",IF(C7&gt;10,"No",IF(C7&lt;-10,"No","Yes")))</f>
        <v>N/A</v>
      </c>
      <c r="E7" s="36">
        <v>201739.68</v>
      </c>
      <c r="F7" s="44" t="str">
        <f>IF($B7="N/A","N/A",IF(E7&gt;10,"No",IF(E7&lt;-10,"No","Yes")))</f>
        <v>N/A</v>
      </c>
      <c r="G7" s="36">
        <v>210928.85</v>
      </c>
      <c r="H7" s="44" t="str">
        <f>IF($B7="N/A","N/A",IF(G7&gt;10,"No",IF(G7&lt;-10,"No","Yes")))</f>
        <v>N/A</v>
      </c>
      <c r="I7" s="12">
        <v>8.82</v>
      </c>
      <c r="J7" s="12">
        <v>4.5549999999999997</v>
      </c>
      <c r="K7" s="50" t="s">
        <v>740</v>
      </c>
      <c r="L7" s="9" t="str">
        <f>IF(J7="Div by 0", "N/A", IF(K7="N/A","N/A", IF(J7&gt;VALUE(MID(K7,1,2)), "No", IF(J7&lt;-1*VALUE(MID(K7,1,2)), "No", "Yes"))))</f>
        <v>Yes</v>
      </c>
    </row>
    <row r="8" spans="1:14" x14ac:dyDescent="0.2">
      <c r="A8" s="70" t="s">
        <v>143</v>
      </c>
      <c r="B8" s="36" t="s">
        <v>213</v>
      </c>
      <c r="C8" s="36">
        <v>142</v>
      </c>
      <c r="D8" s="44" t="str">
        <f>IF($B8="N/A","N/A",IF(C8&gt;10,"No",IF(C8&lt;-10,"No","Yes")))</f>
        <v>N/A</v>
      </c>
      <c r="E8" s="36">
        <v>148</v>
      </c>
      <c r="F8" s="44" t="str">
        <f>IF($B8="N/A","N/A",IF(E8&gt;10,"No",IF(E8&lt;-10,"No","Yes")))</f>
        <v>N/A</v>
      </c>
      <c r="G8" s="36">
        <v>117</v>
      </c>
      <c r="H8" s="44" t="str">
        <f>IF($B8="N/A","N/A",IF(G8&gt;10,"No",IF(G8&lt;-10,"No","Yes")))</f>
        <v>N/A</v>
      </c>
      <c r="I8" s="12">
        <v>4.2249999999999996</v>
      </c>
      <c r="J8" s="12">
        <v>-20.9</v>
      </c>
      <c r="K8" s="36" t="s">
        <v>213</v>
      </c>
      <c r="L8" s="9" t="str">
        <f>IF(J8="Div by 0", "N/A", IF(K8="N/A","N/A", IF(J8&gt;VALUE(MID(K8,1,2)), "No", IF(J8&lt;-1*VALUE(MID(K8,1,2)), "No", "Yes"))))</f>
        <v>N/A</v>
      </c>
    </row>
    <row r="9" spans="1:14" x14ac:dyDescent="0.2">
      <c r="A9" s="18" t="s">
        <v>681</v>
      </c>
      <c r="B9" s="36" t="s">
        <v>213</v>
      </c>
      <c r="C9" s="36">
        <v>142</v>
      </c>
      <c r="D9" s="44" t="str">
        <f t="shared" ref="D9:D11" si="0">IF($B9="N/A","N/A",IF(C9&gt;10,"No",IF(C9&lt;-10,"No","Yes")))</f>
        <v>N/A</v>
      </c>
      <c r="E9" s="36">
        <v>148</v>
      </c>
      <c r="F9" s="44" t="str">
        <f t="shared" ref="F9:F11" si="1">IF($B9="N/A","N/A",IF(E9&gt;10,"No",IF(E9&lt;-10,"No","Yes")))</f>
        <v>N/A</v>
      </c>
      <c r="G9" s="36">
        <v>117</v>
      </c>
      <c r="H9" s="44" t="str">
        <f t="shared" ref="H9:H11" si="2">IF($B9="N/A","N/A",IF(G9&gt;10,"No",IF(G9&lt;-10,"No","Yes")))</f>
        <v>N/A</v>
      </c>
      <c r="I9" s="12">
        <v>4.2249999999999996</v>
      </c>
      <c r="J9" s="12">
        <v>-20.9</v>
      </c>
      <c r="K9" s="36" t="s">
        <v>213</v>
      </c>
      <c r="L9" s="9" t="str">
        <f t="shared" ref="L9:L11" si="3">IF(J9="Div by 0", "N/A", IF(K9="N/A","N/A", IF(J9&gt;VALUE(MID(K9,1,2)), "No", IF(J9&lt;-1*VALUE(MID(K9,1,2)), "No", "Yes"))))</f>
        <v>N/A</v>
      </c>
    </row>
    <row r="10" spans="1:14" x14ac:dyDescent="0.2">
      <c r="A10" s="18" t="s">
        <v>425</v>
      </c>
      <c r="B10" s="36" t="s">
        <v>213</v>
      </c>
      <c r="C10" s="36">
        <v>0</v>
      </c>
      <c r="D10" s="44" t="str">
        <f t="shared" si="0"/>
        <v>N/A</v>
      </c>
      <c r="E10" s="36">
        <v>0</v>
      </c>
      <c r="F10" s="44" t="str">
        <f t="shared" si="1"/>
        <v>N/A</v>
      </c>
      <c r="G10" s="36">
        <v>0</v>
      </c>
      <c r="H10" s="44" t="str">
        <f t="shared" si="2"/>
        <v>N/A</v>
      </c>
      <c r="I10" s="12" t="s">
        <v>1747</v>
      </c>
      <c r="J10" s="12" t="s">
        <v>1747</v>
      </c>
      <c r="K10" s="36" t="s">
        <v>213</v>
      </c>
      <c r="L10" s="9" t="str">
        <f t="shared" si="3"/>
        <v>N/A</v>
      </c>
    </row>
    <row r="11" spans="1:14" x14ac:dyDescent="0.2">
      <c r="A11" s="18" t="s">
        <v>169</v>
      </c>
      <c r="B11" s="36" t="s">
        <v>213</v>
      </c>
      <c r="C11" s="8">
        <v>6.18434577E-2</v>
      </c>
      <c r="D11" s="44" t="str">
        <f t="shared" si="0"/>
        <v>N/A</v>
      </c>
      <c r="E11" s="8">
        <v>5.9905446500000001E-2</v>
      </c>
      <c r="F11" s="44" t="str">
        <f t="shared" si="1"/>
        <v>N/A</v>
      </c>
      <c r="G11" s="8">
        <v>4.5536100000000003E-2</v>
      </c>
      <c r="H11" s="44" t="str">
        <f t="shared" si="2"/>
        <v>N/A</v>
      </c>
      <c r="I11" s="12">
        <v>-3.13</v>
      </c>
      <c r="J11" s="12">
        <v>-24</v>
      </c>
      <c r="K11" s="36" t="s">
        <v>213</v>
      </c>
      <c r="L11" s="9" t="str">
        <f t="shared" si="3"/>
        <v>N/A</v>
      </c>
    </row>
    <row r="12" spans="1:14" x14ac:dyDescent="0.2">
      <c r="A12" s="18" t="s">
        <v>144</v>
      </c>
      <c r="B12" s="36" t="s">
        <v>213</v>
      </c>
      <c r="C12" s="36">
        <v>40</v>
      </c>
      <c r="D12" s="44" t="str">
        <f>IF($B12="N/A","N/A",IF(C12&gt;10,"No",IF(C12&lt;-10,"No","Yes")))</f>
        <v>N/A</v>
      </c>
      <c r="E12" s="36">
        <v>48.25</v>
      </c>
      <c r="F12" s="44" t="str">
        <f>IF($B12="N/A","N/A",IF(E12&gt;10,"No",IF(E12&lt;-10,"No","Yes")))</f>
        <v>N/A</v>
      </c>
      <c r="G12" s="36">
        <v>34</v>
      </c>
      <c r="H12" s="44" t="str">
        <f>IF($B12="N/A","N/A",IF(G12&gt;10,"No",IF(G12&lt;-10,"No","Yes")))</f>
        <v>N/A</v>
      </c>
      <c r="I12" s="12">
        <v>20.63</v>
      </c>
      <c r="J12" s="12">
        <v>-29.5</v>
      </c>
      <c r="K12" s="36" t="s">
        <v>213</v>
      </c>
      <c r="L12" s="9" t="str">
        <f>IF(J12="Div by 0", "N/A", IF(K12="N/A","N/A", IF(J12&gt;VALUE(MID(K12,1,2)), "No", IF(J12&lt;-1*VALUE(MID(K12,1,2)), "No", "Yes"))))</f>
        <v>N/A</v>
      </c>
    </row>
    <row r="13" spans="1:14" x14ac:dyDescent="0.2">
      <c r="A13" s="3" t="s">
        <v>364</v>
      </c>
      <c r="B13" s="71" t="s">
        <v>213</v>
      </c>
      <c r="C13" s="8" t="s">
        <v>213</v>
      </c>
      <c r="D13" s="62" t="str">
        <f>IF($B13="N/A","N/A",IF(C13&gt;=95,"Yes","No"))</f>
        <v>N/A</v>
      </c>
      <c r="E13" s="8">
        <v>95.699355612000005</v>
      </c>
      <c r="F13" s="62" t="str">
        <f>IF($B13="N/A","N/A",IF(E13&gt;=95,"Yes","No"))</f>
        <v>N/A</v>
      </c>
      <c r="G13" s="8">
        <v>96.122425945000003</v>
      </c>
      <c r="H13" s="44" t="str">
        <f>IF($B13="N/A","N/A",IF(G13&gt;=95,"Yes","No"))</f>
        <v>N/A</v>
      </c>
      <c r="I13" s="12" t="s">
        <v>213</v>
      </c>
      <c r="J13" s="12">
        <v>0.44209999999999999</v>
      </c>
      <c r="K13" s="45" t="s">
        <v>740</v>
      </c>
      <c r="L13" s="9" t="str">
        <f t="shared" ref="L13:L70" si="4">IF(J13="Div by 0", "N/A", IF(K13="N/A","N/A", IF(J13&gt;VALUE(MID(K13,1,2)), "No", IF(J13&lt;-1*VALUE(MID(K13,1,2)), "No", "Yes"))))</f>
        <v>Yes</v>
      </c>
    </row>
    <row r="14" spans="1:14" x14ac:dyDescent="0.2">
      <c r="A14" s="16" t="s">
        <v>365</v>
      </c>
      <c r="B14" s="71" t="s">
        <v>213</v>
      </c>
      <c r="C14" s="72" t="s">
        <v>213</v>
      </c>
      <c r="D14" s="73" t="str">
        <f>IF($B14="N/A","N/A",IF(C14&gt;10,"No",IF(C14&lt;-10,"No","Yes")))</f>
        <v>N/A</v>
      </c>
      <c r="E14" s="72">
        <v>4.2702868985000002</v>
      </c>
      <c r="F14" s="62" t="str">
        <f>IF($B14="N/A","N/A",IF(E14&gt;95,"Yes","No"))</f>
        <v>N/A</v>
      </c>
      <c r="G14" s="72">
        <v>3.8339839417000001</v>
      </c>
      <c r="H14" s="44" t="str">
        <f>IF($B14="N/A","N/A",IF(G14&gt;95,"Yes","No"))</f>
        <v>N/A</v>
      </c>
      <c r="I14" s="74" t="s">
        <v>213</v>
      </c>
      <c r="J14" s="74">
        <v>-10.199999999999999</v>
      </c>
      <c r="K14" s="75" t="s">
        <v>213</v>
      </c>
      <c r="L14" s="9" t="str">
        <f t="shared" si="4"/>
        <v>N/A</v>
      </c>
      <c r="M14" s="55"/>
      <c r="N14" s="55"/>
    </row>
    <row r="15" spans="1:14" s="55" customFormat="1" x14ac:dyDescent="0.2">
      <c r="A15" s="16" t="s">
        <v>366</v>
      </c>
      <c r="B15" s="71" t="s">
        <v>213</v>
      </c>
      <c r="C15" s="72" t="s">
        <v>213</v>
      </c>
      <c r="D15" s="73" t="str">
        <f t="shared" ref="D15:D21" si="5">IF($B15="N/A","N/A",IF(C15&gt;10,"No",IF(C15&lt;-10,"No","Yes")))</f>
        <v>N/A</v>
      </c>
      <c r="E15" s="72">
        <v>3.0357489800000002E-2</v>
      </c>
      <c r="F15" s="73" t="str">
        <f t="shared" ref="F15:F21" si="6">IF($B15="N/A","N/A",IF(E15&gt;10,"No",IF(E15&lt;-10,"No","Yes")))</f>
        <v>N/A</v>
      </c>
      <c r="G15" s="72">
        <v>4.3590112799999997E-2</v>
      </c>
      <c r="H15" s="76" t="str">
        <f t="shared" ref="H15:H21" si="7">IF($B15="N/A","N/A",IF(G15&gt;10,"No",IF(G15&lt;-10,"No","Yes")))</f>
        <v>N/A</v>
      </c>
      <c r="I15" s="74" t="s">
        <v>213</v>
      </c>
      <c r="J15" s="74">
        <v>43.59</v>
      </c>
      <c r="K15" s="75" t="s">
        <v>213</v>
      </c>
      <c r="L15" s="9" t="str">
        <f t="shared" si="4"/>
        <v>N/A</v>
      </c>
    </row>
    <row r="16" spans="1:14" s="55" customFormat="1" x14ac:dyDescent="0.2">
      <c r="A16" s="16" t="s">
        <v>367</v>
      </c>
      <c r="B16" s="71" t="s">
        <v>213</v>
      </c>
      <c r="C16" s="77" t="s">
        <v>213</v>
      </c>
      <c r="D16" s="78" t="str">
        <f t="shared" si="5"/>
        <v>N/A</v>
      </c>
      <c r="E16" s="77">
        <v>10625</v>
      </c>
      <c r="F16" s="78" t="str">
        <f t="shared" si="6"/>
        <v>N/A</v>
      </c>
      <c r="G16" s="77">
        <v>9963</v>
      </c>
      <c r="H16" s="76" t="str">
        <f t="shared" si="7"/>
        <v>N/A</v>
      </c>
      <c r="I16" s="74" t="s">
        <v>213</v>
      </c>
      <c r="J16" s="74">
        <v>-6.23</v>
      </c>
      <c r="K16" s="75" t="s">
        <v>213</v>
      </c>
      <c r="L16" s="9" t="str">
        <f t="shared" si="4"/>
        <v>N/A</v>
      </c>
    </row>
    <row r="17" spans="1:14" s="55" customFormat="1" x14ac:dyDescent="0.2">
      <c r="A17" s="17" t="s">
        <v>368</v>
      </c>
      <c r="B17" s="71" t="s">
        <v>213</v>
      </c>
      <c r="C17" s="72" t="s">
        <v>213</v>
      </c>
      <c r="D17" s="76" t="str">
        <f t="shared" si="5"/>
        <v>N/A</v>
      </c>
      <c r="E17" s="72">
        <v>4.3006443883000003</v>
      </c>
      <c r="F17" s="76" t="str">
        <f t="shared" si="6"/>
        <v>N/A</v>
      </c>
      <c r="G17" s="72">
        <v>3.8775740545000001</v>
      </c>
      <c r="H17" s="76" t="str">
        <f t="shared" si="7"/>
        <v>N/A</v>
      </c>
      <c r="I17" s="74" t="s">
        <v>213</v>
      </c>
      <c r="J17" s="74">
        <v>-9.84</v>
      </c>
      <c r="K17" s="75" t="s">
        <v>213</v>
      </c>
      <c r="L17" s="9" t="str">
        <f t="shared" si="4"/>
        <v>N/A</v>
      </c>
      <c r="M17" s="43"/>
      <c r="N17" s="43"/>
    </row>
    <row r="18" spans="1:14" x14ac:dyDescent="0.2">
      <c r="A18" s="16" t="s">
        <v>682</v>
      </c>
      <c r="B18" s="71" t="s">
        <v>213</v>
      </c>
      <c r="C18" s="72" t="s">
        <v>213</v>
      </c>
      <c r="D18" s="76" t="str">
        <f t="shared" si="5"/>
        <v>N/A</v>
      </c>
      <c r="E18" s="72">
        <v>49.232941175999997</v>
      </c>
      <c r="F18" s="76" t="str">
        <f t="shared" si="6"/>
        <v>N/A</v>
      </c>
      <c r="G18" s="72">
        <v>44.093144635000002</v>
      </c>
      <c r="H18" s="76" t="str">
        <f t="shared" si="7"/>
        <v>N/A</v>
      </c>
      <c r="I18" s="12" t="s">
        <v>213</v>
      </c>
      <c r="J18" s="12">
        <v>-10.4</v>
      </c>
      <c r="K18" s="75" t="s">
        <v>213</v>
      </c>
      <c r="L18" s="9" t="str">
        <f t="shared" si="4"/>
        <v>N/A</v>
      </c>
    </row>
    <row r="19" spans="1:14" x14ac:dyDescent="0.2">
      <c r="A19" s="16" t="s">
        <v>683</v>
      </c>
      <c r="B19" s="71" t="s">
        <v>213</v>
      </c>
      <c r="C19" s="72" t="s">
        <v>213</v>
      </c>
      <c r="D19" s="76" t="str">
        <f t="shared" si="5"/>
        <v>N/A</v>
      </c>
      <c r="E19" s="72">
        <v>18.531764706000001</v>
      </c>
      <c r="F19" s="76" t="str">
        <f t="shared" si="6"/>
        <v>N/A</v>
      </c>
      <c r="G19" s="72">
        <v>19.140821037999999</v>
      </c>
      <c r="H19" s="76" t="str">
        <f t="shared" si="7"/>
        <v>N/A</v>
      </c>
      <c r="I19" s="12" t="s">
        <v>213</v>
      </c>
      <c r="J19" s="12">
        <v>3.2869999999999999</v>
      </c>
      <c r="K19" s="75" t="s">
        <v>213</v>
      </c>
      <c r="L19" s="9" t="str">
        <f t="shared" si="4"/>
        <v>N/A</v>
      </c>
    </row>
    <row r="20" spans="1:14" ht="25.5" x14ac:dyDescent="0.2">
      <c r="A20" s="16" t="s">
        <v>684</v>
      </c>
      <c r="B20" s="71" t="s">
        <v>213</v>
      </c>
      <c r="C20" s="72" t="s">
        <v>213</v>
      </c>
      <c r="D20" s="76" t="str">
        <f t="shared" si="5"/>
        <v>N/A</v>
      </c>
      <c r="E20" s="72">
        <v>58.870588235</v>
      </c>
      <c r="F20" s="76" t="str">
        <f t="shared" si="6"/>
        <v>N/A</v>
      </c>
      <c r="G20" s="72">
        <v>64.649202048000006</v>
      </c>
      <c r="H20" s="76" t="str">
        <f t="shared" si="7"/>
        <v>N/A</v>
      </c>
      <c r="I20" s="12" t="s">
        <v>213</v>
      </c>
      <c r="J20" s="12">
        <v>9.8160000000000007</v>
      </c>
      <c r="K20" s="75" t="s">
        <v>213</v>
      </c>
      <c r="L20" s="9" t="str">
        <f t="shared" si="4"/>
        <v>N/A</v>
      </c>
    </row>
    <row r="21" spans="1:14" ht="25.5" x14ac:dyDescent="0.2">
      <c r="A21" s="16" t="s">
        <v>685</v>
      </c>
      <c r="B21" s="71" t="s">
        <v>213</v>
      </c>
      <c r="C21" s="72" t="s">
        <v>213</v>
      </c>
      <c r="D21" s="76" t="str">
        <f t="shared" si="5"/>
        <v>N/A</v>
      </c>
      <c r="E21" s="72">
        <v>0.2635294118</v>
      </c>
      <c r="F21" s="76" t="str">
        <f t="shared" si="6"/>
        <v>N/A</v>
      </c>
      <c r="G21" s="72">
        <v>0.14051992369999999</v>
      </c>
      <c r="H21" s="76" t="str">
        <f t="shared" si="7"/>
        <v>N/A</v>
      </c>
      <c r="I21" s="12" t="s">
        <v>213</v>
      </c>
      <c r="J21" s="12">
        <v>-46.7</v>
      </c>
      <c r="K21" s="75" t="s">
        <v>213</v>
      </c>
      <c r="L21" s="9" t="str">
        <f t="shared" si="4"/>
        <v>N/A</v>
      </c>
    </row>
    <row r="22" spans="1:14" x14ac:dyDescent="0.2">
      <c r="A22" s="2" t="s">
        <v>1727</v>
      </c>
      <c r="B22" s="48" t="s">
        <v>217</v>
      </c>
      <c r="C22" s="1">
        <v>83</v>
      </c>
      <c r="D22" s="44" t="str">
        <f>IF($B22="N/A","N/A",IF(C22&gt;0,"No",IF(C22&lt;0,"No","Yes")))</f>
        <v>No</v>
      </c>
      <c r="E22" s="1">
        <v>123</v>
      </c>
      <c r="F22" s="44" t="str">
        <f>IF($B22="N/A","N/A",IF(E22&gt;0,"No",IF(E22&lt;0,"No","Yes")))</f>
        <v>No</v>
      </c>
      <c r="G22" s="1">
        <v>123</v>
      </c>
      <c r="H22" s="44" t="str">
        <f>IF($B22="N/A","N/A",IF(G22&gt;0,"No",IF(G22&lt;0,"No","Yes")))</f>
        <v>No</v>
      </c>
      <c r="I22" s="12">
        <v>48.19</v>
      </c>
      <c r="J22" s="12">
        <v>0</v>
      </c>
      <c r="K22" s="45" t="s">
        <v>213</v>
      </c>
      <c r="L22" s="9" t="str">
        <f t="shared" si="4"/>
        <v>N/A</v>
      </c>
    </row>
    <row r="23" spans="1:14" x14ac:dyDescent="0.2">
      <c r="A23" s="6" t="s">
        <v>145</v>
      </c>
      <c r="B23" s="48" t="s">
        <v>279</v>
      </c>
      <c r="C23" s="8">
        <v>7.2295872999999997E-2</v>
      </c>
      <c r="D23" s="44" t="str">
        <f>IF($B23="N/A","N/A",IF(C23&gt;=10,"No",IF(C23&lt;0,"No","Yes")))</f>
        <v>Yes</v>
      </c>
      <c r="E23" s="8">
        <v>9.9572566500000001E-2</v>
      </c>
      <c r="F23" s="44" t="str">
        <f>IF($B23="N/A","N/A",IF(E23&gt;=10,"No",IF(E23&lt;0,"No","Yes")))</f>
        <v>Yes</v>
      </c>
      <c r="G23" s="8">
        <v>9.5742569200000002E-2</v>
      </c>
      <c r="H23" s="44" t="str">
        <f>IF($B23="N/A","N/A",IF(G23&gt;=10,"No",IF(G23&lt;0,"No","Yes")))</f>
        <v>Yes</v>
      </c>
      <c r="I23" s="12">
        <v>37.729999999999997</v>
      </c>
      <c r="J23" s="12">
        <v>-3.85</v>
      </c>
      <c r="K23" s="45" t="s">
        <v>213</v>
      </c>
      <c r="L23" s="9" t="str">
        <f t="shared" si="4"/>
        <v>N/A</v>
      </c>
    </row>
    <row r="24" spans="1:14" x14ac:dyDescent="0.2">
      <c r="A24" s="2" t="s">
        <v>426</v>
      </c>
      <c r="B24" s="35" t="s">
        <v>213</v>
      </c>
      <c r="C24" s="13">
        <v>66.265060241</v>
      </c>
      <c r="D24" s="76" t="str">
        <f t="shared" ref="D24:D27" si="8">IF($B24="N/A","N/A",IF(C24&gt;10,"No",IF(C24&lt;-10,"No","Yes")))</f>
        <v>N/A</v>
      </c>
      <c r="E24" s="13">
        <v>75.609756098000005</v>
      </c>
      <c r="F24" s="44" t="str">
        <f t="shared" ref="F24:F27" si="9">IF($B24="N/A","N/A",IF(E24&gt;10,"No",IF(E24&lt;-10,"No","Yes")))</f>
        <v>N/A</v>
      </c>
      <c r="G24" s="13">
        <v>70.731707317000001</v>
      </c>
      <c r="H24" s="44" t="str">
        <f t="shared" ref="H24:H27" si="10">IF($B24="N/A","N/A",IF(G24&gt;10,"No",IF(G24&lt;-10,"No","Yes")))</f>
        <v>N/A</v>
      </c>
      <c r="I24" s="12">
        <v>14.1</v>
      </c>
      <c r="J24" s="12">
        <v>-6.45</v>
      </c>
      <c r="K24" s="45" t="s">
        <v>213</v>
      </c>
      <c r="L24" s="9" t="str">
        <f t="shared" si="4"/>
        <v>N/A</v>
      </c>
    </row>
    <row r="25" spans="1:14" x14ac:dyDescent="0.2">
      <c r="A25" s="2" t="s">
        <v>427</v>
      </c>
      <c r="B25" s="35" t="s">
        <v>213</v>
      </c>
      <c r="C25" s="13">
        <v>9.6385542168999994</v>
      </c>
      <c r="D25" s="76" t="str">
        <f t="shared" si="8"/>
        <v>N/A</v>
      </c>
      <c r="E25" s="13">
        <v>10.569105691000001</v>
      </c>
      <c r="F25" s="44" t="str">
        <f t="shared" si="9"/>
        <v>N/A</v>
      </c>
      <c r="G25" s="13">
        <v>0.81300813009999995</v>
      </c>
      <c r="H25" s="44" t="str">
        <f t="shared" si="10"/>
        <v>N/A</v>
      </c>
      <c r="I25" s="12">
        <v>9.6539999999999999</v>
      </c>
      <c r="J25" s="12">
        <v>-92.3</v>
      </c>
      <c r="K25" s="45" t="s">
        <v>213</v>
      </c>
      <c r="L25" s="9" t="str">
        <f t="shared" si="4"/>
        <v>N/A</v>
      </c>
    </row>
    <row r="26" spans="1:14" x14ac:dyDescent="0.2">
      <c r="A26" s="2" t="s">
        <v>423</v>
      </c>
      <c r="B26" s="35" t="s">
        <v>213</v>
      </c>
      <c r="C26" s="13">
        <v>18.674698795000001</v>
      </c>
      <c r="D26" s="76" t="str">
        <f t="shared" si="8"/>
        <v>N/A</v>
      </c>
      <c r="E26" s="13">
        <v>13.414634145999999</v>
      </c>
      <c r="F26" s="44" t="str">
        <f t="shared" si="9"/>
        <v>N/A</v>
      </c>
      <c r="G26" s="13">
        <v>16.260162602000001</v>
      </c>
      <c r="H26" s="44" t="str">
        <f t="shared" si="10"/>
        <v>N/A</v>
      </c>
      <c r="I26" s="12">
        <v>-28.2</v>
      </c>
      <c r="J26" s="12">
        <v>21.21</v>
      </c>
      <c r="K26" s="45" t="s">
        <v>213</v>
      </c>
      <c r="L26" s="9" t="str">
        <f t="shared" si="4"/>
        <v>N/A</v>
      </c>
    </row>
    <row r="27" spans="1:14" x14ac:dyDescent="0.2">
      <c r="A27" s="2" t="s">
        <v>424</v>
      </c>
      <c r="B27" s="35" t="s">
        <v>213</v>
      </c>
      <c r="C27" s="13">
        <v>2.4096385541999998</v>
      </c>
      <c r="D27" s="76" t="str">
        <f t="shared" si="8"/>
        <v>N/A</v>
      </c>
      <c r="E27" s="13">
        <v>0.81300813009999995</v>
      </c>
      <c r="F27" s="44" t="str">
        <f t="shared" si="9"/>
        <v>N/A</v>
      </c>
      <c r="G27" s="13">
        <v>1.2195121951000001</v>
      </c>
      <c r="H27" s="44" t="str">
        <f t="shared" si="10"/>
        <v>N/A</v>
      </c>
      <c r="I27" s="12">
        <v>-66.3</v>
      </c>
      <c r="J27" s="12">
        <v>50</v>
      </c>
      <c r="K27" s="45" t="s">
        <v>213</v>
      </c>
      <c r="L27" s="9" t="str">
        <f t="shared" si="4"/>
        <v>N/A</v>
      </c>
    </row>
    <row r="28" spans="1:14" x14ac:dyDescent="0.2">
      <c r="A28" s="2" t="s">
        <v>955</v>
      </c>
      <c r="B28" s="35" t="s">
        <v>213</v>
      </c>
      <c r="C28" s="72">
        <v>13.027193701</v>
      </c>
      <c r="D28" s="76" t="str">
        <f>IF($B28="N/A","N/A",IF(C28&gt;10,"No",IF(C28&lt;-10,"No","Yes")))</f>
        <v>N/A</v>
      </c>
      <c r="E28" s="72">
        <v>12.716145327</v>
      </c>
      <c r="F28" s="76" t="str">
        <f>IF($B28="N/A","N/A",IF(E28&gt;10,"No",IF(E28&lt;-10,"No","Yes")))</f>
        <v>N/A</v>
      </c>
      <c r="G28" s="72">
        <v>12.669933329999999</v>
      </c>
      <c r="H28" s="76" t="str">
        <f>IF($B28="N/A","N/A",IF(G28&gt;10,"No",IF(G28&lt;-10,"No","Yes")))</f>
        <v>N/A</v>
      </c>
      <c r="I28" s="12">
        <v>-2.39</v>
      </c>
      <c r="J28" s="12">
        <v>-0.36299999999999999</v>
      </c>
      <c r="K28" s="75" t="s">
        <v>740</v>
      </c>
      <c r="L28" s="9" t="str">
        <f t="shared" si="4"/>
        <v>Yes</v>
      </c>
      <c r="M28" s="55"/>
      <c r="N28" s="55"/>
    </row>
    <row r="29" spans="1:14" s="55" customFormat="1" ht="25.5" x14ac:dyDescent="0.2">
      <c r="A29" s="2" t="s">
        <v>956</v>
      </c>
      <c r="B29" s="35" t="s">
        <v>213</v>
      </c>
      <c r="C29" s="72">
        <v>0</v>
      </c>
      <c r="D29" s="76" t="str">
        <f>IF($B29="N/A","N/A",IF(C29&gt;10,"No",IF(C29&lt;-10,"No","Yes")))</f>
        <v>N/A</v>
      </c>
      <c r="E29" s="72">
        <v>0</v>
      </c>
      <c r="F29" s="76" t="str">
        <f>IF($B29="N/A","N/A",IF(E29&gt;10,"No",IF(E29&lt;-10,"No","Yes")))</f>
        <v>N/A</v>
      </c>
      <c r="G29" s="72">
        <v>0</v>
      </c>
      <c r="H29" s="76" t="str">
        <f>IF($B29="N/A","N/A",IF(G29&gt;10,"No",IF(G29&lt;-10,"No","Yes")))</f>
        <v>N/A</v>
      </c>
      <c r="I29" s="12" t="s">
        <v>1747</v>
      </c>
      <c r="J29" s="12" t="s">
        <v>1747</v>
      </c>
      <c r="K29" s="75" t="s">
        <v>740</v>
      </c>
      <c r="L29" s="9" t="str">
        <f t="shared" si="4"/>
        <v>N/A</v>
      </c>
      <c r="M29" s="43"/>
      <c r="N29" s="43"/>
    </row>
    <row r="30" spans="1:14" x14ac:dyDescent="0.2">
      <c r="A30" s="2" t="s">
        <v>20</v>
      </c>
      <c r="B30" s="48" t="s">
        <v>280</v>
      </c>
      <c r="C30" s="13">
        <v>98.315419055000007</v>
      </c>
      <c r="D30" s="44" t="str">
        <f>IF($B30="N/A","N/A",IF(C30&gt;=98,"Yes","No"))</f>
        <v>Yes</v>
      </c>
      <c r="E30" s="13">
        <v>98.453387086000006</v>
      </c>
      <c r="F30" s="44" t="str">
        <f>IF($B30="N/A","N/A",IF(E30&gt;=98,"Yes","No"))</f>
        <v>Yes</v>
      </c>
      <c r="G30" s="13">
        <v>98.449048218000001</v>
      </c>
      <c r="H30" s="44" t="str">
        <f>IF($B30="N/A","N/A",IF(G30&gt;=98,"Yes","No"))</f>
        <v>Yes</v>
      </c>
      <c r="I30" s="12">
        <v>0.14030000000000001</v>
      </c>
      <c r="J30" s="12">
        <v>-4.0000000000000001E-3</v>
      </c>
      <c r="K30" s="45" t="s">
        <v>740</v>
      </c>
      <c r="L30" s="9" t="str">
        <f t="shared" si="4"/>
        <v>Yes</v>
      </c>
    </row>
    <row r="31" spans="1:14" x14ac:dyDescent="0.2">
      <c r="A31" s="2" t="s">
        <v>18</v>
      </c>
      <c r="B31" s="48" t="s">
        <v>277</v>
      </c>
      <c r="C31" s="13">
        <v>100</v>
      </c>
      <c r="D31" s="44" t="str">
        <f>IF($B31="N/A","N/A",IF(C31&gt;=95,"Yes","No"))</f>
        <v>Yes</v>
      </c>
      <c r="E31" s="13">
        <v>100</v>
      </c>
      <c r="F31" s="44" t="str">
        <f>IF($B31="N/A","N/A",IF(E31&gt;=95,"Yes","No"))</f>
        <v>Yes</v>
      </c>
      <c r="G31" s="13">
        <v>100</v>
      </c>
      <c r="H31" s="44" t="str">
        <f>IF($B31="N/A","N/A",IF(G31&gt;=95,"Yes","No"))</f>
        <v>Yes</v>
      </c>
      <c r="I31" s="12">
        <v>0</v>
      </c>
      <c r="J31" s="12">
        <v>0</v>
      </c>
      <c r="K31" s="45" t="s">
        <v>740</v>
      </c>
      <c r="L31" s="9" t="str">
        <f t="shared" si="4"/>
        <v>Yes</v>
      </c>
    </row>
    <row r="32" spans="1:14" x14ac:dyDescent="0.2">
      <c r="A32" s="2" t="s">
        <v>23</v>
      </c>
      <c r="B32" s="35" t="s">
        <v>213</v>
      </c>
      <c r="C32" s="13">
        <v>43.647544553000003</v>
      </c>
      <c r="D32" s="44" t="str">
        <f t="shared" ref="D32:D37" si="11">IF($B32="N/A","N/A",IF(C32&gt;10,"No",IF(C32&lt;-10,"No","Yes")))</f>
        <v>N/A</v>
      </c>
      <c r="E32" s="13">
        <v>43.494592318999999</v>
      </c>
      <c r="F32" s="44" t="str">
        <f t="shared" ref="F32:F37" si="12">IF($B32="N/A","N/A",IF(E32&gt;10,"No",IF(E32&lt;-10,"No","Yes")))</f>
        <v>N/A</v>
      </c>
      <c r="G32" s="13">
        <v>43.119183931000002</v>
      </c>
      <c r="H32" s="44" t="str">
        <f t="shared" ref="H32:H37" si="13">IF($B32="N/A","N/A",IF(G32&gt;10,"No",IF(G32&lt;-10,"No","Yes")))</f>
        <v>N/A</v>
      </c>
      <c r="I32" s="12">
        <v>-0.35</v>
      </c>
      <c r="J32" s="12">
        <v>-0.86299999999999999</v>
      </c>
      <c r="K32" s="45" t="s">
        <v>740</v>
      </c>
      <c r="L32" s="9" t="str">
        <f t="shared" si="4"/>
        <v>Yes</v>
      </c>
    </row>
    <row r="33" spans="1:12" x14ac:dyDescent="0.2">
      <c r="A33" s="2" t="s">
        <v>24</v>
      </c>
      <c r="B33" s="35" t="s">
        <v>213</v>
      </c>
      <c r="C33" s="13">
        <v>39.022350748000001</v>
      </c>
      <c r="D33" s="44" t="str">
        <f t="shared" si="11"/>
        <v>N/A</v>
      </c>
      <c r="E33" s="13">
        <v>38.975778771000002</v>
      </c>
      <c r="F33" s="44" t="str">
        <f t="shared" si="12"/>
        <v>N/A</v>
      </c>
      <c r="G33" s="13">
        <v>38.963333710000001</v>
      </c>
      <c r="H33" s="44" t="str">
        <f t="shared" si="13"/>
        <v>N/A</v>
      </c>
      <c r="I33" s="12">
        <v>-0.11899999999999999</v>
      </c>
      <c r="J33" s="12">
        <v>-3.2000000000000001E-2</v>
      </c>
      <c r="K33" s="45" t="s">
        <v>740</v>
      </c>
      <c r="L33" s="9" t="str">
        <f t="shared" si="4"/>
        <v>Yes</v>
      </c>
    </row>
    <row r="34" spans="1:12" x14ac:dyDescent="0.2">
      <c r="A34" s="2" t="s">
        <v>25</v>
      </c>
      <c r="B34" s="35" t="s">
        <v>213</v>
      </c>
      <c r="C34" s="13">
        <v>0.2356148633</v>
      </c>
      <c r="D34" s="44" t="str">
        <f t="shared" si="11"/>
        <v>N/A</v>
      </c>
      <c r="E34" s="13">
        <v>0.2307169225</v>
      </c>
      <c r="F34" s="44" t="str">
        <f t="shared" si="12"/>
        <v>N/A</v>
      </c>
      <c r="G34" s="13">
        <v>0.2366320411</v>
      </c>
      <c r="H34" s="44" t="str">
        <f t="shared" si="13"/>
        <v>N/A</v>
      </c>
      <c r="I34" s="12">
        <v>-2.08</v>
      </c>
      <c r="J34" s="12">
        <v>2.5640000000000001</v>
      </c>
      <c r="K34" s="45" t="s">
        <v>740</v>
      </c>
      <c r="L34" s="9" t="str">
        <f t="shared" si="4"/>
        <v>Yes</v>
      </c>
    </row>
    <row r="35" spans="1:12" x14ac:dyDescent="0.2">
      <c r="A35" s="2" t="s">
        <v>26</v>
      </c>
      <c r="B35" s="48" t="s">
        <v>213</v>
      </c>
      <c r="C35" s="13">
        <v>1.9254220163</v>
      </c>
      <c r="D35" s="11" t="str">
        <f t="shared" si="11"/>
        <v>N/A</v>
      </c>
      <c r="E35" s="13">
        <v>2.0331422835000001</v>
      </c>
      <c r="F35" s="11" t="str">
        <f t="shared" si="12"/>
        <v>N/A</v>
      </c>
      <c r="G35" s="13">
        <v>2.2207605695999999</v>
      </c>
      <c r="H35" s="11" t="str">
        <f t="shared" si="13"/>
        <v>N/A</v>
      </c>
      <c r="I35" s="12">
        <v>5.5949999999999998</v>
      </c>
      <c r="J35" s="12">
        <v>9.2279999999999998</v>
      </c>
      <c r="K35" s="48" t="s">
        <v>213</v>
      </c>
      <c r="L35" s="9" t="str">
        <f t="shared" si="4"/>
        <v>N/A</v>
      </c>
    </row>
    <row r="36" spans="1:12" x14ac:dyDescent="0.2">
      <c r="A36" s="2" t="s">
        <v>60</v>
      </c>
      <c r="B36" s="48" t="s">
        <v>213</v>
      </c>
      <c r="C36" s="13">
        <v>0</v>
      </c>
      <c r="D36" s="11" t="str">
        <f t="shared" si="11"/>
        <v>N/A</v>
      </c>
      <c r="E36" s="13">
        <v>0</v>
      </c>
      <c r="F36" s="11" t="str">
        <f t="shared" si="12"/>
        <v>N/A</v>
      </c>
      <c r="G36" s="13">
        <v>0</v>
      </c>
      <c r="H36" s="11" t="str">
        <f t="shared" si="13"/>
        <v>N/A</v>
      </c>
      <c r="I36" s="12" t="s">
        <v>1747</v>
      </c>
      <c r="J36" s="12" t="s">
        <v>1747</v>
      </c>
      <c r="K36" s="48" t="s">
        <v>213</v>
      </c>
      <c r="L36" s="9" t="str">
        <f t="shared" si="4"/>
        <v>N/A</v>
      </c>
    </row>
    <row r="37" spans="1:12" x14ac:dyDescent="0.2">
      <c r="A37" s="2" t="s">
        <v>61</v>
      </c>
      <c r="B37" s="48" t="s">
        <v>213</v>
      </c>
      <c r="C37" s="13">
        <v>0</v>
      </c>
      <c r="D37" s="11" t="str">
        <f t="shared" si="11"/>
        <v>N/A</v>
      </c>
      <c r="E37" s="13">
        <v>0</v>
      </c>
      <c r="F37" s="11" t="str">
        <f t="shared" si="12"/>
        <v>N/A</v>
      </c>
      <c r="G37" s="13">
        <v>0</v>
      </c>
      <c r="H37" s="11" t="str">
        <f t="shared" si="13"/>
        <v>N/A</v>
      </c>
      <c r="I37" s="12" t="s">
        <v>1747</v>
      </c>
      <c r="J37" s="12" t="s">
        <v>1747</v>
      </c>
      <c r="K37" s="48" t="s">
        <v>213</v>
      </c>
      <c r="L37" s="9" t="str">
        <f t="shared" si="4"/>
        <v>N/A</v>
      </c>
    </row>
    <row r="38" spans="1:12" x14ac:dyDescent="0.2">
      <c r="A38" s="2" t="s">
        <v>62</v>
      </c>
      <c r="B38" s="48" t="s">
        <v>278</v>
      </c>
      <c r="C38" s="13">
        <v>15.169067819</v>
      </c>
      <c r="D38" s="11" t="str">
        <f>IF($B38="N/A","N/A",IF(C38&gt;=5,"No",IF(C38&lt;0,"No","Yes")))</f>
        <v>No</v>
      </c>
      <c r="E38" s="13">
        <v>15.265769704</v>
      </c>
      <c r="F38" s="11" t="str">
        <f>IF($B38="N/A","N/A",IF(E38&gt;=5,"No",IF(E38&lt;0,"No","Yes")))</f>
        <v>No</v>
      </c>
      <c r="G38" s="13">
        <v>15.460089749</v>
      </c>
      <c r="H38" s="11" t="str">
        <f>IF($B38="N/A","N/A",IF(G38&gt;=5,"No",IF(G38&lt;0,"No","Yes")))</f>
        <v>No</v>
      </c>
      <c r="I38" s="12">
        <v>0.63749999999999996</v>
      </c>
      <c r="J38" s="12">
        <v>1.2729999999999999</v>
      </c>
      <c r="K38" s="45" t="s">
        <v>740</v>
      </c>
      <c r="L38" s="9" t="str">
        <f t="shared" si="4"/>
        <v>Yes</v>
      </c>
    </row>
    <row r="39" spans="1:12" x14ac:dyDescent="0.2">
      <c r="A39" s="2" t="s">
        <v>63</v>
      </c>
      <c r="B39" s="48" t="s">
        <v>213</v>
      </c>
      <c r="C39" s="13">
        <v>15.168196783999999</v>
      </c>
      <c r="D39" s="11" t="str">
        <f>IF($B39="N/A","N/A",IF(C39&gt;10,"No",IF(C39&lt;-10,"No","Yes")))</f>
        <v>N/A</v>
      </c>
      <c r="E39" s="13">
        <v>15.265769704</v>
      </c>
      <c r="F39" s="11" t="str">
        <f>IF($B39="N/A","N/A",IF(E39&gt;10,"No",IF(E39&lt;-10,"No","Yes")))</f>
        <v>N/A</v>
      </c>
      <c r="G39" s="13">
        <v>15.460089749</v>
      </c>
      <c r="H39" s="11" t="str">
        <f>IF($B39="N/A","N/A",IF(G39&gt;10,"No",IF(G39&lt;-10,"No","Yes")))</f>
        <v>N/A</v>
      </c>
      <c r="I39" s="12">
        <v>0.64329999999999998</v>
      </c>
      <c r="J39" s="12">
        <v>1.2729999999999999</v>
      </c>
      <c r="K39" s="48" t="s">
        <v>740</v>
      </c>
      <c r="L39" s="9" t="str">
        <f t="shared" si="4"/>
        <v>Yes</v>
      </c>
    </row>
    <row r="40" spans="1:12" x14ac:dyDescent="0.2">
      <c r="A40" s="2" t="s">
        <v>64</v>
      </c>
      <c r="B40" s="48"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5" t="s">
        <v>740</v>
      </c>
      <c r="L40" s="9" t="str">
        <f t="shared" si="4"/>
        <v>Yes</v>
      </c>
    </row>
    <row r="41" spans="1:12" x14ac:dyDescent="0.2">
      <c r="A41" s="3" t="s">
        <v>19</v>
      </c>
      <c r="B41" s="35" t="s">
        <v>281</v>
      </c>
      <c r="C41" s="8">
        <v>2.9101266483999999</v>
      </c>
      <c r="D41" s="44" t="str">
        <f>IF($B41="N/A","N/A",IF(C41&gt;8,"No",IF(C41&lt;2,"No","Yes")))</f>
        <v>Yes</v>
      </c>
      <c r="E41" s="8">
        <v>2.758888673</v>
      </c>
      <c r="F41" s="44" t="str">
        <f>IF($B41="N/A","N/A",IF(E41&gt;8,"No",IF(E41&lt;2,"No","Yes")))</f>
        <v>Yes</v>
      </c>
      <c r="G41" s="8">
        <v>2.5749302364000002</v>
      </c>
      <c r="H41" s="44" t="str">
        <f>IF($B41="N/A","N/A",IF(G41&gt;8,"No",IF(G41&lt;2,"No","Yes")))</f>
        <v>Yes</v>
      </c>
      <c r="I41" s="12">
        <v>-5.2</v>
      </c>
      <c r="J41" s="12">
        <v>-6.67</v>
      </c>
      <c r="K41" s="45" t="s">
        <v>740</v>
      </c>
      <c r="L41" s="9" t="str">
        <f t="shared" si="4"/>
        <v>Yes</v>
      </c>
    </row>
    <row r="42" spans="1:12" x14ac:dyDescent="0.2">
      <c r="A42" s="3" t="s">
        <v>170</v>
      </c>
      <c r="B42" s="35" t="s">
        <v>213</v>
      </c>
      <c r="C42" s="8">
        <v>14.313711827000001</v>
      </c>
      <c r="D42" s="11" t="str">
        <f t="shared" ref="D42:D49" si="14">IF($B42="N/A","N/A",IF(C42&gt;10,"No",IF(C42&lt;-10,"No","Yes")))</f>
        <v>N/A</v>
      </c>
      <c r="E42" s="8">
        <v>13.740204650000001</v>
      </c>
      <c r="F42" s="11" t="str">
        <f t="shared" ref="F42:F49" si="15">IF($B42="N/A","N/A",IF(E42&gt;10,"No",IF(E42&lt;-10,"No","Yes")))</f>
        <v>N/A</v>
      </c>
      <c r="G42" s="8">
        <v>13.3424665</v>
      </c>
      <c r="H42" s="11" t="str">
        <f t="shared" ref="H42:H49" si="16">IF($B42="N/A","N/A",IF(G42&gt;10,"No",IF(G42&lt;-10,"No","Yes")))</f>
        <v>N/A</v>
      </c>
      <c r="I42" s="12">
        <v>-4.01</v>
      </c>
      <c r="J42" s="12">
        <v>-2.89</v>
      </c>
      <c r="K42" s="45" t="s">
        <v>740</v>
      </c>
      <c r="L42" s="9" t="str">
        <f>IF(J42="Div by 0", "N/A", IF(OR(J42="N/A",K42="N/A"),"N/A", IF(J42&gt;VALUE(MID(K42,1,2)), "No", IF(J42&lt;-1*VALUE(MID(K42,1,2)), "No", "Yes"))))</f>
        <v>Yes</v>
      </c>
    </row>
    <row r="43" spans="1:12" x14ac:dyDescent="0.2">
      <c r="A43" s="3" t="s">
        <v>171</v>
      </c>
      <c r="B43" s="35" t="s">
        <v>213</v>
      </c>
      <c r="C43" s="8">
        <v>25.276989008000001</v>
      </c>
      <c r="D43" s="11" t="str">
        <f t="shared" si="14"/>
        <v>N/A</v>
      </c>
      <c r="E43" s="8">
        <v>25.107263131</v>
      </c>
      <c r="F43" s="11" t="str">
        <f t="shared" si="15"/>
        <v>N/A</v>
      </c>
      <c r="G43" s="8">
        <v>25.207539532999998</v>
      </c>
      <c r="H43" s="11" t="str">
        <f t="shared" si="16"/>
        <v>N/A</v>
      </c>
      <c r="I43" s="12">
        <v>-0.67100000000000004</v>
      </c>
      <c r="J43" s="12">
        <v>0.39939999999999998</v>
      </c>
      <c r="K43" s="45" t="s">
        <v>740</v>
      </c>
      <c r="L43" s="9" t="str">
        <f>IF(J43="Div by 0", "N/A", IF(OR(J43="N/A",K43="N/A"),"N/A", IF(J43&gt;VALUE(MID(K43,1,2)), "No", IF(J43&lt;-1*VALUE(MID(K43,1,2)), "No", "Yes"))))</f>
        <v>Yes</v>
      </c>
    </row>
    <row r="44" spans="1:12" x14ac:dyDescent="0.2">
      <c r="A44" s="3" t="s">
        <v>172</v>
      </c>
      <c r="B44" s="35" t="s">
        <v>213</v>
      </c>
      <c r="C44" s="8">
        <v>3.9649495671000001</v>
      </c>
      <c r="D44" s="11" t="str">
        <f t="shared" si="14"/>
        <v>N/A</v>
      </c>
      <c r="E44" s="8">
        <v>3.8238294152000001</v>
      </c>
      <c r="F44" s="11" t="str">
        <f t="shared" si="15"/>
        <v>N/A</v>
      </c>
      <c r="G44" s="8">
        <v>3.6677966365999999</v>
      </c>
      <c r="H44" s="11" t="str">
        <f t="shared" si="16"/>
        <v>N/A</v>
      </c>
      <c r="I44" s="12">
        <v>-3.56</v>
      </c>
      <c r="J44" s="12">
        <v>-4.08</v>
      </c>
      <c r="K44" s="45" t="s">
        <v>740</v>
      </c>
      <c r="L44" s="9" t="str">
        <f t="shared" ref="L44:L53" si="17">IF(J44="Div by 0", "N/A", IF(OR(J44="N/A",K44="N/A"),"N/A", IF(J44&gt;VALUE(MID(K44,1,2)), "No", IF(J44&lt;-1*VALUE(MID(K44,1,2)), "No", "Yes"))))</f>
        <v>Yes</v>
      </c>
    </row>
    <row r="45" spans="1:12" x14ac:dyDescent="0.2">
      <c r="A45" s="3" t="s">
        <v>173</v>
      </c>
      <c r="B45" s="35" t="s">
        <v>213</v>
      </c>
      <c r="C45" s="8">
        <v>32.793582217000001</v>
      </c>
      <c r="D45" s="11" t="str">
        <f t="shared" si="14"/>
        <v>N/A</v>
      </c>
      <c r="E45" s="8">
        <v>33.400119811000003</v>
      </c>
      <c r="F45" s="11" t="str">
        <f t="shared" si="15"/>
        <v>N/A</v>
      </c>
      <c r="G45" s="8">
        <v>33.464363136999999</v>
      </c>
      <c r="H45" s="11" t="str">
        <f t="shared" si="16"/>
        <v>N/A</v>
      </c>
      <c r="I45" s="12">
        <v>1.85</v>
      </c>
      <c r="J45" s="12">
        <v>0.1923</v>
      </c>
      <c r="K45" s="45" t="s">
        <v>740</v>
      </c>
      <c r="L45" s="9" t="str">
        <f t="shared" si="17"/>
        <v>Yes</v>
      </c>
    </row>
    <row r="46" spans="1:12" x14ac:dyDescent="0.2">
      <c r="A46" s="3" t="s">
        <v>174</v>
      </c>
      <c r="B46" s="35" t="s">
        <v>213</v>
      </c>
      <c r="C46" s="8">
        <v>14.345940108000001</v>
      </c>
      <c r="D46" s="11" t="str">
        <f t="shared" si="14"/>
        <v>N/A</v>
      </c>
      <c r="E46" s="8">
        <v>14.978385467000001</v>
      </c>
      <c r="F46" s="11" t="str">
        <f t="shared" si="15"/>
        <v>N/A</v>
      </c>
      <c r="G46" s="8">
        <v>15.535983248999999</v>
      </c>
      <c r="H46" s="11" t="str">
        <f t="shared" si="16"/>
        <v>N/A</v>
      </c>
      <c r="I46" s="12">
        <v>4.4089999999999998</v>
      </c>
      <c r="J46" s="12">
        <v>3.7229999999999999</v>
      </c>
      <c r="K46" s="45" t="s">
        <v>740</v>
      </c>
      <c r="L46" s="9" t="str">
        <f t="shared" si="17"/>
        <v>Yes</v>
      </c>
    </row>
    <row r="47" spans="1:12" x14ac:dyDescent="0.2">
      <c r="A47" s="3" t="s">
        <v>175</v>
      </c>
      <c r="B47" s="35" t="s">
        <v>213</v>
      </c>
      <c r="C47" s="8">
        <v>2.772067662</v>
      </c>
      <c r="D47" s="11" t="str">
        <f t="shared" si="14"/>
        <v>N/A</v>
      </c>
      <c r="E47" s="8">
        <v>2.7686030697000001</v>
      </c>
      <c r="F47" s="11" t="str">
        <f t="shared" si="15"/>
        <v>N/A</v>
      </c>
      <c r="G47" s="8">
        <v>2.8489252313</v>
      </c>
      <c r="H47" s="11" t="str">
        <f t="shared" si="16"/>
        <v>N/A</v>
      </c>
      <c r="I47" s="12">
        <v>-0.125</v>
      </c>
      <c r="J47" s="12">
        <v>2.9009999999999998</v>
      </c>
      <c r="K47" s="45" t="s">
        <v>740</v>
      </c>
      <c r="L47" s="9" t="str">
        <f t="shared" si="17"/>
        <v>Yes</v>
      </c>
    </row>
    <row r="48" spans="1:12" x14ac:dyDescent="0.2">
      <c r="A48" s="3" t="s">
        <v>176</v>
      </c>
      <c r="B48" s="35" t="s">
        <v>213</v>
      </c>
      <c r="C48" s="8">
        <v>2.1261954950000002</v>
      </c>
      <c r="D48" s="11" t="str">
        <f t="shared" si="14"/>
        <v>N/A</v>
      </c>
      <c r="E48" s="8">
        <v>2.0088562916999999</v>
      </c>
      <c r="F48" s="11" t="str">
        <f t="shared" si="15"/>
        <v>N/A</v>
      </c>
      <c r="G48" s="8">
        <v>1.9576631029</v>
      </c>
      <c r="H48" s="11" t="str">
        <f t="shared" si="16"/>
        <v>N/A</v>
      </c>
      <c r="I48" s="12">
        <v>-5.52</v>
      </c>
      <c r="J48" s="12">
        <v>-2.5499999999999998</v>
      </c>
      <c r="K48" s="45" t="s">
        <v>740</v>
      </c>
      <c r="L48" s="9" t="str">
        <f t="shared" si="17"/>
        <v>Yes</v>
      </c>
    </row>
    <row r="49" spans="1:12" x14ac:dyDescent="0.2">
      <c r="A49" s="3" t="s">
        <v>957</v>
      </c>
      <c r="B49" s="35" t="s">
        <v>213</v>
      </c>
      <c r="C49" s="8">
        <v>1.4964374683999999</v>
      </c>
      <c r="D49" s="11" t="str">
        <f t="shared" si="14"/>
        <v>N/A</v>
      </c>
      <c r="E49" s="8">
        <v>1.4138494916</v>
      </c>
      <c r="F49" s="11" t="str">
        <f t="shared" si="15"/>
        <v>N/A</v>
      </c>
      <c r="G49" s="8">
        <v>1.4003323746</v>
      </c>
      <c r="H49" s="11" t="str">
        <f t="shared" si="16"/>
        <v>N/A</v>
      </c>
      <c r="I49" s="12">
        <v>-5.52</v>
      </c>
      <c r="J49" s="12">
        <v>-0.95599999999999996</v>
      </c>
      <c r="K49" s="45" t="s">
        <v>740</v>
      </c>
      <c r="L49" s="9" t="str">
        <f t="shared" si="17"/>
        <v>Yes</v>
      </c>
    </row>
    <row r="50" spans="1:12" x14ac:dyDescent="0.2">
      <c r="A50" s="2" t="s">
        <v>208</v>
      </c>
      <c r="B50" s="35" t="s">
        <v>213</v>
      </c>
      <c r="C50" s="36">
        <v>97541</v>
      </c>
      <c r="D50" s="9" t="str">
        <f t="shared" ref="D50:D53" si="18">IF($B50="N/A","N/A",IF(C50&lt;0,"No","Yes"))</f>
        <v>N/A</v>
      </c>
      <c r="E50" s="36">
        <v>102740</v>
      </c>
      <c r="F50" s="9" t="str">
        <f t="shared" ref="F50:F53" si="19">IF($B50="N/A","N/A",IF(E50&lt;0,"No","Yes"))</f>
        <v>N/A</v>
      </c>
      <c r="G50" s="36">
        <v>105588</v>
      </c>
      <c r="H50" s="9" t="str">
        <f t="shared" ref="H50:H53" si="20">IF($B50="N/A","N/A",IF(G50&lt;0,"No","Yes"))</f>
        <v>N/A</v>
      </c>
      <c r="I50" s="12">
        <v>5.33</v>
      </c>
      <c r="J50" s="12">
        <v>2.7719999999999998</v>
      </c>
      <c r="K50" s="45" t="s">
        <v>740</v>
      </c>
      <c r="L50" s="9" t="str">
        <f t="shared" si="17"/>
        <v>Yes</v>
      </c>
    </row>
    <row r="51" spans="1:12" x14ac:dyDescent="0.2">
      <c r="A51" s="2" t="s">
        <v>209</v>
      </c>
      <c r="B51" s="35" t="s">
        <v>213</v>
      </c>
      <c r="C51" s="36">
        <v>9101</v>
      </c>
      <c r="D51" s="9" t="str">
        <f t="shared" si="18"/>
        <v>N/A</v>
      </c>
      <c r="E51" s="36">
        <v>9426</v>
      </c>
      <c r="F51" s="9" t="str">
        <f t="shared" si="19"/>
        <v>N/A</v>
      </c>
      <c r="G51" s="36">
        <v>9248</v>
      </c>
      <c r="H51" s="9" t="str">
        <f t="shared" si="20"/>
        <v>N/A</v>
      </c>
      <c r="I51" s="12">
        <v>3.5710000000000002</v>
      </c>
      <c r="J51" s="12">
        <v>-1.89</v>
      </c>
      <c r="K51" s="45" t="s">
        <v>740</v>
      </c>
      <c r="L51" s="9" t="str">
        <f t="shared" si="17"/>
        <v>Yes</v>
      </c>
    </row>
    <row r="52" spans="1:12" x14ac:dyDescent="0.2">
      <c r="A52" s="2" t="s">
        <v>210</v>
      </c>
      <c r="B52" s="35" t="s">
        <v>213</v>
      </c>
      <c r="C52" s="36">
        <v>106613</v>
      </c>
      <c r="D52" s="9" t="str">
        <f t="shared" si="18"/>
        <v>N/A</v>
      </c>
      <c r="E52" s="36">
        <v>117501</v>
      </c>
      <c r="F52" s="9" t="str">
        <f t="shared" si="19"/>
        <v>N/A</v>
      </c>
      <c r="G52" s="36">
        <v>121815</v>
      </c>
      <c r="H52" s="9" t="str">
        <f t="shared" si="20"/>
        <v>N/A</v>
      </c>
      <c r="I52" s="12">
        <v>10.210000000000001</v>
      </c>
      <c r="J52" s="12">
        <v>3.6709999999999998</v>
      </c>
      <c r="K52" s="45" t="s">
        <v>740</v>
      </c>
      <c r="L52" s="9" t="str">
        <f t="shared" si="17"/>
        <v>Yes</v>
      </c>
    </row>
    <row r="53" spans="1:12" x14ac:dyDescent="0.2">
      <c r="A53" s="2" t="s">
        <v>958</v>
      </c>
      <c r="B53" s="35" t="s">
        <v>213</v>
      </c>
      <c r="C53" s="36">
        <v>11484</v>
      </c>
      <c r="D53" s="9" t="str">
        <f t="shared" si="18"/>
        <v>N/A</v>
      </c>
      <c r="E53" s="36">
        <v>12146</v>
      </c>
      <c r="F53" s="9" t="str">
        <f t="shared" si="19"/>
        <v>N/A</v>
      </c>
      <c r="G53" s="36">
        <v>12544</v>
      </c>
      <c r="H53" s="9" t="str">
        <f t="shared" si="20"/>
        <v>N/A</v>
      </c>
      <c r="I53" s="12">
        <v>5.7649999999999997</v>
      </c>
      <c r="J53" s="12">
        <v>3.2770000000000001</v>
      </c>
      <c r="K53" s="45" t="s">
        <v>740</v>
      </c>
      <c r="L53" s="9" t="str">
        <f t="shared" si="17"/>
        <v>Yes</v>
      </c>
    </row>
    <row r="54" spans="1:12" x14ac:dyDescent="0.2">
      <c r="A54" s="2" t="s">
        <v>959</v>
      </c>
      <c r="B54" s="35" t="s">
        <v>213</v>
      </c>
      <c r="C54" s="8">
        <v>100</v>
      </c>
      <c r="D54" s="44" t="str">
        <f>IF($B54="N/A","N/A",IF(C54&gt;10,"No",IF(C54&lt;-10,"No","Yes")))</f>
        <v>N/A</v>
      </c>
      <c r="E54" s="8">
        <v>100</v>
      </c>
      <c r="F54" s="44" t="str">
        <f>IF($B54="N/A","N/A",IF(E54&gt;10,"No",IF(E54&lt;-10,"No","Yes")))</f>
        <v>N/A</v>
      </c>
      <c r="G54" s="8">
        <v>100</v>
      </c>
      <c r="H54" s="44" t="str">
        <f>IF($B54="N/A","N/A",IF(G54&gt;10,"No",IF(G54&lt;-10,"No","Yes")))</f>
        <v>N/A</v>
      </c>
      <c r="I54" s="12">
        <v>0</v>
      </c>
      <c r="J54" s="12">
        <v>0</v>
      </c>
      <c r="K54" s="35" t="s">
        <v>213</v>
      </c>
      <c r="L54" s="9" t="str">
        <f t="shared" si="4"/>
        <v>N/A</v>
      </c>
    </row>
    <row r="55" spans="1:12" x14ac:dyDescent="0.2">
      <c r="A55" s="2" t="s">
        <v>960</v>
      </c>
      <c r="B55" s="35" t="s">
        <v>213</v>
      </c>
      <c r="C55" s="8">
        <v>99.999128964999997</v>
      </c>
      <c r="D55" s="44" t="str">
        <f>IF($B55="N/A","N/A",IF(C55&gt;10,"No",IF(C55&lt;-10,"No","Yes")))</f>
        <v>N/A</v>
      </c>
      <c r="E55" s="8">
        <v>99.998380933999997</v>
      </c>
      <c r="F55" s="44" t="str">
        <f>IF($B55="N/A","N/A",IF(E55&gt;10,"No",IF(E55&lt;-10,"No","Yes")))</f>
        <v>N/A</v>
      </c>
      <c r="G55" s="8">
        <v>99.993772840999995</v>
      </c>
      <c r="H55" s="44" t="str">
        <f>IF($B55="N/A","N/A",IF(G55&gt;10,"No",IF(G55&lt;-10,"No","Yes")))</f>
        <v>N/A</v>
      </c>
      <c r="I55" s="12">
        <v>-1E-3</v>
      </c>
      <c r="J55" s="12">
        <v>-5.0000000000000001E-3</v>
      </c>
      <c r="K55" s="35" t="s">
        <v>213</v>
      </c>
      <c r="L55" s="9" t="str">
        <f t="shared" si="4"/>
        <v>N/A</v>
      </c>
    </row>
    <row r="56" spans="1:12" x14ac:dyDescent="0.2">
      <c r="A56" s="2" t="s">
        <v>177</v>
      </c>
      <c r="B56" s="35" t="s">
        <v>213</v>
      </c>
      <c r="C56" s="8">
        <v>57.152065223000001</v>
      </c>
      <c r="D56" s="44" t="str">
        <f t="shared" ref="D56:D57" si="21">IF($B56="N/A","N/A",IF(C56&gt;10,"No",IF(C56&lt;-10,"No","Yes")))</f>
        <v>N/A</v>
      </c>
      <c r="E56" s="8">
        <v>56.514312545000003</v>
      </c>
      <c r="F56" s="44" t="str">
        <f t="shared" ref="F56:F57" si="22">IF($B56="N/A","N/A",IF(E56&gt;10,"No",IF(E56&lt;-10,"No","Yes")))</f>
        <v>N/A</v>
      </c>
      <c r="G56" s="8">
        <v>56.099307617999997</v>
      </c>
      <c r="H56" s="44" t="str">
        <f t="shared" ref="H56:H57" si="23">IF($B56="N/A","N/A",IF(G56&gt;10,"No",IF(G56&lt;-10,"No","Yes")))</f>
        <v>N/A</v>
      </c>
      <c r="I56" s="12">
        <v>-1.1200000000000001</v>
      </c>
      <c r="J56" s="12">
        <v>-0.73399999999999999</v>
      </c>
      <c r="K56" s="45" t="s">
        <v>740</v>
      </c>
      <c r="L56" s="9" t="str">
        <f>IF(J56="Div by 0", "N/A", IF(OR(J56="N/A",K56="N/A"),"N/A", IF(J56&gt;VALUE(MID(K56,1,2)), "No", IF(J56&lt;-1*VALUE(MID(K56,1,2)), "No", "Yes"))))</f>
        <v>Yes</v>
      </c>
    </row>
    <row r="57" spans="1:12" x14ac:dyDescent="0.2">
      <c r="A57" s="6" t="s">
        <v>178</v>
      </c>
      <c r="B57" s="35" t="s">
        <v>213</v>
      </c>
      <c r="C57" s="8">
        <v>42.847063742000003</v>
      </c>
      <c r="D57" s="44" t="str">
        <f t="shared" si="21"/>
        <v>N/A</v>
      </c>
      <c r="E57" s="8">
        <v>43.484068389000001</v>
      </c>
      <c r="F57" s="44" t="str">
        <f t="shared" si="22"/>
        <v>N/A</v>
      </c>
      <c r="G57" s="8">
        <v>43.894465222999997</v>
      </c>
      <c r="H57" s="44" t="str">
        <f t="shared" si="23"/>
        <v>N/A</v>
      </c>
      <c r="I57" s="12">
        <v>1.4870000000000001</v>
      </c>
      <c r="J57" s="12">
        <v>0.94379999999999997</v>
      </c>
      <c r="K57" s="45" t="s">
        <v>740</v>
      </c>
      <c r="L57" s="9" t="str">
        <f>IF(J57="Div by 0", "N/A", IF(OR(J57="N/A",K57="N/A"),"N/A", IF(J57&gt;VALUE(MID(K57,1,2)), "No", IF(J57&lt;-1*VALUE(MID(K57,1,2)), "No", "Yes"))))</f>
        <v>Yes</v>
      </c>
    </row>
    <row r="58" spans="1:12" x14ac:dyDescent="0.2">
      <c r="A58" s="7" t="s">
        <v>686</v>
      </c>
      <c r="B58" s="35" t="s">
        <v>282</v>
      </c>
      <c r="C58" s="8">
        <v>57.891138093999999</v>
      </c>
      <c r="D58" s="44" t="str">
        <f>IF($B58="N/A","N/A",IF(C58&gt;70,"No",IF(C58&lt;40,"No","Yes")))</f>
        <v>Yes</v>
      </c>
      <c r="E58" s="8">
        <v>59.329868531999999</v>
      </c>
      <c r="F58" s="44" t="str">
        <f>IF($B58="N/A","N/A",IF(E58&gt;70,"No",IF(E58&lt;40,"No","Yes")))</f>
        <v>Yes</v>
      </c>
      <c r="G58" s="8">
        <v>59.532807398000003</v>
      </c>
      <c r="H58" s="44" t="str">
        <f>IF($B58="N/A","N/A",IF(G58&gt;70,"No",IF(G58&lt;40,"No","Yes")))</f>
        <v>Yes</v>
      </c>
      <c r="I58" s="12">
        <v>2.4849999999999999</v>
      </c>
      <c r="J58" s="12">
        <v>0.34210000000000002</v>
      </c>
      <c r="K58" s="45" t="s">
        <v>740</v>
      </c>
      <c r="L58" s="9" t="str">
        <f t="shared" si="4"/>
        <v>Yes</v>
      </c>
    </row>
    <row r="59" spans="1:12" x14ac:dyDescent="0.2">
      <c r="A59" s="2" t="s">
        <v>687</v>
      </c>
      <c r="B59" s="35" t="s">
        <v>213</v>
      </c>
      <c r="C59" s="8">
        <v>78.063392546000003</v>
      </c>
      <c r="D59" s="44" t="str">
        <f>IF($B59="N/A","N/A",IF(C59&gt;10,"No",IF(C59&lt;-10,"No","Yes")))</f>
        <v>N/A</v>
      </c>
      <c r="E59" s="8">
        <v>77.73820723</v>
      </c>
      <c r="F59" s="44" t="str">
        <f>IF($B59="N/A","N/A",IF(E59&gt;10,"No",IF(E59&lt;-10,"No","Yes")))</f>
        <v>N/A</v>
      </c>
      <c r="G59" s="8">
        <v>78.097259745000002</v>
      </c>
      <c r="H59" s="44" t="str">
        <f>IF($B59="N/A","N/A",IF(G59&gt;10,"No",IF(G59&lt;-10,"No","Yes")))</f>
        <v>N/A</v>
      </c>
      <c r="I59" s="12">
        <v>-0.41699999999999998</v>
      </c>
      <c r="J59" s="12">
        <v>0.46189999999999998</v>
      </c>
      <c r="K59" s="35" t="s">
        <v>213</v>
      </c>
      <c r="L59" s="9" t="str">
        <f t="shared" si="4"/>
        <v>N/A</v>
      </c>
    </row>
    <row r="60" spans="1:12" x14ac:dyDescent="0.2">
      <c r="A60" s="2" t="s">
        <v>688</v>
      </c>
      <c r="B60" s="35" t="s">
        <v>213</v>
      </c>
      <c r="C60" s="8">
        <v>83.461928142999994</v>
      </c>
      <c r="D60" s="44" t="str">
        <f t="shared" ref="D60:D66" si="24">IF($B60="N/A","N/A",IF(C60&gt;10,"No",IF(C60&lt;-10,"No","Yes")))</f>
        <v>N/A</v>
      </c>
      <c r="E60" s="8">
        <v>83.472795567000006</v>
      </c>
      <c r="F60" s="44" t="str">
        <f t="shared" ref="F60:F66" si="25">IF($B60="N/A","N/A",IF(E60&gt;10,"No",IF(E60&lt;-10,"No","Yes")))</f>
        <v>N/A</v>
      </c>
      <c r="G60" s="8">
        <v>84.160312239999996</v>
      </c>
      <c r="H60" s="44" t="str">
        <f t="shared" ref="H60:H66" si="26">IF($B60="N/A","N/A",IF(G60&gt;10,"No",IF(G60&lt;-10,"No","Yes")))</f>
        <v>N/A</v>
      </c>
      <c r="I60" s="12">
        <v>1.2999999999999999E-2</v>
      </c>
      <c r="J60" s="12">
        <v>0.8236</v>
      </c>
      <c r="K60" s="35" t="s">
        <v>213</v>
      </c>
      <c r="L60" s="9" t="str">
        <f t="shared" si="4"/>
        <v>N/A</v>
      </c>
    </row>
    <row r="61" spans="1:12" x14ac:dyDescent="0.2">
      <c r="A61" s="2" t="s">
        <v>1748</v>
      </c>
      <c r="B61" s="35" t="s">
        <v>213</v>
      </c>
      <c r="C61" s="8">
        <v>59.712477571000001</v>
      </c>
      <c r="D61" s="44" t="str">
        <f t="shared" si="24"/>
        <v>N/A</v>
      </c>
      <c r="E61" s="8">
        <v>61.805145336000002</v>
      </c>
      <c r="F61" s="44" t="str">
        <f t="shared" si="25"/>
        <v>N/A</v>
      </c>
      <c r="G61" s="8">
        <v>62.379204952999999</v>
      </c>
      <c r="H61" s="44" t="str">
        <f t="shared" si="26"/>
        <v>N/A</v>
      </c>
      <c r="I61" s="12">
        <v>3.5049999999999999</v>
      </c>
      <c r="J61" s="12">
        <v>0.92879999999999996</v>
      </c>
      <c r="K61" s="35" t="s">
        <v>213</v>
      </c>
      <c r="L61" s="9" t="str">
        <f t="shared" si="4"/>
        <v>N/A</v>
      </c>
    </row>
    <row r="62" spans="1:12" x14ac:dyDescent="0.2">
      <c r="A62" s="2" t="s">
        <v>689</v>
      </c>
      <c r="B62" s="35" t="s">
        <v>213</v>
      </c>
      <c r="C62" s="8">
        <v>46.336662384</v>
      </c>
      <c r="D62" s="44" t="str">
        <f t="shared" si="24"/>
        <v>N/A</v>
      </c>
      <c r="E62" s="8">
        <v>48.441161915999999</v>
      </c>
      <c r="F62" s="44" t="str">
        <f t="shared" si="25"/>
        <v>N/A</v>
      </c>
      <c r="G62" s="8">
        <v>48.363981850999998</v>
      </c>
      <c r="H62" s="44" t="str">
        <f t="shared" si="26"/>
        <v>N/A</v>
      </c>
      <c r="I62" s="12">
        <v>4.5419999999999998</v>
      </c>
      <c r="J62" s="12">
        <v>-0.159</v>
      </c>
      <c r="K62" s="35" t="s">
        <v>213</v>
      </c>
      <c r="L62" s="9" t="str">
        <f t="shared" si="4"/>
        <v>N/A</v>
      </c>
    </row>
    <row r="63" spans="1:12" x14ac:dyDescent="0.2">
      <c r="A63" s="2" t="s">
        <v>179</v>
      </c>
      <c r="B63" s="71" t="s">
        <v>217</v>
      </c>
      <c r="C63" s="36">
        <v>0</v>
      </c>
      <c r="D63" s="44" t="str">
        <f>IF(OR($B63="N/A",$C63="N/A"),"N/A",IF(C63&gt;0,"No",IF(C63&lt;0,"No","Yes")))</f>
        <v>Yes</v>
      </c>
      <c r="E63" s="36">
        <v>0</v>
      </c>
      <c r="F63" s="44" t="str">
        <f>IF(OR($B63="N/A",$E63="N/A"),"N/A",IF(E63&gt;0,"No",IF(E63&lt;0,"No","Yes")))</f>
        <v>Yes</v>
      </c>
      <c r="G63" s="36">
        <v>0</v>
      </c>
      <c r="H63" s="44" t="str">
        <f>IF($B63="N/A","N/A",IF(G63&gt;0,"No",IF(G63&lt;0,"No","Yes")))</f>
        <v>Yes</v>
      </c>
      <c r="I63" s="12" t="s">
        <v>1747</v>
      </c>
      <c r="J63" s="12" t="s">
        <v>1747</v>
      </c>
      <c r="K63" s="35" t="s">
        <v>213</v>
      </c>
      <c r="L63" s="9" t="str">
        <f>IF(J63="Div by 0", "N/A", IF(K63="N/A","N/A", IF(J63&gt;VALUE(MID(K63,1,2)), "No", IF(J63&lt;-1*VALUE(MID(K63,1,2)), "No", "Yes"))))</f>
        <v>N/A</v>
      </c>
    </row>
    <row r="64" spans="1:12" x14ac:dyDescent="0.2">
      <c r="A64" s="3" t="s">
        <v>146</v>
      </c>
      <c r="B64" s="35" t="s">
        <v>213</v>
      </c>
      <c r="C64" s="8">
        <v>0.8575335784</v>
      </c>
      <c r="D64" s="44" t="str">
        <f t="shared" si="24"/>
        <v>N/A</v>
      </c>
      <c r="E64" s="8">
        <v>0.85891457810000005</v>
      </c>
      <c r="F64" s="44" t="str">
        <f t="shared" si="25"/>
        <v>N/A</v>
      </c>
      <c r="G64" s="8">
        <v>0.85467756939999995</v>
      </c>
      <c r="H64" s="44" t="str">
        <f t="shared" si="26"/>
        <v>N/A</v>
      </c>
      <c r="I64" s="12">
        <v>0.161</v>
      </c>
      <c r="J64" s="12">
        <v>-0.49299999999999999</v>
      </c>
      <c r="K64" s="35" t="s">
        <v>213</v>
      </c>
      <c r="L64" s="9" t="str">
        <f t="shared" si="4"/>
        <v>N/A</v>
      </c>
    </row>
    <row r="65" spans="1:12" x14ac:dyDescent="0.2">
      <c r="A65" s="3" t="s">
        <v>147</v>
      </c>
      <c r="B65" s="35" t="s">
        <v>213</v>
      </c>
      <c r="C65" s="8">
        <v>0.91066668989999999</v>
      </c>
      <c r="D65" s="44" t="str">
        <f t="shared" si="24"/>
        <v>N/A</v>
      </c>
      <c r="E65" s="8">
        <v>0.86579560909999997</v>
      </c>
      <c r="F65" s="44" t="str">
        <f t="shared" si="25"/>
        <v>N/A</v>
      </c>
      <c r="G65" s="8">
        <v>0.87258065139999996</v>
      </c>
      <c r="H65" s="44" t="str">
        <f t="shared" si="26"/>
        <v>N/A</v>
      </c>
      <c r="I65" s="12">
        <v>-4.93</v>
      </c>
      <c r="J65" s="12">
        <v>0.78369999999999995</v>
      </c>
      <c r="K65" s="35" t="s">
        <v>213</v>
      </c>
      <c r="L65" s="9" t="str">
        <f t="shared" si="4"/>
        <v>N/A</v>
      </c>
    </row>
    <row r="66" spans="1:12" x14ac:dyDescent="0.2">
      <c r="A66" s="3" t="s">
        <v>148</v>
      </c>
      <c r="B66" s="35" t="s">
        <v>213</v>
      </c>
      <c r="C66" s="8">
        <v>0.99167290910000006</v>
      </c>
      <c r="D66" s="44" t="str">
        <f t="shared" si="24"/>
        <v>N/A</v>
      </c>
      <c r="E66" s="8">
        <v>0.93460591930000003</v>
      </c>
      <c r="F66" s="44" t="str">
        <f t="shared" si="25"/>
        <v>N/A</v>
      </c>
      <c r="G66" s="8">
        <v>0.93563063609999997</v>
      </c>
      <c r="H66" s="44" t="str">
        <f t="shared" si="26"/>
        <v>N/A</v>
      </c>
      <c r="I66" s="12">
        <v>-5.75</v>
      </c>
      <c r="J66" s="12">
        <v>0.1096</v>
      </c>
      <c r="K66" s="35" t="s">
        <v>213</v>
      </c>
      <c r="L66" s="9" t="str">
        <f t="shared" si="4"/>
        <v>N/A</v>
      </c>
    </row>
    <row r="67" spans="1:12" x14ac:dyDescent="0.2">
      <c r="A67" s="2" t="s">
        <v>961</v>
      </c>
      <c r="B67" s="48" t="s">
        <v>213</v>
      </c>
      <c r="C67" s="1">
        <v>799</v>
      </c>
      <c r="D67" s="11" t="str">
        <f>IF($B67="N/A","N/A",IF(C67&gt;10,"No",IF(C67&lt;-10,"No","Yes")))</f>
        <v>N/A</v>
      </c>
      <c r="E67" s="1">
        <v>688</v>
      </c>
      <c r="F67" s="11" t="str">
        <f>IF($B67="N/A","N/A",IF(E67&gt;10,"No",IF(E67&lt;-10,"No","Yes")))</f>
        <v>N/A</v>
      </c>
      <c r="G67" s="1">
        <v>653</v>
      </c>
      <c r="H67" s="11" t="str">
        <f>IF($B67="N/A","N/A",IF(G67&gt;10,"No",IF(G67&lt;-10,"No","Yes")))</f>
        <v>N/A</v>
      </c>
      <c r="I67" s="12">
        <v>-13.9</v>
      </c>
      <c r="J67" s="12">
        <v>-5.09</v>
      </c>
      <c r="K67" s="35" t="s">
        <v>213</v>
      </c>
      <c r="L67" s="9" t="str">
        <f t="shared" si="4"/>
        <v>N/A</v>
      </c>
    </row>
    <row r="68" spans="1:12" x14ac:dyDescent="0.2">
      <c r="A68" s="3" t="s">
        <v>201</v>
      </c>
      <c r="B68" s="48" t="s">
        <v>217</v>
      </c>
      <c r="C68" s="1">
        <v>0</v>
      </c>
      <c r="D68" s="44" t="str">
        <f t="shared" ref="D68:D69" si="27">IF($B68="N/A","N/A",IF(C68&gt;0,"No",IF(C68&lt;0,"No","Yes")))</f>
        <v>Yes</v>
      </c>
      <c r="E68" s="1">
        <v>0</v>
      </c>
      <c r="F68" s="44" t="str">
        <f t="shared" ref="F68:F69" si="28">IF($B68="N/A","N/A",IF(E68&gt;0,"No",IF(E68&lt;0,"No","Yes")))</f>
        <v>Yes</v>
      </c>
      <c r="G68" s="1">
        <v>0</v>
      </c>
      <c r="H68" s="44" t="str">
        <f t="shared" ref="H68:H69" si="29">IF($B68="N/A","N/A",IF(G68&gt;0,"No",IF(G68&lt;0,"No","Yes")))</f>
        <v>Yes</v>
      </c>
      <c r="I68" s="12" t="s">
        <v>1747</v>
      </c>
      <c r="J68" s="12" t="s">
        <v>1747</v>
      </c>
      <c r="K68" s="35" t="s">
        <v>213</v>
      </c>
      <c r="L68" s="9" t="str">
        <f t="shared" si="4"/>
        <v>N/A</v>
      </c>
    </row>
    <row r="69" spans="1:12" x14ac:dyDescent="0.2">
      <c r="A69" s="3" t="s">
        <v>202</v>
      </c>
      <c r="B69" s="48" t="s">
        <v>217</v>
      </c>
      <c r="C69" s="1">
        <v>52</v>
      </c>
      <c r="D69" s="44" t="str">
        <f t="shared" si="27"/>
        <v>No</v>
      </c>
      <c r="E69" s="1">
        <v>55</v>
      </c>
      <c r="F69" s="44" t="str">
        <f t="shared" si="28"/>
        <v>No</v>
      </c>
      <c r="G69" s="1">
        <v>63</v>
      </c>
      <c r="H69" s="44" t="str">
        <f t="shared" si="29"/>
        <v>No</v>
      </c>
      <c r="I69" s="12">
        <v>5.7690000000000001</v>
      </c>
      <c r="J69" s="12">
        <v>14.55</v>
      </c>
      <c r="K69" s="35" t="s">
        <v>213</v>
      </c>
      <c r="L69" s="9" t="str">
        <f t="shared" si="4"/>
        <v>N/A</v>
      </c>
    </row>
    <row r="70" spans="1:12" x14ac:dyDescent="0.2">
      <c r="A70" s="3" t="s">
        <v>203</v>
      </c>
      <c r="B70" s="71" t="s">
        <v>213</v>
      </c>
      <c r="C70" s="13">
        <v>73.076923077000004</v>
      </c>
      <c r="D70" s="11" t="str">
        <f>IF($B70="N/A","N/A",IF(C70&gt;10,"No",IF(C70&lt;-10,"No","Yes")))</f>
        <v>N/A</v>
      </c>
      <c r="E70" s="13">
        <v>65.454545455000002</v>
      </c>
      <c r="F70" s="11" t="str">
        <f>IF($B70="N/A","N/A",IF(E70&gt;10,"No",IF(E70&lt;-10,"No","Yes")))</f>
        <v>N/A</v>
      </c>
      <c r="G70" s="13">
        <v>58.730158729999999</v>
      </c>
      <c r="H70" s="11" t="str">
        <f>IF($B70="N/A","N/A",IF(G70&gt;10,"No",IF(G70&lt;-10,"No","Yes")))</f>
        <v>N/A</v>
      </c>
      <c r="I70" s="12">
        <v>-10.4</v>
      </c>
      <c r="J70" s="12">
        <v>-10.3</v>
      </c>
      <c r="K70" s="71" t="s">
        <v>213</v>
      </c>
      <c r="L70" s="9" t="str">
        <f t="shared" si="4"/>
        <v>N/A</v>
      </c>
    </row>
    <row r="71" spans="1:12" x14ac:dyDescent="0.2">
      <c r="A71" s="2" t="s">
        <v>65</v>
      </c>
      <c r="B71" s="48" t="s">
        <v>213</v>
      </c>
      <c r="C71" s="1">
        <v>26702</v>
      </c>
      <c r="D71" s="11" t="str">
        <f>IF($B71="N/A","N/A",IF(C71&gt;10,"No",IF(C71&lt;-10,"No","Yes")))</f>
        <v>N/A</v>
      </c>
      <c r="E71" s="1">
        <v>28090</v>
      </c>
      <c r="F71" s="11" t="str">
        <f>IF($B71="N/A","N/A",IF(E71&gt;10,"No",IF(E71&lt;-10,"No","Yes")))</f>
        <v>N/A</v>
      </c>
      <c r="G71" s="1">
        <v>29377</v>
      </c>
      <c r="H71" s="11" t="str">
        <f>IF($B71="N/A","N/A",IF(G71&gt;10,"No",IF(G71&lt;-10,"No","Yes")))</f>
        <v>N/A</v>
      </c>
      <c r="I71" s="12">
        <v>5.1980000000000004</v>
      </c>
      <c r="J71" s="12">
        <v>4.5819999999999999</v>
      </c>
      <c r="K71" s="48" t="s">
        <v>740</v>
      </c>
      <c r="L71" s="9" t="str">
        <f t="shared" ref="L71:L103" si="30">IF(J71="Div by 0", "N/A", IF(K71="N/A","N/A", IF(J71&gt;VALUE(MID(K71,1,2)), "No", IF(J71&lt;-1*VALUE(MID(K71,1,2)), "No", "Yes"))))</f>
        <v>Yes</v>
      </c>
    </row>
    <row r="72" spans="1:12" x14ac:dyDescent="0.2">
      <c r="A72" s="4" t="s">
        <v>66</v>
      </c>
      <c r="B72" s="48" t="s">
        <v>213</v>
      </c>
      <c r="C72" s="1">
        <v>24107.27</v>
      </c>
      <c r="D72" s="11" t="str">
        <f>IF($B72="N/A","N/A",IF(C72&gt;10,"No",IF(C72&lt;-10,"No","Yes")))</f>
        <v>N/A</v>
      </c>
      <c r="E72" s="1">
        <v>25335.3</v>
      </c>
      <c r="F72" s="11" t="str">
        <f>IF($B72="N/A","N/A",IF(E72&gt;10,"No",IF(E72&lt;-10,"No","Yes")))</f>
        <v>N/A</v>
      </c>
      <c r="G72" s="1">
        <v>26600.080000000002</v>
      </c>
      <c r="H72" s="11" t="str">
        <f>IF($B72="N/A","N/A",IF(G72&gt;10,"No",IF(G72&lt;-10,"No","Yes")))</f>
        <v>N/A</v>
      </c>
      <c r="I72" s="12">
        <v>5.0940000000000003</v>
      </c>
      <c r="J72" s="12">
        <v>4.992</v>
      </c>
      <c r="K72" s="48" t="s">
        <v>741</v>
      </c>
      <c r="L72" s="9" t="str">
        <f t="shared" si="30"/>
        <v>Yes</v>
      </c>
    </row>
    <row r="73" spans="1:12" x14ac:dyDescent="0.2">
      <c r="A73" s="3" t="s">
        <v>67</v>
      </c>
      <c r="B73" s="35" t="s">
        <v>283</v>
      </c>
      <c r="C73" s="8">
        <v>95.396036232</v>
      </c>
      <c r="D73" s="44" t="str">
        <f>IF($B73="N/A","N/A",IF(C73&gt;=90,"Yes","No"))</f>
        <v>Yes</v>
      </c>
      <c r="E73" s="8">
        <v>95.155596234000001</v>
      </c>
      <c r="F73" s="44" t="str">
        <f>IF($B73="N/A","N/A",IF(E73&gt;=90,"Yes","No"))</f>
        <v>Yes</v>
      </c>
      <c r="G73" s="8">
        <v>94.977426636999994</v>
      </c>
      <c r="H73" s="44" t="str">
        <f>IF($B73="N/A","N/A",IF(G73&gt;=90,"Yes","No"))</f>
        <v>Yes</v>
      </c>
      <c r="I73" s="12">
        <v>-0.252</v>
      </c>
      <c r="J73" s="12">
        <v>-0.187</v>
      </c>
      <c r="K73" s="45" t="s">
        <v>740</v>
      </c>
      <c r="L73" s="9" t="str">
        <f t="shared" si="30"/>
        <v>Yes</v>
      </c>
    </row>
    <row r="74" spans="1:12" x14ac:dyDescent="0.2">
      <c r="A74" s="2" t="s">
        <v>962</v>
      </c>
      <c r="B74" s="35" t="s">
        <v>283</v>
      </c>
      <c r="C74" s="8">
        <v>95.646116336000006</v>
      </c>
      <c r="D74" s="44" t="str">
        <f>IF($B74="N/A","N/A",IF(C74&gt;=90,"Yes","No"))</f>
        <v>Yes</v>
      </c>
      <c r="E74" s="8">
        <v>95.511356000999996</v>
      </c>
      <c r="F74" s="44" t="str">
        <f>IF($B74="N/A","N/A",IF(E74&gt;=90,"Yes","No"))</f>
        <v>Yes</v>
      </c>
      <c r="G74" s="8">
        <v>95.420043741000001</v>
      </c>
      <c r="H74" s="44" t="str">
        <f>IF($B74="N/A","N/A",IF(G74&gt;=90,"Yes","No"))</f>
        <v>Yes</v>
      </c>
      <c r="I74" s="12">
        <v>-0.14099999999999999</v>
      </c>
      <c r="J74" s="12">
        <v>-9.6000000000000002E-2</v>
      </c>
      <c r="K74" s="45" t="s">
        <v>740</v>
      </c>
      <c r="L74" s="9" t="str">
        <f t="shared" si="30"/>
        <v>Yes</v>
      </c>
    </row>
    <row r="75" spans="1:12" x14ac:dyDescent="0.2">
      <c r="A75" s="6" t="s">
        <v>963</v>
      </c>
      <c r="B75" s="48" t="s">
        <v>284</v>
      </c>
      <c r="C75" s="13">
        <v>46.231782402</v>
      </c>
      <c r="D75" s="44" t="str">
        <f>IF($B75="N/A","N/A",IF(C75&gt;55,"No",IF(C75&lt;30,"No","Yes")))</f>
        <v>Yes</v>
      </c>
      <c r="E75" s="13">
        <v>47.082450072999997</v>
      </c>
      <c r="F75" s="44" t="str">
        <f>IF($B75="N/A","N/A",IF(E75&gt;55,"No",IF(E75&lt;30,"No","Yes")))</f>
        <v>Yes</v>
      </c>
      <c r="G75" s="13">
        <v>47.819016298999998</v>
      </c>
      <c r="H75" s="44" t="str">
        <f>IF($B75="N/A","N/A",IF(G75&gt;55,"No",IF(G75&lt;30,"No","Yes")))</f>
        <v>Yes</v>
      </c>
      <c r="I75" s="12">
        <v>1.84</v>
      </c>
      <c r="J75" s="12">
        <v>1.5640000000000001</v>
      </c>
      <c r="K75" s="48" t="s">
        <v>740</v>
      </c>
      <c r="L75" s="9" t="str">
        <f t="shared" si="30"/>
        <v>Yes</v>
      </c>
    </row>
    <row r="76" spans="1:12" ht="25.5" x14ac:dyDescent="0.2">
      <c r="A76" s="2" t="s">
        <v>964</v>
      </c>
      <c r="B76" s="48" t="s">
        <v>278</v>
      </c>
      <c r="C76" s="13">
        <v>2.0335555389</v>
      </c>
      <c r="D76" s="44" t="str">
        <f>IF($B76="N/A","N/A",IF(C76&gt;=5,"No",IF(C76&lt;0,"No","Yes")))</f>
        <v>Yes</v>
      </c>
      <c r="E76" s="13">
        <v>2.6237095051999999</v>
      </c>
      <c r="F76" s="44" t="str">
        <f>IF($B76="N/A","N/A",IF(E76&gt;=5,"No",IF(E76&lt;0,"No","Yes")))</f>
        <v>Yes</v>
      </c>
      <c r="G76" s="13">
        <v>2.7232188446999999</v>
      </c>
      <c r="H76" s="44" t="str">
        <f>IF($B76="N/A","N/A",IF(G76&gt;=5,"No",IF(G76&lt;0,"No","Yes")))</f>
        <v>Yes</v>
      </c>
      <c r="I76" s="12">
        <v>29.02</v>
      </c>
      <c r="J76" s="12">
        <v>3.7930000000000001</v>
      </c>
      <c r="K76" s="48" t="s">
        <v>213</v>
      </c>
      <c r="L76" s="9" t="str">
        <f t="shared" si="30"/>
        <v>N/A</v>
      </c>
    </row>
    <row r="77" spans="1:12" ht="25.5" x14ac:dyDescent="0.2">
      <c r="A77" s="2" t="s">
        <v>965</v>
      </c>
      <c r="B77" s="48" t="s">
        <v>213</v>
      </c>
      <c r="C77" s="13">
        <v>27.15152423</v>
      </c>
      <c r="D77" s="48" t="s">
        <v>213</v>
      </c>
      <c r="E77" s="13">
        <v>27.7750089</v>
      </c>
      <c r="F77" s="48" t="s">
        <v>213</v>
      </c>
      <c r="G77" s="13">
        <v>27.460258025000002</v>
      </c>
      <c r="H77" s="48" t="s">
        <v>213</v>
      </c>
      <c r="I77" s="12">
        <v>2.2959999999999998</v>
      </c>
      <c r="J77" s="12">
        <v>-1.1299999999999999</v>
      </c>
      <c r="K77" s="48" t="s">
        <v>213</v>
      </c>
      <c r="L77" s="9" t="str">
        <f t="shared" si="30"/>
        <v>N/A</v>
      </c>
    </row>
    <row r="78" spans="1:12" ht="25.5" x14ac:dyDescent="0.2">
      <c r="A78" s="2" t="s">
        <v>966</v>
      </c>
      <c r="B78" s="48" t="s">
        <v>213</v>
      </c>
      <c r="C78" s="13">
        <v>27.320050933000001</v>
      </c>
      <c r="D78" s="48" t="s">
        <v>213</v>
      </c>
      <c r="E78" s="13">
        <v>26.144535422000001</v>
      </c>
      <c r="F78" s="48" t="s">
        <v>213</v>
      </c>
      <c r="G78" s="13">
        <v>25.400823773999999</v>
      </c>
      <c r="H78" s="48" t="s">
        <v>213</v>
      </c>
      <c r="I78" s="12">
        <v>-4.3</v>
      </c>
      <c r="J78" s="12">
        <v>-2.84</v>
      </c>
      <c r="K78" s="48" t="s">
        <v>213</v>
      </c>
      <c r="L78" s="9" t="str">
        <f t="shared" si="30"/>
        <v>N/A</v>
      </c>
    </row>
    <row r="79" spans="1:12" ht="25.5" x14ac:dyDescent="0.2">
      <c r="A79" s="2" t="s">
        <v>967</v>
      </c>
      <c r="B79" s="48" t="s">
        <v>213</v>
      </c>
      <c r="C79" s="13">
        <v>17.695303722999999</v>
      </c>
      <c r="D79" s="48" t="s">
        <v>213</v>
      </c>
      <c r="E79" s="13">
        <v>16.383054468000001</v>
      </c>
      <c r="F79" s="48" t="s">
        <v>213</v>
      </c>
      <c r="G79" s="13">
        <v>16.257616503000001</v>
      </c>
      <c r="H79" s="48" t="s">
        <v>213</v>
      </c>
      <c r="I79" s="12">
        <v>-7.42</v>
      </c>
      <c r="J79" s="12">
        <v>-0.76600000000000001</v>
      </c>
      <c r="K79" s="48" t="s">
        <v>213</v>
      </c>
      <c r="L79" s="9" t="str">
        <f t="shared" si="30"/>
        <v>N/A</v>
      </c>
    </row>
    <row r="80" spans="1:12" ht="25.5" x14ac:dyDescent="0.2">
      <c r="A80" s="2" t="s">
        <v>968</v>
      </c>
      <c r="B80" s="48" t="s">
        <v>213</v>
      </c>
      <c r="C80" s="13">
        <v>0</v>
      </c>
      <c r="D80" s="48" t="s">
        <v>213</v>
      </c>
      <c r="E80" s="13">
        <v>0</v>
      </c>
      <c r="F80" s="48" t="s">
        <v>213</v>
      </c>
      <c r="G80" s="13">
        <v>0</v>
      </c>
      <c r="H80" s="48" t="s">
        <v>213</v>
      </c>
      <c r="I80" s="12" t="s">
        <v>1747</v>
      </c>
      <c r="J80" s="12" t="s">
        <v>1747</v>
      </c>
      <c r="K80" s="48" t="s">
        <v>213</v>
      </c>
      <c r="L80" s="9" t="str">
        <f t="shared" si="30"/>
        <v>N/A</v>
      </c>
    </row>
    <row r="81" spans="1:12" ht="25.5" x14ac:dyDescent="0.2">
      <c r="A81" s="2" t="s">
        <v>969</v>
      </c>
      <c r="B81" s="48" t="s">
        <v>213</v>
      </c>
      <c r="C81" s="13">
        <v>0</v>
      </c>
      <c r="D81" s="48" t="s">
        <v>213</v>
      </c>
      <c r="E81" s="13">
        <v>0</v>
      </c>
      <c r="F81" s="48" t="s">
        <v>213</v>
      </c>
      <c r="G81" s="13">
        <v>0</v>
      </c>
      <c r="H81" s="48" t="s">
        <v>213</v>
      </c>
      <c r="I81" s="12" t="s">
        <v>1747</v>
      </c>
      <c r="J81" s="12" t="s">
        <v>1747</v>
      </c>
      <c r="K81" s="48" t="s">
        <v>213</v>
      </c>
      <c r="L81" s="9" t="str">
        <f t="shared" si="30"/>
        <v>N/A</v>
      </c>
    </row>
    <row r="82" spans="1:12" x14ac:dyDescent="0.2">
      <c r="A82" s="2" t="s">
        <v>970</v>
      </c>
      <c r="B82" s="48" t="s">
        <v>213</v>
      </c>
      <c r="C82" s="13">
        <v>7.8907946969999996</v>
      </c>
      <c r="D82" s="48" t="s">
        <v>213</v>
      </c>
      <c r="E82" s="13">
        <v>9.6262014952000001</v>
      </c>
      <c r="F82" s="48" t="s">
        <v>213</v>
      </c>
      <c r="G82" s="13">
        <v>10.446948293</v>
      </c>
      <c r="H82" s="48" t="s">
        <v>213</v>
      </c>
      <c r="I82" s="12">
        <v>21.99</v>
      </c>
      <c r="J82" s="12">
        <v>8.5259999999999998</v>
      </c>
      <c r="K82" s="48" t="s">
        <v>213</v>
      </c>
      <c r="L82" s="9" t="str">
        <f t="shared" si="30"/>
        <v>N/A</v>
      </c>
    </row>
    <row r="83" spans="1:12" x14ac:dyDescent="0.2">
      <c r="A83" s="2" t="s">
        <v>971</v>
      </c>
      <c r="B83" s="48" t="s">
        <v>213</v>
      </c>
      <c r="C83" s="13">
        <v>0</v>
      </c>
      <c r="D83" s="48" t="s">
        <v>213</v>
      </c>
      <c r="E83" s="13">
        <v>0</v>
      </c>
      <c r="F83" s="48" t="s">
        <v>213</v>
      </c>
      <c r="G83" s="13">
        <v>0</v>
      </c>
      <c r="H83" s="48" t="s">
        <v>213</v>
      </c>
      <c r="I83" s="12" t="s">
        <v>1747</v>
      </c>
      <c r="J83" s="12" t="s">
        <v>1747</v>
      </c>
      <c r="K83" s="48" t="s">
        <v>213</v>
      </c>
      <c r="L83" s="9" t="str">
        <f t="shared" si="30"/>
        <v>N/A</v>
      </c>
    </row>
    <row r="84" spans="1:12" ht="25.5" x14ac:dyDescent="0.2">
      <c r="A84" s="2" t="s">
        <v>972</v>
      </c>
      <c r="B84" s="48" t="s">
        <v>213</v>
      </c>
      <c r="C84" s="13">
        <v>17.908770878999999</v>
      </c>
      <c r="D84" s="48" t="s">
        <v>213</v>
      </c>
      <c r="E84" s="13">
        <v>17.447490210000002</v>
      </c>
      <c r="F84" s="48" t="s">
        <v>213</v>
      </c>
      <c r="G84" s="13">
        <v>17.711134561000001</v>
      </c>
      <c r="H84" s="48" t="s">
        <v>213</v>
      </c>
      <c r="I84" s="12">
        <v>-2.58</v>
      </c>
      <c r="J84" s="12">
        <v>1.5109999999999999</v>
      </c>
      <c r="K84" s="48" t="s">
        <v>213</v>
      </c>
      <c r="L84" s="9" t="str">
        <f t="shared" si="30"/>
        <v>N/A</v>
      </c>
    </row>
    <row r="85" spans="1:12" ht="25.5" x14ac:dyDescent="0.2">
      <c r="A85" s="2" t="s">
        <v>973</v>
      </c>
      <c r="B85" s="48" t="s">
        <v>213</v>
      </c>
      <c r="C85" s="13">
        <v>0</v>
      </c>
      <c r="D85" s="48" t="s">
        <v>213</v>
      </c>
      <c r="E85" s="13">
        <v>0</v>
      </c>
      <c r="F85" s="48" t="s">
        <v>213</v>
      </c>
      <c r="G85" s="13">
        <v>0</v>
      </c>
      <c r="H85" s="48" t="s">
        <v>213</v>
      </c>
      <c r="I85" s="12" t="s">
        <v>1747</v>
      </c>
      <c r="J85" s="12" t="s">
        <v>1747</v>
      </c>
      <c r="K85" s="48" t="s">
        <v>213</v>
      </c>
      <c r="L85" s="9" t="str">
        <f t="shared" si="30"/>
        <v>N/A</v>
      </c>
    </row>
    <row r="86" spans="1:12" ht="25.5" x14ac:dyDescent="0.2">
      <c r="A86" s="2" t="s">
        <v>974</v>
      </c>
      <c r="B86" s="48" t="s">
        <v>213</v>
      </c>
      <c r="C86" s="13">
        <v>0</v>
      </c>
      <c r="D86" s="48" t="s">
        <v>213</v>
      </c>
      <c r="E86" s="13">
        <v>0</v>
      </c>
      <c r="F86" s="48" t="s">
        <v>213</v>
      </c>
      <c r="G86" s="13">
        <v>0</v>
      </c>
      <c r="H86" s="48" t="s">
        <v>213</v>
      </c>
      <c r="I86" s="12" t="s">
        <v>1747</v>
      </c>
      <c r="J86" s="12" t="s">
        <v>1747</v>
      </c>
      <c r="K86" s="48" t="s">
        <v>213</v>
      </c>
      <c r="L86" s="9" t="str">
        <f t="shared" si="30"/>
        <v>N/A</v>
      </c>
    </row>
    <row r="87" spans="1:12" x14ac:dyDescent="0.2">
      <c r="A87" s="2" t="s">
        <v>975</v>
      </c>
      <c r="B87" s="48" t="s">
        <v>213</v>
      </c>
      <c r="C87" s="13">
        <v>47.262377350000001</v>
      </c>
      <c r="D87" s="48" t="s">
        <v>213</v>
      </c>
      <c r="E87" s="13">
        <v>46.215735137000003</v>
      </c>
      <c r="F87" s="48" t="s">
        <v>213</v>
      </c>
      <c r="G87" s="13">
        <v>45.835177178999999</v>
      </c>
      <c r="H87" s="48" t="s">
        <v>213</v>
      </c>
      <c r="I87" s="12">
        <v>-2.21</v>
      </c>
      <c r="J87" s="12">
        <v>-0.82299999999999995</v>
      </c>
      <c r="K87" s="48" t="s">
        <v>213</v>
      </c>
      <c r="L87" s="9" t="str">
        <f t="shared" si="30"/>
        <v>N/A</v>
      </c>
    </row>
    <row r="88" spans="1:12" x14ac:dyDescent="0.2">
      <c r="A88" s="2" t="s">
        <v>976</v>
      </c>
      <c r="B88" s="48" t="s">
        <v>213</v>
      </c>
      <c r="C88" s="13">
        <v>52.737622649999999</v>
      </c>
      <c r="D88" s="48" t="s">
        <v>213</v>
      </c>
      <c r="E88" s="13">
        <v>53.784264862999997</v>
      </c>
      <c r="F88" s="48" t="s">
        <v>213</v>
      </c>
      <c r="G88" s="13">
        <v>54.164822821000001</v>
      </c>
      <c r="H88" s="48" t="s">
        <v>213</v>
      </c>
      <c r="I88" s="12">
        <v>1.9850000000000001</v>
      </c>
      <c r="J88" s="12">
        <v>0.70760000000000001</v>
      </c>
      <c r="K88" s="48" t="s">
        <v>213</v>
      </c>
      <c r="L88" s="9" t="str">
        <f t="shared" si="30"/>
        <v>N/A</v>
      </c>
    </row>
    <row r="89" spans="1:12" x14ac:dyDescent="0.2">
      <c r="A89" s="6" t="s">
        <v>68</v>
      </c>
      <c r="B89" s="48" t="s">
        <v>213</v>
      </c>
      <c r="C89" s="1">
        <v>209</v>
      </c>
      <c r="D89" s="11" t="str">
        <f>IF($B89="N/A","N/A",IF(C89&gt;10,"No",IF(C89&lt;-10,"No","Yes")))</f>
        <v>N/A</v>
      </c>
      <c r="E89" s="1">
        <v>237</v>
      </c>
      <c r="F89" s="11" t="str">
        <f>IF($B89="N/A","N/A",IF(E89&gt;10,"No",IF(E89&lt;-10,"No","Yes")))</f>
        <v>N/A</v>
      </c>
      <c r="G89" s="1">
        <v>257</v>
      </c>
      <c r="H89" s="11" t="str">
        <f>IF($B89="N/A","N/A",IF(G89&gt;10,"No",IF(G89&lt;-10,"No","Yes")))</f>
        <v>N/A</v>
      </c>
      <c r="I89" s="12">
        <v>13.4</v>
      </c>
      <c r="J89" s="12">
        <v>8.4390000000000001</v>
      </c>
      <c r="K89" s="48" t="s">
        <v>740</v>
      </c>
      <c r="L89" s="9" t="str">
        <f t="shared" si="30"/>
        <v>Yes</v>
      </c>
    </row>
    <row r="90" spans="1:12" x14ac:dyDescent="0.2">
      <c r="A90" s="2" t="s">
        <v>109</v>
      </c>
      <c r="B90" s="48" t="s">
        <v>213</v>
      </c>
      <c r="C90" s="13">
        <v>0.47846889949999999</v>
      </c>
      <c r="D90" s="44" t="str">
        <f>IF($B90="N/A","N/A",IF(C90&gt;10,"No",IF(C90&lt;-10,"No","Yes")))</f>
        <v>N/A</v>
      </c>
      <c r="E90" s="13">
        <v>0.42194092830000002</v>
      </c>
      <c r="F90" s="44" t="str">
        <f>IF($B90="N/A","N/A",IF(E90&gt;10,"No",IF(E90&lt;-10,"No","Yes")))</f>
        <v>N/A</v>
      </c>
      <c r="G90" s="13">
        <v>0.77821011669999995</v>
      </c>
      <c r="H90" s="44" t="str">
        <f>IF($B90="N/A","N/A",IF(G90&gt;10,"No",IF(G90&lt;-10,"No","Yes")))</f>
        <v>N/A</v>
      </c>
      <c r="I90" s="12">
        <v>-11.8</v>
      </c>
      <c r="J90" s="12">
        <v>84.44</v>
      </c>
      <c r="K90" s="48" t="s">
        <v>740</v>
      </c>
      <c r="L90" s="9" t="str">
        <f t="shared" si="30"/>
        <v>No</v>
      </c>
    </row>
    <row r="91" spans="1:12" x14ac:dyDescent="0.2">
      <c r="A91" s="2" t="s">
        <v>110</v>
      </c>
      <c r="B91" s="48" t="s">
        <v>213</v>
      </c>
      <c r="C91" s="13">
        <v>6.2200956938000003</v>
      </c>
      <c r="D91" s="44" t="str">
        <f>IF($B91="N/A","N/A",IF(C91&gt;10,"No",IF(C91&lt;-10,"No","Yes")))</f>
        <v>N/A</v>
      </c>
      <c r="E91" s="13">
        <v>9.2827004218999996</v>
      </c>
      <c r="F91" s="44" t="str">
        <f>IF($B91="N/A","N/A",IF(E91&gt;10,"No",IF(E91&lt;-10,"No","Yes")))</f>
        <v>N/A</v>
      </c>
      <c r="G91" s="13">
        <v>12.840466926</v>
      </c>
      <c r="H91" s="44" t="str">
        <f>IF($B91="N/A","N/A",IF(G91&gt;10,"No",IF(G91&lt;-10,"No","Yes")))</f>
        <v>N/A</v>
      </c>
      <c r="I91" s="12">
        <v>49.24</v>
      </c>
      <c r="J91" s="12">
        <v>38.33</v>
      </c>
      <c r="K91" s="48" t="s">
        <v>740</v>
      </c>
      <c r="L91" s="9" t="str">
        <f t="shared" si="30"/>
        <v>No</v>
      </c>
    </row>
    <row r="92" spans="1:12" x14ac:dyDescent="0.2">
      <c r="A92" s="4" t="s">
        <v>7</v>
      </c>
      <c r="B92" s="48" t="s">
        <v>213</v>
      </c>
      <c r="C92" s="13">
        <v>1.7863830425</v>
      </c>
      <c r="D92" s="11" t="str">
        <f>IF($B92="N/A","N/A",IF(C92&gt;10,"No",IF(C92&lt;-10,"No","Yes")))</f>
        <v>N/A</v>
      </c>
      <c r="E92" s="13">
        <v>1.9295122819999999</v>
      </c>
      <c r="F92" s="11" t="str">
        <f>IF($B92="N/A","N/A",IF(E92&gt;10,"No",IF(E92&lt;-10,"No","Yes")))</f>
        <v>N/A</v>
      </c>
      <c r="G92" s="13">
        <v>2.0492221806000002</v>
      </c>
      <c r="H92" s="11" t="str">
        <f>IF($B92="N/A","N/A",IF(G92&gt;10,"No",IF(G92&lt;-10,"No","Yes")))</f>
        <v>N/A</v>
      </c>
      <c r="I92" s="12">
        <v>8.0120000000000005</v>
      </c>
      <c r="J92" s="12">
        <v>6.2039999999999997</v>
      </c>
      <c r="K92" s="48" t="s">
        <v>741</v>
      </c>
      <c r="L92" s="9" t="str">
        <f t="shared" si="30"/>
        <v>Yes</v>
      </c>
    </row>
    <row r="93" spans="1:12" x14ac:dyDescent="0.2">
      <c r="A93" s="4" t="s">
        <v>180</v>
      </c>
      <c r="B93" s="48" t="s">
        <v>213</v>
      </c>
      <c r="C93" s="13">
        <v>63.748033855000003</v>
      </c>
      <c r="D93" s="11" t="str">
        <f t="shared" ref="D93:D94" si="31">IF($B93="N/A","N/A",IF(C93&gt;10,"No",IF(C93&lt;-10,"No","Yes")))</f>
        <v>N/A</v>
      </c>
      <c r="E93" s="13">
        <v>63.282306871000003</v>
      </c>
      <c r="F93" s="11" t="str">
        <f t="shared" ref="F93:F94" si="32">IF($B93="N/A","N/A",IF(E93&gt;10,"No",IF(E93&lt;-10,"No","Yes")))</f>
        <v>N/A</v>
      </c>
      <c r="G93" s="13">
        <v>62.759982299000001</v>
      </c>
      <c r="H93" s="11" t="str">
        <f t="shared" ref="H93:H94" si="33">IF($B93="N/A","N/A",IF(G93&gt;10,"No",IF(G93&lt;-10,"No","Yes")))</f>
        <v>N/A</v>
      </c>
      <c r="I93" s="12">
        <v>-0.73099999999999998</v>
      </c>
      <c r="J93" s="12">
        <v>-0.82499999999999996</v>
      </c>
      <c r="K93" s="48" t="s">
        <v>740</v>
      </c>
      <c r="L93" s="9" t="str">
        <f>IF(J93="Div by 0", "N/A", IF(OR(J93="N/A",K93="N/A"),"N/A", IF(J93&gt;VALUE(MID(K93,1,2)), "No", IF(J93&lt;-1*VALUE(MID(K93,1,2)), "No", "Yes"))))</f>
        <v>Yes</v>
      </c>
    </row>
    <row r="94" spans="1:12" x14ac:dyDescent="0.2">
      <c r="A94" s="4" t="s">
        <v>181</v>
      </c>
      <c r="B94" s="48" t="s">
        <v>213</v>
      </c>
      <c r="C94" s="13">
        <v>36.251966144999997</v>
      </c>
      <c r="D94" s="11" t="str">
        <f t="shared" si="31"/>
        <v>N/A</v>
      </c>
      <c r="E94" s="13">
        <v>36.717693128999997</v>
      </c>
      <c r="F94" s="11" t="str">
        <f t="shared" si="32"/>
        <v>N/A</v>
      </c>
      <c r="G94" s="13">
        <v>37.240017700999999</v>
      </c>
      <c r="H94" s="11" t="str">
        <f t="shared" si="33"/>
        <v>N/A</v>
      </c>
      <c r="I94" s="12">
        <v>1.2849999999999999</v>
      </c>
      <c r="J94" s="12">
        <v>1.423</v>
      </c>
      <c r="K94" s="48" t="s">
        <v>740</v>
      </c>
      <c r="L94" s="9" t="str">
        <f>IF(J94="Div by 0", "N/A", IF(OR(J94="N/A",K94="N/A"),"N/A", IF(J94&gt;VALUE(MID(K94,1,2)), "No", IF(J94&lt;-1*VALUE(MID(K94,1,2)), "No", "Yes"))))</f>
        <v>Yes</v>
      </c>
    </row>
    <row r="95" spans="1:12" x14ac:dyDescent="0.2">
      <c r="A95" s="2" t="s">
        <v>8</v>
      </c>
      <c r="B95" s="48" t="s">
        <v>285</v>
      </c>
      <c r="C95" s="13">
        <v>6.1680772976</v>
      </c>
      <c r="D95" s="44" t="str">
        <f>IF($B95="N/A","N/A",IF(C95&gt;10,"No",IF(C95&lt;5,"No","Yes")))</f>
        <v>Yes</v>
      </c>
      <c r="E95" s="13">
        <v>5.9309362762999998</v>
      </c>
      <c r="F95" s="44" t="str">
        <f>IF($B95="N/A","N/A",IF(E95&gt;10,"No",IF(E95&lt;5,"No","Yes")))</f>
        <v>Yes</v>
      </c>
      <c r="G95" s="13">
        <v>5.7800319978000001</v>
      </c>
      <c r="H95" s="44" t="str">
        <f t="shared" ref="H95:H98" si="34">IF($B95="N/A","N/A",IF(G95&gt;10,"No",IF(G95&lt;5,"No","Yes")))</f>
        <v>Yes</v>
      </c>
      <c r="I95" s="12">
        <v>-3.84</v>
      </c>
      <c r="J95" s="12">
        <v>-2.54</v>
      </c>
      <c r="K95" s="48" t="s">
        <v>741</v>
      </c>
      <c r="L95" s="9" t="str">
        <f t="shared" si="30"/>
        <v>Yes</v>
      </c>
    </row>
    <row r="96" spans="1:12" x14ac:dyDescent="0.2">
      <c r="A96" s="2" t="s">
        <v>149</v>
      </c>
      <c r="B96" s="48" t="s">
        <v>285</v>
      </c>
      <c r="C96" s="13">
        <v>5.2056025765999996</v>
      </c>
      <c r="D96" s="44" t="str">
        <f>IF($B96="N/A","N/A",IF(C96&gt;10,"No",IF(C96&lt;5,"No","Yes")))</f>
        <v>Yes</v>
      </c>
      <c r="E96" s="13">
        <v>5.4574581701999998</v>
      </c>
      <c r="F96" s="44" t="str">
        <f t="shared" ref="F96:F98" si="35">IF($B96="N/A","N/A",IF(E96&gt;10,"No",IF(E96&lt;5,"No","Yes")))</f>
        <v>Yes</v>
      </c>
      <c r="G96" s="13">
        <v>5.3477210061999996</v>
      </c>
      <c r="H96" s="44" t="str">
        <f t="shared" si="34"/>
        <v>Yes</v>
      </c>
      <c r="I96" s="12">
        <v>4.8380000000000001</v>
      </c>
      <c r="J96" s="12">
        <v>-2.0099999999999998</v>
      </c>
      <c r="K96" s="48" t="s">
        <v>741</v>
      </c>
      <c r="L96" s="9" t="str">
        <f t="shared" si="30"/>
        <v>Yes</v>
      </c>
    </row>
    <row r="97" spans="1:12" x14ac:dyDescent="0.2">
      <c r="A97" s="2" t="s">
        <v>150</v>
      </c>
      <c r="B97" s="48" t="s">
        <v>285</v>
      </c>
      <c r="C97" s="13">
        <v>5.7186727586000003</v>
      </c>
      <c r="D97" s="44" t="str">
        <f>IF($B97="N/A","N/A",IF(C97&gt;10,"No",IF(C97&lt;5,"No","Yes")))</f>
        <v>Yes</v>
      </c>
      <c r="E97" s="13">
        <v>5.5927376290000002</v>
      </c>
      <c r="F97" s="44" t="str">
        <f t="shared" si="35"/>
        <v>Yes</v>
      </c>
      <c r="G97" s="13">
        <v>5.4770739013999998</v>
      </c>
      <c r="H97" s="44" t="str">
        <f t="shared" si="34"/>
        <v>Yes</v>
      </c>
      <c r="I97" s="12">
        <v>-2.2000000000000002</v>
      </c>
      <c r="J97" s="12">
        <v>-2.0699999999999998</v>
      </c>
      <c r="K97" s="48" t="s">
        <v>741</v>
      </c>
      <c r="L97" s="9" t="str">
        <f t="shared" si="30"/>
        <v>Yes</v>
      </c>
    </row>
    <row r="98" spans="1:12" x14ac:dyDescent="0.2">
      <c r="A98" s="2" t="s">
        <v>151</v>
      </c>
      <c r="B98" s="48" t="s">
        <v>285</v>
      </c>
      <c r="C98" s="13">
        <v>6.1755673731999998</v>
      </c>
      <c r="D98" s="44" t="str">
        <f>IF($B98="N/A","N/A",IF(C98&gt;10,"No",IF(C98&lt;5,"No","Yes")))</f>
        <v>Yes</v>
      </c>
      <c r="E98" s="13">
        <v>5.9344962619999997</v>
      </c>
      <c r="F98" s="44" t="str">
        <f t="shared" si="35"/>
        <v>Yes</v>
      </c>
      <c r="G98" s="13">
        <v>5.8106682098000002</v>
      </c>
      <c r="H98" s="44" t="str">
        <f t="shared" si="34"/>
        <v>Yes</v>
      </c>
      <c r="I98" s="12">
        <v>-3.9</v>
      </c>
      <c r="J98" s="12">
        <v>-2.09</v>
      </c>
      <c r="K98" s="48" t="s">
        <v>741</v>
      </c>
      <c r="L98" s="9" t="str">
        <f t="shared" si="30"/>
        <v>Yes</v>
      </c>
    </row>
    <row r="99" spans="1:12" x14ac:dyDescent="0.2">
      <c r="A99" s="2" t="s">
        <v>977</v>
      </c>
      <c r="B99" s="48" t="s">
        <v>213</v>
      </c>
      <c r="C99" s="1">
        <v>581</v>
      </c>
      <c r="D99" s="11" t="str">
        <f t="shared" ref="D99:D110" si="36">IF($B99="N/A","N/A",IF(C99&gt;10,"No",IF(C99&lt;-10,"No","Yes")))</f>
        <v>N/A</v>
      </c>
      <c r="E99" s="1">
        <v>456</v>
      </c>
      <c r="F99" s="11" t="str">
        <f t="shared" ref="F99:F110" si="37">IF($B99="N/A","N/A",IF(E99&gt;10,"No",IF(E99&lt;-10,"No","Yes")))</f>
        <v>N/A</v>
      </c>
      <c r="G99" s="1">
        <v>391</v>
      </c>
      <c r="H99" s="11" t="str">
        <f t="shared" ref="H99:H110" si="38">IF($B99="N/A","N/A",IF(G99&gt;10,"No",IF(G99&lt;-10,"No","Yes")))</f>
        <v>N/A</v>
      </c>
      <c r="I99" s="12">
        <v>-21.5</v>
      </c>
      <c r="J99" s="12">
        <v>-14.3</v>
      </c>
      <c r="K99" s="45" t="s">
        <v>740</v>
      </c>
      <c r="L99" s="9" t="str">
        <f t="shared" si="30"/>
        <v>No</v>
      </c>
    </row>
    <row r="100" spans="1:12" x14ac:dyDescent="0.2">
      <c r="A100" s="2" t="s">
        <v>978</v>
      </c>
      <c r="B100" s="48" t="s">
        <v>213</v>
      </c>
      <c r="C100" s="1">
        <v>139</v>
      </c>
      <c r="D100" s="11" t="str">
        <f t="shared" si="36"/>
        <v>N/A</v>
      </c>
      <c r="E100" s="1">
        <v>119</v>
      </c>
      <c r="F100" s="11" t="str">
        <f t="shared" si="37"/>
        <v>N/A</v>
      </c>
      <c r="G100" s="1">
        <v>111</v>
      </c>
      <c r="H100" s="11" t="str">
        <f t="shared" si="38"/>
        <v>N/A</v>
      </c>
      <c r="I100" s="12">
        <v>-14.4</v>
      </c>
      <c r="J100" s="12">
        <v>-6.72</v>
      </c>
      <c r="K100" s="45" t="s">
        <v>740</v>
      </c>
      <c r="L100" s="9" t="str">
        <f t="shared" si="30"/>
        <v>Yes</v>
      </c>
    </row>
    <row r="101" spans="1:12" x14ac:dyDescent="0.2">
      <c r="A101" s="2" t="s">
        <v>1</v>
      </c>
      <c r="B101" s="48" t="s">
        <v>213</v>
      </c>
      <c r="C101" s="13">
        <v>97.022694928999996</v>
      </c>
      <c r="D101" s="11" t="str">
        <f t="shared" si="36"/>
        <v>N/A</v>
      </c>
      <c r="E101" s="13">
        <v>95.888216447000005</v>
      </c>
      <c r="F101" s="11" t="str">
        <f t="shared" si="37"/>
        <v>N/A</v>
      </c>
      <c r="G101" s="13">
        <v>95.717738366999995</v>
      </c>
      <c r="H101" s="11" t="str">
        <f t="shared" si="38"/>
        <v>N/A</v>
      </c>
      <c r="I101" s="12">
        <v>-1.17</v>
      </c>
      <c r="J101" s="12">
        <v>-0.17799999999999999</v>
      </c>
      <c r="K101" s="48" t="s">
        <v>741</v>
      </c>
      <c r="L101" s="9" t="str">
        <f t="shared" si="30"/>
        <v>Yes</v>
      </c>
    </row>
    <row r="102" spans="1:12" x14ac:dyDescent="0.2">
      <c r="A102" s="2" t="s">
        <v>69</v>
      </c>
      <c r="B102" s="48" t="s">
        <v>213</v>
      </c>
      <c r="C102" s="13">
        <v>99.386266259999999</v>
      </c>
      <c r="D102" s="11" t="str">
        <f t="shared" si="36"/>
        <v>N/A</v>
      </c>
      <c r="E102" s="13">
        <v>99.302023390000002</v>
      </c>
      <c r="F102" s="11" t="str">
        <f t="shared" si="37"/>
        <v>N/A</v>
      </c>
      <c r="G102" s="13">
        <v>99.331412924000006</v>
      </c>
      <c r="H102" s="11" t="str">
        <f t="shared" si="38"/>
        <v>N/A</v>
      </c>
      <c r="I102" s="12">
        <v>-8.5000000000000006E-2</v>
      </c>
      <c r="J102" s="12">
        <v>2.9600000000000001E-2</v>
      </c>
      <c r="K102" s="48" t="s">
        <v>741</v>
      </c>
      <c r="L102" s="9" t="str">
        <f t="shared" si="30"/>
        <v>Yes</v>
      </c>
    </row>
    <row r="103" spans="1:12" x14ac:dyDescent="0.2">
      <c r="A103" s="4" t="s">
        <v>70</v>
      </c>
      <c r="B103" s="48" t="s">
        <v>213</v>
      </c>
      <c r="C103" s="1">
        <v>25175</v>
      </c>
      <c r="D103" s="11" t="str">
        <f t="shared" si="36"/>
        <v>N/A</v>
      </c>
      <c r="E103" s="1">
        <v>26432</v>
      </c>
      <c r="F103" s="11" t="str">
        <f t="shared" si="37"/>
        <v>N/A</v>
      </c>
      <c r="G103" s="1">
        <v>27752</v>
      </c>
      <c r="H103" s="11" t="str">
        <f t="shared" si="38"/>
        <v>N/A</v>
      </c>
      <c r="I103" s="12">
        <v>4.9930000000000003</v>
      </c>
      <c r="J103" s="12">
        <v>4.9939999999999998</v>
      </c>
      <c r="K103" s="48" t="s">
        <v>740</v>
      </c>
      <c r="L103" s="9" t="str">
        <f t="shared" si="30"/>
        <v>Yes</v>
      </c>
    </row>
    <row r="104" spans="1:12" x14ac:dyDescent="0.2">
      <c r="A104" s="2" t="s">
        <v>692</v>
      </c>
      <c r="B104" s="48" t="s">
        <v>213</v>
      </c>
      <c r="C104" s="13">
        <v>1.9980139026999999</v>
      </c>
      <c r="D104" s="11" t="str">
        <f t="shared" si="36"/>
        <v>N/A</v>
      </c>
      <c r="E104" s="13">
        <v>1.9256961259000001</v>
      </c>
      <c r="F104" s="11" t="str">
        <f t="shared" si="37"/>
        <v>N/A</v>
      </c>
      <c r="G104" s="13">
        <v>1.9818391467000001</v>
      </c>
      <c r="H104" s="11" t="str">
        <f t="shared" si="38"/>
        <v>N/A</v>
      </c>
      <c r="I104" s="12">
        <v>-3.62</v>
      </c>
      <c r="J104" s="12">
        <v>2.915</v>
      </c>
      <c r="K104" s="48" t="s">
        <v>741</v>
      </c>
      <c r="L104" s="9" t="str">
        <f t="shared" ref="L104:L110" si="39">IF(J104="Div by 0", "N/A", IF(K104="N/A","N/A", IF(J104&gt;VALUE(MID(K104,1,2)), "No", IF(J104&lt;-1*VALUE(MID(K104,1,2)), "No", "Yes"))))</f>
        <v>Yes</v>
      </c>
    </row>
    <row r="105" spans="1:12" x14ac:dyDescent="0.2">
      <c r="A105" s="2" t="s">
        <v>691</v>
      </c>
      <c r="B105" s="48" t="s">
        <v>213</v>
      </c>
      <c r="C105" s="13">
        <v>2.1330685204000002</v>
      </c>
      <c r="D105" s="11" t="str">
        <f t="shared" si="36"/>
        <v>N/A</v>
      </c>
      <c r="E105" s="13">
        <v>1.9710956416000001</v>
      </c>
      <c r="F105" s="11" t="str">
        <f t="shared" si="37"/>
        <v>N/A</v>
      </c>
      <c r="G105" s="13">
        <v>1.8341020467</v>
      </c>
      <c r="H105" s="11" t="str">
        <f t="shared" si="38"/>
        <v>N/A</v>
      </c>
      <c r="I105" s="12">
        <v>-7.59</v>
      </c>
      <c r="J105" s="12">
        <v>-6.95</v>
      </c>
      <c r="K105" s="48" t="s">
        <v>741</v>
      </c>
      <c r="L105" s="9" t="str">
        <f t="shared" si="39"/>
        <v>Yes</v>
      </c>
    </row>
    <row r="106" spans="1:12" x14ac:dyDescent="0.2">
      <c r="A106" s="2" t="s">
        <v>690</v>
      </c>
      <c r="B106" s="48" t="s">
        <v>213</v>
      </c>
      <c r="C106" s="13">
        <v>95.868917577000005</v>
      </c>
      <c r="D106" s="11" t="str">
        <f t="shared" si="36"/>
        <v>N/A</v>
      </c>
      <c r="E106" s="13">
        <v>96.103208232</v>
      </c>
      <c r="F106" s="11" t="str">
        <f t="shared" si="37"/>
        <v>N/A</v>
      </c>
      <c r="G106" s="13">
        <v>96.184058807</v>
      </c>
      <c r="H106" s="11" t="str">
        <f t="shared" si="38"/>
        <v>N/A</v>
      </c>
      <c r="I106" s="12">
        <v>0.24440000000000001</v>
      </c>
      <c r="J106" s="12">
        <v>8.4099999999999994E-2</v>
      </c>
      <c r="K106" s="48" t="s">
        <v>741</v>
      </c>
      <c r="L106" s="9" t="str">
        <f t="shared" si="39"/>
        <v>Yes</v>
      </c>
    </row>
    <row r="107" spans="1:12" ht="25.5" x14ac:dyDescent="0.2">
      <c r="A107" s="4" t="s">
        <v>979</v>
      </c>
      <c r="B107" s="48" t="s">
        <v>213</v>
      </c>
      <c r="C107" s="13">
        <v>41.652310688</v>
      </c>
      <c r="D107" s="11" t="str">
        <f t="shared" si="36"/>
        <v>N/A</v>
      </c>
      <c r="E107" s="13">
        <v>40.854396582</v>
      </c>
      <c r="F107" s="11" t="str">
        <f t="shared" si="37"/>
        <v>N/A</v>
      </c>
      <c r="G107" s="13">
        <v>40.276406713</v>
      </c>
      <c r="H107" s="11" t="str">
        <f t="shared" si="38"/>
        <v>N/A</v>
      </c>
      <c r="I107" s="12">
        <v>-1.92</v>
      </c>
      <c r="J107" s="12">
        <v>-1.41</v>
      </c>
      <c r="K107" s="48" t="s">
        <v>741</v>
      </c>
      <c r="L107" s="9" t="str">
        <f t="shared" si="39"/>
        <v>Yes</v>
      </c>
    </row>
    <row r="108" spans="1:12" ht="25.5" x14ac:dyDescent="0.2">
      <c r="A108" s="4" t="s">
        <v>980</v>
      </c>
      <c r="B108" s="48" t="s">
        <v>213</v>
      </c>
      <c r="C108" s="13">
        <v>56.774773424999999</v>
      </c>
      <c r="D108" s="11" t="str">
        <f t="shared" si="36"/>
        <v>N/A</v>
      </c>
      <c r="E108" s="13">
        <v>57.632609469999998</v>
      </c>
      <c r="F108" s="11" t="str">
        <f t="shared" si="37"/>
        <v>N/A</v>
      </c>
      <c r="G108" s="13">
        <v>58.225822923000003</v>
      </c>
      <c r="H108" s="11" t="str">
        <f t="shared" si="38"/>
        <v>N/A</v>
      </c>
      <c r="I108" s="12">
        <v>1.5109999999999999</v>
      </c>
      <c r="J108" s="12">
        <v>1.0289999999999999</v>
      </c>
      <c r="K108" s="48" t="s">
        <v>741</v>
      </c>
      <c r="L108" s="9" t="str">
        <f t="shared" si="39"/>
        <v>Yes</v>
      </c>
    </row>
    <row r="109" spans="1:12" ht="25.5" x14ac:dyDescent="0.2">
      <c r="A109" s="4" t="s">
        <v>981</v>
      </c>
      <c r="B109" s="48" t="s">
        <v>213</v>
      </c>
      <c r="C109" s="13">
        <v>0.5580106359</v>
      </c>
      <c r="D109" s="11" t="str">
        <f t="shared" si="36"/>
        <v>N/A</v>
      </c>
      <c r="E109" s="13">
        <v>0.55891776429999995</v>
      </c>
      <c r="F109" s="11" t="str">
        <f t="shared" si="37"/>
        <v>N/A</v>
      </c>
      <c r="G109" s="13">
        <v>0.57527998089999999</v>
      </c>
      <c r="H109" s="11" t="str">
        <f t="shared" si="38"/>
        <v>N/A</v>
      </c>
      <c r="I109" s="12">
        <v>0.16259999999999999</v>
      </c>
      <c r="J109" s="12">
        <v>2.927</v>
      </c>
      <c r="K109" s="48" t="s">
        <v>741</v>
      </c>
      <c r="L109" s="9" t="str">
        <f t="shared" si="39"/>
        <v>Yes</v>
      </c>
    </row>
    <row r="110" spans="1:12" ht="25.5" x14ac:dyDescent="0.2">
      <c r="A110" s="4" t="s">
        <v>982</v>
      </c>
      <c r="B110" s="48" t="s">
        <v>213</v>
      </c>
      <c r="C110" s="13">
        <v>1.0149052505</v>
      </c>
      <c r="D110" s="11" t="str">
        <f t="shared" si="36"/>
        <v>N/A</v>
      </c>
      <c r="E110" s="13">
        <v>0.95407618370000002</v>
      </c>
      <c r="F110" s="11" t="str">
        <f t="shared" si="37"/>
        <v>N/A</v>
      </c>
      <c r="G110" s="13">
        <v>0.92249038360000002</v>
      </c>
      <c r="H110" s="11" t="str">
        <f t="shared" si="38"/>
        <v>N/A</v>
      </c>
      <c r="I110" s="12">
        <v>-5.99</v>
      </c>
      <c r="J110" s="12">
        <v>-3.31</v>
      </c>
      <c r="K110" s="48" t="s">
        <v>741</v>
      </c>
      <c r="L110" s="9" t="str">
        <f t="shared" si="39"/>
        <v>Yes</v>
      </c>
    </row>
    <row r="111" spans="1:12" x14ac:dyDescent="0.2">
      <c r="A111" s="2" t="s">
        <v>983</v>
      </c>
      <c r="B111" s="48" t="s">
        <v>286</v>
      </c>
      <c r="C111" s="13">
        <v>99.979101357999994</v>
      </c>
      <c r="D111" s="44" t="str">
        <f>IF($B111="N/A","N/A",IF(C111&gt;=99,"Yes","No"))</f>
        <v>Yes</v>
      </c>
      <c r="E111" s="13">
        <v>99.986560945999997</v>
      </c>
      <c r="F111" s="44" t="str">
        <f>IF($B111="N/A","N/A",IF(E111&gt;=99,"Yes","No"))</f>
        <v>Yes</v>
      </c>
      <c r="G111" s="13">
        <v>99.961404862999998</v>
      </c>
      <c r="H111" s="44" t="str">
        <f>IF($B111="N/A","N/A",IF(G111&gt;=99,"Yes","No"))</f>
        <v>Yes</v>
      </c>
      <c r="I111" s="12">
        <v>7.4999999999999997E-3</v>
      </c>
      <c r="J111" s="12">
        <v>-2.5000000000000001E-2</v>
      </c>
      <c r="K111" s="48" t="s">
        <v>740</v>
      </c>
      <c r="L111" s="9" t="str">
        <f t="shared" ref="L111:L145" si="40">IF(J111="Div by 0", "N/A", IF(K111="N/A","N/A", IF(J111&gt;VALUE(MID(K111,1,2)), "No", IF(J111&lt;-1*VALUE(MID(K111,1,2)), "No", "Yes"))))</f>
        <v>Yes</v>
      </c>
    </row>
    <row r="112" spans="1:12" x14ac:dyDescent="0.2">
      <c r="A112" s="2" t="s">
        <v>984</v>
      </c>
      <c r="B112" s="48" t="s">
        <v>213</v>
      </c>
      <c r="C112" s="13">
        <v>1.0404489128000001</v>
      </c>
      <c r="D112" s="44" t="str">
        <f>IF($B112="N/A","N/A",IF(C112&gt;10,"No",IF(C112&lt;-10,"No","Yes")))</f>
        <v>N/A</v>
      </c>
      <c r="E112" s="13">
        <v>1.1119788761</v>
      </c>
      <c r="F112" s="44" t="str">
        <f>IF($B112="N/A","N/A",IF(E112&gt;10,"No",IF(E112&lt;-10,"No","Yes")))</f>
        <v>N/A</v>
      </c>
      <c r="G112" s="13">
        <v>0.98659246140000001</v>
      </c>
      <c r="H112" s="44" t="str">
        <f>IF($B112="N/A","N/A",IF(G112&gt;10,"No",IF(G112&lt;-10,"No","Yes")))</f>
        <v>N/A</v>
      </c>
      <c r="I112" s="12">
        <v>6.875</v>
      </c>
      <c r="J112" s="12">
        <v>-11.3</v>
      </c>
      <c r="K112" s="48" t="s">
        <v>740</v>
      </c>
      <c r="L112" s="9" t="str">
        <f t="shared" si="40"/>
        <v>No</v>
      </c>
    </row>
    <row r="113" spans="1:12" x14ac:dyDescent="0.2">
      <c r="A113" s="3" t="s">
        <v>985</v>
      </c>
      <c r="B113" s="48" t="s">
        <v>280</v>
      </c>
      <c r="C113" s="8">
        <v>99.992478860000006</v>
      </c>
      <c r="D113" s="44" t="str">
        <f>IF($B113="N/A","N/A",IF(C113&gt;=98,"Yes","No"))</f>
        <v>Yes</v>
      </c>
      <c r="E113" s="8">
        <v>99.996944575000001</v>
      </c>
      <c r="F113" s="44" t="str">
        <f>IF($B113="N/A","N/A",IF(E113&gt;=98,"Yes","No"))</f>
        <v>Yes</v>
      </c>
      <c r="G113" s="8">
        <v>99.992087120999997</v>
      </c>
      <c r="H113" s="44" t="str">
        <f>IF($B113="N/A","N/A",IF(G113&gt;=98,"Yes","No"))</f>
        <v>Yes</v>
      </c>
      <c r="I113" s="12">
        <v>4.4999999999999997E-3</v>
      </c>
      <c r="J113" s="12">
        <v>-5.0000000000000001E-3</v>
      </c>
      <c r="K113" s="45" t="s">
        <v>740</v>
      </c>
      <c r="L113" s="9" t="str">
        <f t="shared" si="40"/>
        <v>Yes</v>
      </c>
    </row>
    <row r="114" spans="1:12" x14ac:dyDescent="0.2">
      <c r="A114" s="3" t="s">
        <v>986</v>
      </c>
      <c r="B114" s="48" t="s">
        <v>287</v>
      </c>
      <c r="C114" s="8">
        <v>92.235091791000002</v>
      </c>
      <c r="D114" s="44" t="str">
        <f>IF($B114="N/A","N/A",IF(C114&gt;=80,"Yes","No"))</f>
        <v>Yes</v>
      </c>
      <c r="E114" s="8">
        <v>92.723554841999999</v>
      </c>
      <c r="F114" s="44" t="str">
        <f>IF($B114="N/A","N/A",IF(E114&gt;=80,"Yes","No"))</f>
        <v>Yes</v>
      </c>
      <c r="G114" s="8">
        <v>93.123840135999998</v>
      </c>
      <c r="H114" s="44" t="str">
        <f>IF($B114="N/A","N/A",IF(G114&gt;=80,"Yes","No"))</f>
        <v>Yes</v>
      </c>
      <c r="I114" s="12">
        <v>0.52959999999999996</v>
      </c>
      <c r="J114" s="12">
        <v>0.43169999999999997</v>
      </c>
      <c r="K114" s="45" t="s">
        <v>740</v>
      </c>
      <c r="L114" s="9" t="str">
        <f t="shared" si="40"/>
        <v>Yes</v>
      </c>
    </row>
    <row r="115" spans="1:12" ht="25.5" x14ac:dyDescent="0.2">
      <c r="A115" s="2" t="s">
        <v>987</v>
      </c>
      <c r="B115" s="48" t="s">
        <v>288</v>
      </c>
      <c r="C115" s="13">
        <v>100</v>
      </c>
      <c r="D115" s="44" t="str">
        <f>IF($B115="N/A","N/A",IF(C115&gt;=100,"Yes","No"))</f>
        <v>Yes</v>
      </c>
      <c r="E115" s="13">
        <v>100</v>
      </c>
      <c r="F115" s="44" t="str">
        <f t="shared" ref="F115:F116" si="41">IF($B115="N/A","N/A",IF(E115&gt;=100,"Yes","No"))</f>
        <v>Yes</v>
      </c>
      <c r="G115" s="13">
        <v>100</v>
      </c>
      <c r="H115" s="44" t="str">
        <f t="shared" ref="H115:H116" si="42">IF($B115="N/A","N/A",IF(G115&gt;=100,"Yes","No"))</f>
        <v>Yes</v>
      </c>
      <c r="I115" s="12">
        <v>0</v>
      </c>
      <c r="J115" s="12">
        <v>0</v>
      </c>
      <c r="K115" s="45" t="s">
        <v>739</v>
      </c>
      <c r="L115" s="9" t="str">
        <f t="shared" si="40"/>
        <v>Yes</v>
      </c>
    </row>
    <row r="116" spans="1:12" ht="25.5" x14ac:dyDescent="0.2">
      <c r="A116" s="3" t="s">
        <v>988</v>
      </c>
      <c r="B116" s="48" t="s">
        <v>288</v>
      </c>
      <c r="C116" s="13">
        <v>100</v>
      </c>
      <c r="D116" s="44" t="str">
        <f>IF($B116="N/A","N/A",IF(C116&gt;=100,"Yes","No"))</f>
        <v>Yes</v>
      </c>
      <c r="E116" s="13">
        <v>100</v>
      </c>
      <c r="F116" s="44" t="str">
        <f t="shared" si="41"/>
        <v>Yes</v>
      </c>
      <c r="G116" s="13">
        <v>100</v>
      </c>
      <c r="H116" s="44" t="str">
        <f t="shared" si="42"/>
        <v>Yes</v>
      </c>
      <c r="I116" s="12">
        <v>0</v>
      </c>
      <c r="J116" s="12">
        <v>0</v>
      </c>
      <c r="K116" s="45" t="s">
        <v>739</v>
      </c>
      <c r="L116" s="9" t="str">
        <f t="shared" si="40"/>
        <v>Yes</v>
      </c>
    </row>
    <row r="117" spans="1:12" ht="25.5" x14ac:dyDescent="0.2">
      <c r="A117" s="2" t="s">
        <v>989</v>
      </c>
      <c r="B117" s="48" t="s">
        <v>213</v>
      </c>
      <c r="C117" s="13">
        <v>25.953697086999998</v>
      </c>
      <c r="D117" s="36" t="s">
        <v>742</v>
      </c>
      <c r="E117" s="13">
        <v>27.156458235999999</v>
      </c>
      <c r="F117" s="36" t="s">
        <v>742</v>
      </c>
      <c r="G117" s="13">
        <v>26.214740633000002</v>
      </c>
      <c r="H117" s="44" t="str">
        <f>IF($B117="N/A","N/A",IF(G117&lt;100,"No",IF(G117=100,"No","Yes")))</f>
        <v>N/A</v>
      </c>
      <c r="I117" s="12">
        <v>4.6340000000000003</v>
      </c>
      <c r="J117" s="12">
        <v>-3.47</v>
      </c>
      <c r="K117" s="45" t="s">
        <v>739</v>
      </c>
      <c r="L117" s="9" t="str">
        <f t="shared" si="40"/>
        <v>Yes</v>
      </c>
    </row>
    <row r="118" spans="1:12" ht="25.5" x14ac:dyDescent="0.2">
      <c r="A118" s="2" t="s">
        <v>990</v>
      </c>
      <c r="B118" s="35" t="s">
        <v>213</v>
      </c>
      <c r="C118" s="13">
        <v>22.899435861000001</v>
      </c>
      <c r="D118" s="44" t="str">
        <f>IF($B118="N/A","N/A",IF(C118&gt;10,"No",IF(C118&lt;-10,"No","Yes")))</f>
        <v>N/A</v>
      </c>
      <c r="E118" s="13">
        <v>24.435880913999998</v>
      </c>
      <c r="F118" s="44" t="str">
        <f>IF($B118="N/A","N/A",IF(E118&gt;10,"No",IF(E118&lt;-10,"No","Yes")))</f>
        <v>N/A</v>
      </c>
      <c r="G118" s="13">
        <v>23.859054227000001</v>
      </c>
      <c r="H118" s="44" t="str">
        <f>IF($B118="N/A","N/A",IF(G118&gt;10,"No",IF(G118&lt;-10,"No","Yes")))</f>
        <v>N/A</v>
      </c>
      <c r="I118" s="12">
        <v>6.71</v>
      </c>
      <c r="J118" s="12">
        <v>-2.36</v>
      </c>
      <c r="K118" s="45" t="s">
        <v>739</v>
      </c>
      <c r="L118" s="9" t="str">
        <f>IF(J118="Div by 0", "N/A", IF(OR(J118="N/A",K118="N/A"),"N/A", IF(J118&gt;VALUE(MID(K118,1,2)), "No", IF(J118&lt;-1*VALUE(MID(K118,1,2)), "No", "Yes"))))</f>
        <v>Yes</v>
      </c>
    </row>
    <row r="119" spans="1:12" x14ac:dyDescent="0.2">
      <c r="A119" s="7" t="s">
        <v>100</v>
      </c>
      <c r="B119" s="35" t="s">
        <v>213</v>
      </c>
      <c r="C119" s="36">
        <v>14355</v>
      </c>
      <c r="D119" s="44" t="str">
        <f t="shared" ref="D119:D145" si="43">IF($B119="N/A","N/A",IF(C119&gt;10,"No",IF(C119&lt;-10,"No","Yes")))</f>
        <v>N/A</v>
      </c>
      <c r="E119" s="36">
        <v>14882</v>
      </c>
      <c r="F119" s="44" t="str">
        <f t="shared" ref="F119:F145" si="44">IF($B119="N/A","N/A",IF(E119&gt;10,"No",IF(E119&lt;-10,"No","Yes")))</f>
        <v>N/A</v>
      </c>
      <c r="G119" s="36">
        <v>15546</v>
      </c>
      <c r="H119" s="44" t="str">
        <f t="shared" ref="H119:H145" si="45">IF($B119="N/A","N/A",IF(G119&gt;10,"No",IF(G119&lt;-10,"No","Yes")))</f>
        <v>N/A</v>
      </c>
      <c r="I119" s="12">
        <v>3.6709999999999998</v>
      </c>
      <c r="J119" s="12">
        <v>4.4619999999999997</v>
      </c>
      <c r="K119" s="45" t="s">
        <v>740</v>
      </c>
      <c r="L119" s="9" t="str">
        <f t="shared" si="40"/>
        <v>Yes</v>
      </c>
    </row>
    <row r="120" spans="1:12" x14ac:dyDescent="0.2">
      <c r="A120" s="2" t="s">
        <v>991</v>
      </c>
      <c r="B120" s="35" t="s">
        <v>213</v>
      </c>
      <c r="C120" s="36">
        <v>2918</v>
      </c>
      <c r="D120" s="44" t="str">
        <f t="shared" si="43"/>
        <v>N/A</v>
      </c>
      <c r="E120" s="36">
        <v>2910</v>
      </c>
      <c r="F120" s="44" t="str">
        <f t="shared" si="44"/>
        <v>N/A</v>
      </c>
      <c r="G120" s="36">
        <v>3008</v>
      </c>
      <c r="H120" s="44" t="str">
        <f t="shared" si="45"/>
        <v>N/A</v>
      </c>
      <c r="I120" s="12">
        <v>-0.27400000000000002</v>
      </c>
      <c r="J120" s="12">
        <v>3.3679999999999999</v>
      </c>
      <c r="K120" s="45" t="s">
        <v>740</v>
      </c>
      <c r="L120" s="9" t="str">
        <f t="shared" si="40"/>
        <v>Yes</v>
      </c>
    </row>
    <row r="121" spans="1:12" x14ac:dyDescent="0.2">
      <c r="A121" s="2" t="s">
        <v>992</v>
      </c>
      <c r="B121" s="35" t="s">
        <v>213</v>
      </c>
      <c r="C121" s="36">
        <v>0</v>
      </c>
      <c r="D121" s="44" t="str">
        <f t="shared" si="43"/>
        <v>N/A</v>
      </c>
      <c r="E121" s="36">
        <v>0</v>
      </c>
      <c r="F121" s="44" t="str">
        <f t="shared" si="44"/>
        <v>N/A</v>
      </c>
      <c r="G121" s="36">
        <v>0</v>
      </c>
      <c r="H121" s="44" t="str">
        <f t="shared" si="45"/>
        <v>N/A</v>
      </c>
      <c r="I121" s="12" t="s">
        <v>1747</v>
      </c>
      <c r="J121" s="12" t="s">
        <v>1747</v>
      </c>
      <c r="K121" s="45" t="s">
        <v>740</v>
      </c>
      <c r="L121" s="9" t="str">
        <f t="shared" si="40"/>
        <v>N/A</v>
      </c>
    </row>
    <row r="122" spans="1:12" x14ac:dyDescent="0.2">
      <c r="A122" s="2" t="s">
        <v>993</v>
      </c>
      <c r="B122" s="35" t="s">
        <v>213</v>
      </c>
      <c r="C122" s="36">
        <v>7456</v>
      </c>
      <c r="D122" s="44" t="str">
        <f t="shared" si="43"/>
        <v>N/A</v>
      </c>
      <c r="E122" s="36">
        <v>7888</v>
      </c>
      <c r="F122" s="44" t="str">
        <f t="shared" si="44"/>
        <v>N/A</v>
      </c>
      <c r="G122" s="36">
        <v>8283</v>
      </c>
      <c r="H122" s="44" t="str">
        <f t="shared" si="45"/>
        <v>N/A</v>
      </c>
      <c r="I122" s="12">
        <v>5.7939999999999996</v>
      </c>
      <c r="J122" s="12">
        <v>5.008</v>
      </c>
      <c r="K122" s="45" t="s">
        <v>740</v>
      </c>
      <c r="L122" s="9" t="str">
        <f t="shared" si="40"/>
        <v>Yes</v>
      </c>
    </row>
    <row r="123" spans="1:12" x14ac:dyDescent="0.2">
      <c r="A123" s="2" t="s">
        <v>994</v>
      </c>
      <c r="B123" s="35" t="s">
        <v>213</v>
      </c>
      <c r="C123" s="36">
        <v>3417</v>
      </c>
      <c r="D123" s="44" t="str">
        <f t="shared" si="43"/>
        <v>N/A</v>
      </c>
      <c r="E123" s="36">
        <v>3500</v>
      </c>
      <c r="F123" s="44" t="str">
        <f t="shared" si="44"/>
        <v>N/A</v>
      </c>
      <c r="G123" s="36">
        <v>3662</v>
      </c>
      <c r="H123" s="44" t="str">
        <f t="shared" si="45"/>
        <v>N/A</v>
      </c>
      <c r="I123" s="12">
        <v>2.4289999999999998</v>
      </c>
      <c r="J123" s="12">
        <v>4.6289999999999996</v>
      </c>
      <c r="K123" s="45" t="s">
        <v>740</v>
      </c>
      <c r="L123" s="9" t="str">
        <f t="shared" si="40"/>
        <v>Yes</v>
      </c>
    </row>
    <row r="124" spans="1:12" x14ac:dyDescent="0.2">
      <c r="A124" s="2" t="s">
        <v>995</v>
      </c>
      <c r="B124" s="35" t="s">
        <v>213</v>
      </c>
      <c r="C124" s="36">
        <v>564</v>
      </c>
      <c r="D124" s="44" t="str">
        <f t="shared" si="43"/>
        <v>N/A</v>
      </c>
      <c r="E124" s="36">
        <v>584</v>
      </c>
      <c r="F124" s="44" t="str">
        <f t="shared" si="44"/>
        <v>N/A</v>
      </c>
      <c r="G124" s="36">
        <v>593</v>
      </c>
      <c r="H124" s="44" t="str">
        <f t="shared" si="45"/>
        <v>N/A</v>
      </c>
      <c r="I124" s="12">
        <v>3.5459999999999998</v>
      </c>
      <c r="J124" s="12">
        <v>1.5409999999999999</v>
      </c>
      <c r="K124" s="45" t="s">
        <v>740</v>
      </c>
      <c r="L124" s="9" t="str">
        <f t="shared" si="40"/>
        <v>Yes</v>
      </c>
    </row>
    <row r="125" spans="1:12" x14ac:dyDescent="0.2">
      <c r="A125" s="7" t="s">
        <v>101</v>
      </c>
      <c r="B125" s="35" t="s">
        <v>213</v>
      </c>
      <c r="C125" s="36">
        <v>25662</v>
      </c>
      <c r="D125" s="44" t="str">
        <f t="shared" si="43"/>
        <v>N/A</v>
      </c>
      <c r="E125" s="36">
        <v>26889</v>
      </c>
      <c r="F125" s="44" t="str">
        <f t="shared" si="44"/>
        <v>N/A</v>
      </c>
      <c r="G125" s="36">
        <v>27671</v>
      </c>
      <c r="H125" s="44" t="str">
        <f t="shared" si="45"/>
        <v>N/A</v>
      </c>
      <c r="I125" s="12">
        <v>4.7809999999999997</v>
      </c>
      <c r="J125" s="12">
        <v>2.9079999999999999</v>
      </c>
      <c r="K125" s="45" t="s">
        <v>740</v>
      </c>
      <c r="L125" s="9" t="str">
        <f t="shared" si="40"/>
        <v>Yes</v>
      </c>
    </row>
    <row r="126" spans="1:12" x14ac:dyDescent="0.2">
      <c r="A126" s="2" t="s">
        <v>996</v>
      </c>
      <c r="B126" s="35" t="s">
        <v>213</v>
      </c>
      <c r="C126" s="36">
        <v>15165</v>
      </c>
      <c r="D126" s="44" t="str">
        <f t="shared" si="43"/>
        <v>N/A</v>
      </c>
      <c r="E126" s="36">
        <v>15628</v>
      </c>
      <c r="F126" s="44" t="str">
        <f t="shared" si="44"/>
        <v>N/A</v>
      </c>
      <c r="G126" s="36">
        <v>15880</v>
      </c>
      <c r="H126" s="44" t="str">
        <f t="shared" si="45"/>
        <v>N/A</v>
      </c>
      <c r="I126" s="12">
        <v>3.0529999999999999</v>
      </c>
      <c r="J126" s="12">
        <v>1.6120000000000001</v>
      </c>
      <c r="K126" s="45" t="s">
        <v>740</v>
      </c>
      <c r="L126" s="9" t="str">
        <f t="shared" si="40"/>
        <v>Yes</v>
      </c>
    </row>
    <row r="127" spans="1:12" x14ac:dyDescent="0.2">
      <c r="A127" s="2" t="s">
        <v>997</v>
      </c>
      <c r="B127" s="35" t="s">
        <v>213</v>
      </c>
      <c r="C127" s="36">
        <v>0</v>
      </c>
      <c r="D127" s="44" t="str">
        <f t="shared" si="43"/>
        <v>N/A</v>
      </c>
      <c r="E127" s="36">
        <v>0</v>
      </c>
      <c r="F127" s="44" t="str">
        <f t="shared" si="44"/>
        <v>N/A</v>
      </c>
      <c r="G127" s="36">
        <v>0</v>
      </c>
      <c r="H127" s="44" t="str">
        <f t="shared" si="45"/>
        <v>N/A</v>
      </c>
      <c r="I127" s="12" t="s">
        <v>1747</v>
      </c>
      <c r="J127" s="12" t="s">
        <v>1747</v>
      </c>
      <c r="K127" s="45" t="s">
        <v>740</v>
      </c>
      <c r="L127" s="9" t="str">
        <f t="shared" si="40"/>
        <v>N/A</v>
      </c>
    </row>
    <row r="128" spans="1:12" x14ac:dyDescent="0.2">
      <c r="A128" s="2" t="s">
        <v>998</v>
      </c>
      <c r="B128" s="35" t="s">
        <v>213</v>
      </c>
      <c r="C128" s="36">
        <v>6831</v>
      </c>
      <c r="D128" s="44" t="str">
        <f t="shared" si="43"/>
        <v>N/A</v>
      </c>
      <c r="E128" s="36">
        <v>7424</v>
      </c>
      <c r="F128" s="44" t="str">
        <f t="shared" si="44"/>
        <v>N/A</v>
      </c>
      <c r="G128" s="36">
        <v>7835</v>
      </c>
      <c r="H128" s="44" t="str">
        <f t="shared" si="45"/>
        <v>N/A</v>
      </c>
      <c r="I128" s="12">
        <v>8.6809999999999992</v>
      </c>
      <c r="J128" s="12">
        <v>5.5359999999999996</v>
      </c>
      <c r="K128" s="45" t="s">
        <v>740</v>
      </c>
      <c r="L128" s="9" t="str">
        <f t="shared" si="40"/>
        <v>Yes</v>
      </c>
    </row>
    <row r="129" spans="1:12" x14ac:dyDescent="0.2">
      <c r="A129" s="2" t="s">
        <v>999</v>
      </c>
      <c r="B129" s="35" t="s">
        <v>213</v>
      </c>
      <c r="C129" s="36">
        <v>3666</v>
      </c>
      <c r="D129" s="44" t="str">
        <f t="shared" si="43"/>
        <v>N/A</v>
      </c>
      <c r="E129" s="36">
        <v>3837</v>
      </c>
      <c r="F129" s="44" t="str">
        <f t="shared" si="44"/>
        <v>N/A</v>
      </c>
      <c r="G129" s="36">
        <v>3956</v>
      </c>
      <c r="H129" s="44" t="str">
        <f t="shared" si="45"/>
        <v>N/A</v>
      </c>
      <c r="I129" s="12">
        <v>4.6639999999999997</v>
      </c>
      <c r="J129" s="12">
        <v>3.101</v>
      </c>
      <c r="K129" s="45" t="s">
        <v>740</v>
      </c>
      <c r="L129" s="9" t="str">
        <f t="shared" si="40"/>
        <v>Yes</v>
      </c>
    </row>
    <row r="130" spans="1:12" x14ac:dyDescent="0.2">
      <c r="A130" s="2" t="s">
        <v>1000</v>
      </c>
      <c r="B130" s="35" t="s">
        <v>213</v>
      </c>
      <c r="C130" s="36">
        <v>0</v>
      </c>
      <c r="D130" s="44" t="str">
        <f t="shared" si="43"/>
        <v>N/A</v>
      </c>
      <c r="E130" s="36">
        <v>0</v>
      </c>
      <c r="F130" s="44" t="str">
        <f t="shared" si="44"/>
        <v>N/A</v>
      </c>
      <c r="G130" s="36">
        <v>0</v>
      </c>
      <c r="H130" s="44" t="str">
        <f t="shared" si="45"/>
        <v>N/A</v>
      </c>
      <c r="I130" s="12" t="s">
        <v>1747</v>
      </c>
      <c r="J130" s="12" t="s">
        <v>1747</v>
      </c>
      <c r="K130" s="45" t="s">
        <v>740</v>
      </c>
      <c r="L130" s="9" t="str">
        <f t="shared" si="40"/>
        <v>N/A</v>
      </c>
    </row>
    <row r="131" spans="1:12" x14ac:dyDescent="0.2">
      <c r="A131" s="7" t="s">
        <v>104</v>
      </c>
      <c r="B131" s="35" t="s">
        <v>213</v>
      </c>
      <c r="C131" s="36">
        <v>93071</v>
      </c>
      <c r="D131" s="44" t="str">
        <f t="shared" si="43"/>
        <v>N/A</v>
      </c>
      <c r="E131" s="36">
        <v>98186</v>
      </c>
      <c r="F131" s="44" t="str">
        <f t="shared" si="44"/>
        <v>N/A</v>
      </c>
      <c r="G131" s="36">
        <v>101101</v>
      </c>
      <c r="H131" s="44" t="str">
        <f t="shared" si="45"/>
        <v>N/A</v>
      </c>
      <c r="I131" s="12">
        <v>5.4960000000000004</v>
      </c>
      <c r="J131" s="12">
        <v>2.9689999999999999</v>
      </c>
      <c r="K131" s="45" t="s">
        <v>740</v>
      </c>
      <c r="L131" s="9" t="str">
        <f t="shared" si="40"/>
        <v>Yes</v>
      </c>
    </row>
    <row r="132" spans="1:12" x14ac:dyDescent="0.2">
      <c r="A132" s="2" t="s">
        <v>1001</v>
      </c>
      <c r="B132" s="35" t="s">
        <v>213</v>
      </c>
      <c r="C132" s="36">
        <v>71799</v>
      </c>
      <c r="D132" s="44" t="str">
        <f t="shared" si="43"/>
        <v>N/A</v>
      </c>
      <c r="E132" s="36">
        <v>75612</v>
      </c>
      <c r="F132" s="44" t="str">
        <f t="shared" si="44"/>
        <v>N/A</v>
      </c>
      <c r="G132" s="36">
        <v>78026</v>
      </c>
      <c r="H132" s="44" t="str">
        <f t="shared" si="45"/>
        <v>N/A</v>
      </c>
      <c r="I132" s="12">
        <v>5.3109999999999999</v>
      </c>
      <c r="J132" s="12">
        <v>3.1930000000000001</v>
      </c>
      <c r="K132" s="45" t="s">
        <v>740</v>
      </c>
      <c r="L132" s="9" t="str">
        <f t="shared" si="40"/>
        <v>Yes</v>
      </c>
    </row>
    <row r="133" spans="1:12" x14ac:dyDescent="0.2">
      <c r="A133" s="2" t="s">
        <v>1002</v>
      </c>
      <c r="B133" s="35" t="s">
        <v>213</v>
      </c>
      <c r="C133" s="36">
        <v>0</v>
      </c>
      <c r="D133" s="44" t="str">
        <f t="shared" si="43"/>
        <v>N/A</v>
      </c>
      <c r="E133" s="36">
        <v>0</v>
      </c>
      <c r="F133" s="44" t="str">
        <f t="shared" si="44"/>
        <v>N/A</v>
      </c>
      <c r="G133" s="36">
        <v>0</v>
      </c>
      <c r="H133" s="44" t="str">
        <f t="shared" si="45"/>
        <v>N/A</v>
      </c>
      <c r="I133" s="12" t="s">
        <v>1747</v>
      </c>
      <c r="J133" s="12" t="s">
        <v>1747</v>
      </c>
      <c r="K133" s="45" t="s">
        <v>740</v>
      </c>
      <c r="L133" s="9" t="str">
        <f t="shared" si="40"/>
        <v>N/A</v>
      </c>
    </row>
    <row r="134" spans="1:12" x14ac:dyDescent="0.2">
      <c r="A134" s="2" t="s">
        <v>1003</v>
      </c>
      <c r="B134" s="35" t="s">
        <v>213</v>
      </c>
      <c r="C134" s="36">
        <v>0</v>
      </c>
      <c r="D134" s="44" t="str">
        <f t="shared" si="43"/>
        <v>N/A</v>
      </c>
      <c r="E134" s="36">
        <v>0</v>
      </c>
      <c r="F134" s="44" t="str">
        <f t="shared" si="44"/>
        <v>N/A</v>
      </c>
      <c r="G134" s="36">
        <v>0</v>
      </c>
      <c r="H134" s="44" t="str">
        <f t="shared" si="45"/>
        <v>N/A</v>
      </c>
      <c r="I134" s="12" t="s">
        <v>1747</v>
      </c>
      <c r="J134" s="12" t="s">
        <v>1747</v>
      </c>
      <c r="K134" s="45" t="s">
        <v>740</v>
      </c>
      <c r="L134" s="9" t="str">
        <f t="shared" si="40"/>
        <v>N/A</v>
      </c>
    </row>
    <row r="135" spans="1:12" x14ac:dyDescent="0.2">
      <c r="A135" s="2" t="s">
        <v>1004</v>
      </c>
      <c r="B135" s="35" t="s">
        <v>213</v>
      </c>
      <c r="C135" s="36">
        <v>7797</v>
      </c>
      <c r="D135" s="44" t="str">
        <f t="shared" si="43"/>
        <v>N/A</v>
      </c>
      <c r="E135" s="36">
        <v>7836</v>
      </c>
      <c r="F135" s="44" t="str">
        <f t="shared" si="44"/>
        <v>N/A</v>
      </c>
      <c r="G135" s="36">
        <v>7452</v>
      </c>
      <c r="H135" s="44" t="str">
        <f t="shared" si="45"/>
        <v>N/A</v>
      </c>
      <c r="I135" s="12">
        <v>0.50019999999999998</v>
      </c>
      <c r="J135" s="12">
        <v>-4.9000000000000004</v>
      </c>
      <c r="K135" s="45" t="s">
        <v>740</v>
      </c>
      <c r="L135" s="9" t="str">
        <f t="shared" si="40"/>
        <v>Yes</v>
      </c>
    </row>
    <row r="136" spans="1:12" x14ac:dyDescent="0.2">
      <c r="A136" s="2" t="s">
        <v>1005</v>
      </c>
      <c r="B136" s="35" t="s">
        <v>213</v>
      </c>
      <c r="C136" s="36">
        <v>11420</v>
      </c>
      <c r="D136" s="44" t="str">
        <f t="shared" si="43"/>
        <v>N/A</v>
      </c>
      <c r="E136" s="36">
        <v>12667</v>
      </c>
      <c r="F136" s="44" t="str">
        <f t="shared" si="44"/>
        <v>N/A</v>
      </c>
      <c r="G136" s="36">
        <v>13499</v>
      </c>
      <c r="H136" s="44" t="str">
        <f t="shared" si="45"/>
        <v>N/A</v>
      </c>
      <c r="I136" s="12">
        <v>10.92</v>
      </c>
      <c r="J136" s="12">
        <v>6.5679999999999996</v>
      </c>
      <c r="K136" s="45" t="s">
        <v>740</v>
      </c>
      <c r="L136" s="9" t="str">
        <f t="shared" si="40"/>
        <v>Yes</v>
      </c>
    </row>
    <row r="137" spans="1:12" x14ac:dyDescent="0.2">
      <c r="A137" s="2" t="s">
        <v>1006</v>
      </c>
      <c r="B137" s="35" t="s">
        <v>213</v>
      </c>
      <c r="C137" s="36">
        <v>1995</v>
      </c>
      <c r="D137" s="44" t="str">
        <f t="shared" si="43"/>
        <v>N/A</v>
      </c>
      <c r="E137" s="36">
        <v>2019</v>
      </c>
      <c r="F137" s="44" t="str">
        <f t="shared" si="44"/>
        <v>N/A</v>
      </c>
      <c r="G137" s="36">
        <v>2075</v>
      </c>
      <c r="H137" s="44" t="str">
        <f t="shared" si="45"/>
        <v>N/A</v>
      </c>
      <c r="I137" s="12">
        <v>1.2030000000000001</v>
      </c>
      <c r="J137" s="12">
        <v>2.774</v>
      </c>
      <c r="K137" s="45" t="s">
        <v>740</v>
      </c>
      <c r="L137" s="9" t="str">
        <f t="shared" si="40"/>
        <v>Yes</v>
      </c>
    </row>
    <row r="138" spans="1:12" x14ac:dyDescent="0.2">
      <c r="A138" s="2" t="s">
        <v>1007</v>
      </c>
      <c r="B138" s="35" t="s">
        <v>213</v>
      </c>
      <c r="C138" s="36">
        <v>60</v>
      </c>
      <c r="D138" s="44" t="str">
        <f t="shared" si="43"/>
        <v>N/A</v>
      </c>
      <c r="E138" s="36">
        <v>52</v>
      </c>
      <c r="F138" s="44" t="str">
        <f t="shared" si="44"/>
        <v>N/A</v>
      </c>
      <c r="G138" s="36">
        <v>49</v>
      </c>
      <c r="H138" s="44" t="str">
        <f t="shared" si="45"/>
        <v>N/A</v>
      </c>
      <c r="I138" s="12">
        <v>-13.3</v>
      </c>
      <c r="J138" s="12">
        <v>-5.77</v>
      </c>
      <c r="K138" s="45" t="s">
        <v>740</v>
      </c>
      <c r="L138" s="9" t="str">
        <f t="shared" si="40"/>
        <v>Yes</v>
      </c>
    </row>
    <row r="139" spans="1:12" x14ac:dyDescent="0.2">
      <c r="A139" s="7" t="s">
        <v>105</v>
      </c>
      <c r="B139" s="35" t="s">
        <v>213</v>
      </c>
      <c r="C139" s="36">
        <v>96524</v>
      </c>
      <c r="D139" s="44" t="str">
        <f t="shared" si="43"/>
        <v>N/A</v>
      </c>
      <c r="E139" s="36">
        <v>107099</v>
      </c>
      <c r="F139" s="44" t="str">
        <f t="shared" si="44"/>
        <v>N/A</v>
      </c>
      <c r="G139" s="36">
        <v>112621</v>
      </c>
      <c r="H139" s="44" t="str">
        <f t="shared" si="45"/>
        <v>N/A</v>
      </c>
      <c r="I139" s="12">
        <v>10.96</v>
      </c>
      <c r="J139" s="12">
        <v>5.1559999999999997</v>
      </c>
      <c r="K139" s="45" t="s">
        <v>740</v>
      </c>
      <c r="L139" s="9" t="str">
        <f t="shared" si="40"/>
        <v>Yes</v>
      </c>
    </row>
    <row r="140" spans="1:12" x14ac:dyDescent="0.2">
      <c r="A140" s="2" t="s">
        <v>1008</v>
      </c>
      <c r="B140" s="35" t="s">
        <v>213</v>
      </c>
      <c r="C140" s="36">
        <v>35626</v>
      </c>
      <c r="D140" s="44" t="str">
        <f t="shared" si="43"/>
        <v>N/A</v>
      </c>
      <c r="E140" s="36">
        <v>38422</v>
      </c>
      <c r="F140" s="44" t="str">
        <f t="shared" si="44"/>
        <v>N/A</v>
      </c>
      <c r="G140" s="36">
        <v>39998</v>
      </c>
      <c r="H140" s="44" t="str">
        <f t="shared" si="45"/>
        <v>N/A</v>
      </c>
      <c r="I140" s="12">
        <v>7.8479999999999999</v>
      </c>
      <c r="J140" s="12">
        <v>4.1020000000000003</v>
      </c>
      <c r="K140" s="45" t="s">
        <v>740</v>
      </c>
      <c r="L140" s="9" t="str">
        <f t="shared" si="40"/>
        <v>Yes</v>
      </c>
    </row>
    <row r="141" spans="1:12" x14ac:dyDescent="0.2">
      <c r="A141" s="2" t="s">
        <v>1009</v>
      </c>
      <c r="B141" s="35" t="s">
        <v>213</v>
      </c>
      <c r="C141" s="36">
        <v>0</v>
      </c>
      <c r="D141" s="44" t="str">
        <f t="shared" si="43"/>
        <v>N/A</v>
      </c>
      <c r="E141" s="36">
        <v>0</v>
      </c>
      <c r="F141" s="44" t="str">
        <f t="shared" si="44"/>
        <v>N/A</v>
      </c>
      <c r="G141" s="36">
        <v>0</v>
      </c>
      <c r="H141" s="44" t="str">
        <f t="shared" si="45"/>
        <v>N/A</v>
      </c>
      <c r="I141" s="12" t="s">
        <v>1747</v>
      </c>
      <c r="J141" s="12" t="s">
        <v>1747</v>
      </c>
      <c r="K141" s="45" t="s">
        <v>740</v>
      </c>
      <c r="L141" s="9" t="str">
        <f t="shared" si="40"/>
        <v>N/A</v>
      </c>
    </row>
    <row r="142" spans="1:12" x14ac:dyDescent="0.2">
      <c r="A142" s="2" t="s">
        <v>1010</v>
      </c>
      <c r="B142" s="35" t="s">
        <v>213</v>
      </c>
      <c r="C142" s="36">
        <v>0</v>
      </c>
      <c r="D142" s="44" t="str">
        <f t="shared" si="43"/>
        <v>N/A</v>
      </c>
      <c r="E142" s="36">
        <v>0</v>
      </c>
      <c r="F142" s="44" t="str">
        <f t="shared" si="44"/>
        <v>N/A</v>
      </c>
      <c r="G142" s="36">
        <v>0</v>
      </c>
      <c r="H142" s="44" t="str">
        <f t="shared" si="45"/>
        <v>N/A</v>
      </c>
      <c r="I142" s="12" t="s">
        <v>1747</v>
      </c>
      <c r="J142" s="12" t="s">
        <v>1747</v>
      </c>
      <c r="K142" s="45" t="s">
        <v>740</v>
      </c>
      <c r="L142" s="9" t="str">
        <f t="shared" si="40"/>
        <v>N/A</v>
      </c>
    </row>
    <row r="143" spans="1:12" x14ac:dyDescent="0.2">
      <c r="A143" s="2" t="s">
        <v>1011</v>
      </c>
      <c r="B143" s="35" t="s">
        <v>213</v>
      </c>
      <c r="C143" s="36">
        <v>425</v>
      </c>
      <c r="D143" s="44" t="str">
        <f t="shared" si="43"/>
        <v>N/A</v>
      </c>
      <c r="E143" s="36">
        <v>450</v>
      </c>
      <c r="F143" s="44" t="str">
        <f t="shared" si="44"/>
        <v>N/A</v>
      </c>
      <c r="G143" s="36">
        <v>387</v>
      </c>
      <c r="H143" s="44" t="str">
        <f t="shared" si="45"/>
        <v>N/A</v>
      </c>
      <c r="I143" s="12">
        <v>5.8819999999999997</v>
      </c>
      <c r="J143" s="12">
        <v>-14</v>
      </c>
      <c r="K143" s="45" t="s">
        <v>740</v>
      </c>
      <c r="L143" s="9" t="str">
        <f t="shared" si="40"/>
        <v>No</v>
      </c>
    </row>
    <row r="144" spans="1:12" x14ac:dyDescent="0.2">
      <c r="A144" s="2" t="s">
        <v>1012</v>
      </c>
      <c r="B144" s="35" t="s">
        <v>213</v>
      </c>
      <c r="C144" s="36">
        <v>11704</v>
      </c>
      <c r="D144" s="44" t="str">
        <f t="shared" si="43"/>
        <v>N/A</v>
      </c>
      <c r="E144" s="36">
        <v>12786</v>
      </c>
      <c r="F144" s="44" t="str">
        <f t="shared" si="44"/>
        <v>N/A</v>
      </c>
      <c r="G144" s="36">
        <v>13483</v>
      </c>
      <c r="H144" s="44" t="str">
        <f t="shared" si="45"/>
        <v>N/A</v>
      </c>
      <c r="I144" s="12">
        <v>9.2449999999999992</v>
      </c>
      <c r="J144" s="12">
        <v>5.4509999999999996</v>
      </c>
      <c r="K144" s="45" t="s">
        <v>740</v>
      </c>
      <c r="L144" s="9" t="str">
        <f t="shared" si="40"/>
        <v>Yes</v>
      </c>
    </row>
    <row r="145" spans="1:12" x14ac:dyDescent="0.2">
      <c r="A145" s="2" t="s">
        <v>1013</v>
      </c>
      <c r="B145" s="35" t="s">
        <v>213</v>
      </c>
      <c r="C145" s="36">
        <v>48769</v>
      </c>
      <c r="D145" s="44" t="str">
        <f t="shared" si="43"/>
        <v>N/A</v>
      </c>
      <c r="E145" s="36">
        <v>55441</v>
      </c>
      <c r="F145" s="44" t="str">
        <f t="shared" si="44"/>
        <v>N/A</v>
      </c>
      <c r="G145" s="36">
        <v>58753</v>
      </c>
      <c r="H145" s="44" t="str">
        <f t="shared" si="45"/>
        <v>N/A</v>
      </c>
      <c r="I145" s="12">
        <v>13.68</v>
      </c>
      <c r="J145" s="12">
        <v>5.9740000000000002</v>
      </c>
      <c r="K145" s="45" t="s">
        <v>740</v>
      </c>
      <c r="L145" s="9" t="str">
        <f t="shared" si="40"/>
        <v>Yes</v>
      </c>
    </row>
    <row r="146" spans="1:12" ht="25.5" x14ac:dyDescent="0.2">
      <c r="A146" s="18" t="s">
        <v>1014</v>
      </c>
      <c r="B146" s="1" t="s">
        <v>213</v>
      </c>
      <c r="C146" s="1">
        <v>4278</v>
      </c>
      <c r="D146" s="11" t="str">
        <f t="shared" ref="D146:D151" si="46">IF($B146="N/A","N/A",IF(C146&gt;10,"No",IF(C146&lt;-10,"No","Yes")))</f>
        <v>N/A</v>
      </c>
      <c r="E146" s="1">
        <v>4241</v>
      </c>
      <c r="F146" s="11" t="str">
        <f t="shared" ref="F146:F151" si="47">IF($B146="N/A","N/A",IF(E146&gt;10,"No",IF(E146&lt;-10,"No","Yes")))</f>
        <v>N/A</v>
      </c>
      <c r="G146" s="1">
        <v>3373</v>
      </c>
      <c r="H146" s="11" t="str">
        <f t="shared" ref="H146:H151" si="48">IF($B146="N/A","N/A",IF(G146&gt;10,"No",IF(G146&lt;-10,"No","Yes")))</f>
        <v>N/A</v>
      </c>
      <c r="I146" s="57">
        <v>-0.86499999999999999</v>
      </c>
      <c r="J146" s="57">
        <v>-20.5</v>
      </c>
      <c r="K146" s="45" t="s">
        <v>739</v>
      </c>
      <c r="L146" s="9" t="str">
        <f t="shared" ref="L146:L151" si="49">IF(J146="Div by 0", "N/A", IF(K146="N/A","N/A", IF(J146&gt;VALUE(MID(K146,1,2)), "No", IF(J146&lt;-1*VALUE(MID(K146,1,2)), "No", "Yes"))))</f>
        <v>Yes</v>
      </c>
    </row>
    <row r="147" spans="1:12" x14ac:dyDescent="0.2">
      <c r="A147" s="6" t="s">
        <v>326</v>
      </c>
      <c r="B147" s="48" t="s">
        <v>213</v>
      </c>
      <c r="C147" s="13">
        <v>1.8631430413000001</v>
      </c>
      <c r="D147" s="11" t="str">
        <f t="shared" si="46"/>
        <v>N/A</v>
      </c>
      <c r="E147" s="13">
        <v>1.7166148565999999</v>
      </c>
      <c r="F147" s="11" t="str">
        <f t="shared" si="47"/>
        <v>N/A</v>
      </c>
      <c r="G147" s="13">
        <v>1.3127629515000001</v>
      </c>
      <c r="H147" s="11" t="str">
        <f t="shared" si="48"/>
        <v>N/A</v>
      </c>
      <c r="I147" s="57">
        <v>-7.86</v>
      </c>
      <c r="J147" s="57">
        <v>-23.5</v>
      </c>
      <c r="K147" s="45" t="s">
        <v>739</v>
      </c>
      <c r="L147" s="9" t="str">
        <f t="shared" si="49"/>
        <v>Yes</v>
      </c>
    </row>
    <row r="148" spans="1:12" x14ac:dyDescent="0.2">
      <c r="A148" s="2" t="s">
        <v>327</v>
      </c>
      <c r="B148" s="48" t="s">
        <v>213</v>
      </c>
      <c r="C148" s="13">
        <v>22.034134448</v>
      </c>
      <c r="D148" s="11" t="str">
        <f t="shared" si="46"/>
        <v>N/A</v>
      </c>
      <c r="E148" s="13">
        <v>20.864131165</v>
      </c>
      <c r="F148" s="11" t="str">
        <f t="shared" si="47"/>
        <v>N/A</v>
      </c>
      <c r="G148" s="13">
        <v>16.242120159999999</v>
      </c>
      <c r="H148" s="11" t="str">
        <f t="shared" si="48"/>
        <v>N/A</v>
      </c>
      <c r="I148" s="57">
        <v>-5.31</v>
      </c>
      <c r="J148" s="57">
        <v>-22.2</v>
      </c>
      <c r="K148" s="45" t="s">
        <v>739</v>
      </c>
      <c r="L148" s="9" t="str">
        <f t="shared" si="49"/>
        <v>Yes</v>
      </c>
    </row>
    <row r="149" spans="1:12" x14ac:dyDescent="0.2">
      <c r="A149" s="2" t="s">
        <v>328</v>
      </c>
      <c r="B149" s="48" t="s">
        <v>213</v>
      </c>
      <c r="C149" s="13">
        <v>3.7019717871000002</v>
      </c>
      <c r="D149" s="11" t="str">
        <f t="shared" si="46"/>
        <v>N/A</v>
      </c>
      <c r="E149" s="13">
        <v>3.5888281452999999</v>
      </c>
      <c r="F149" s="11" t="str">
        <f t="shared" si="47"/>
        <v>N/A</v>
      </c>
      <c r="G149" s="13">
        <v>2.6923493911</v>
      </c>
      <c r="H149" s="11" t="str">
        <f t="shared" si="48"/>
        <v>N/A</v>
      </c>
      <c r="I149" s="57">
        <v>-3.06</v>
      </c>
      <c r="J149" s="57">
        <v>-25</v>
      </c>
      <c r="K149" s="45" t="s">
        <v>739</v>
      </c>
      <c r="L149" s="9" t="str">
        <f t="shared" si="49"/>
        <v>Yes</v>
      </c>
    </row>
    <row r="150" spans="1:12" x14ac:dyDescent="0.2">
      <c r="A150" s="2" t="s">
        <v>329</v>
      </c>
      <c r="B150" s="48" t="s">
        <v>213</v>
      </c>
      <c r="C150" s="13">
        <v>1.9340073700000002E-2</v>
      </c>
      <c r="D150" s="11" t="str">
        <f t="shared" si="46"/>
        <v>N/A</v>
      </c>
      <c r="E150" s="13">
        <v>7.1293260000000001E-3</v>
      </c>
      <c r="F150" s="11" t="str">
        <f t="shared" si="47"/>
        <v>N/A</v>
      </c>
      <c r="G150" s="13">
        <v>7.9128792000000003E-3</v>
      </c>
      <c r="H150" s="11" t="str">
        <f t="shared" si="48"/>
        <v>N/A</v>
      </c>
      <c r="I150" s="57">
        <v>-63.1</v>
      </c>
      <c r="J150" s="57">
        <v>10.99</v>
      </c>
      <c r="K150" s="45" t="s">
        <v>739</v>
      </c>
      <c r="L150" s="9" t="str">
        <f t="shared" si="49"/>
        <v>Yes</v>
      </c>
    </row>
    <row r="151" spans="1:12" x14ac:dyDescent="0.2">
      <c r="A151" s="2" t="s">
        <v>330</v>
      </c>
      <c r="B151" s="48" t="s">
        <v>213</v>
      </c>
      <c r="C151" s="13">
        <v>0.1522937301</v>
      </c>
      <c r="D151" s="11" t="str">
        <f t="shared" si="46"/>
        <v>N/A</v>
      </c>
      <c r="E151" s="13">
        <v>0.15312934759999999</v>
      </c>
      <c r="F151" s="11" t="str">
        <f t="shared" si="47"/>
        <v>N/A</v>
      </c>
      <c r="G151" s="13">
        <v>8.4353717300000006E-2</v>
      </c>
      <c r="H151" s="11" t="str">
        <f t="shared" si="48"/>
        <v>N/A</v>
      </c>
      <c r="I151" s="57">
        <v>0.54869999999999997</v>
      </c>
      <c r="J151" s="57">
        <v>-44.9</v>
      </c>
      <c r="K151" s="45" t="s">
        <v>739</v>
      </c>
      <c r="L151" s="9" t="str">
        <f t="shared" si="49"/>
        <v>No</v>
      </c>
    </row>
    <row r="152" spans="1:12" x14ac:dyDescent="0.2">
      <c r="A152" s="18" t="s">
        <v>1015</v>
      </c>
      <c r="B152" s="35" t="s">
        <v>213</v>
      </c>
      <c r="C152" s="36">
        <v>3860</v>
      </c>
      <c r="D152" s="44" t="str">
        <f t="shared" ref="D152:D158" si="50">IF($B152="N/A","N/A",IF(C152&gt;10,"No",IF(C152&lt;-10,"No","Yes")))</f>
        <v>N/A</v>
      </c>
      <c r="E152" s="36">
        <v>3522</v>
      </c>
      <c r="F152" s="44" t="str">
        <f t="shared" ref="F152:F158" si="51">IF($B152="N/A","N/A",IF(E152&gt;10,"No",IF(E152&lt;-10,"No","Yes")))</f>
        <v>N/A</v>
      </c>
      <c r="G152" s="36">
        <v>3173</v>
      </c>
      <c r="H152" s="44" t="str">
        <f t="shared" ref="H152:H158" si="52">IF($B152="N/A","N/A",IF(G152&gt;10,"No",IF(G152&lt;-10,"No","Yes")))</f>
        <v>N/A</v>
      </c>
      <c r="I152" s="12">
        <v>-8.76</v>
      </c>
      <c r="J152" s="12">
        <v>-9.91</v>
      </c>
      <c r="K152" s="45" t="s">
        <v>739</v>
      </c>
      <c r="L152" s="9" t="str">
        <f t="shared" ref="L152:L159" si="53">IF(J152="Div by 0", "N/A", IF(K152="N/A","N/A", IF(J152&gt;VALUE(MID(K152,1,2)), "No", IF(J152&lt;-1*VALUE(MID(K152,1,2)), "No", "Yes"))))</f>
        <v>Yes</v>
      </c>
    </row>
    <row r="153" spans="1:12" x14ac:dyDescent="0.2">
      <c r="A153" s="6" t="s">
        <v>1016</v>
      </c>
      <c r="B153" s="35" t="s">
        <v>213</v>
      </c>
      <c r="C153" s="8">
        <v>1.6810968068000001</v>
      </c>
      <c r="D153" s="44" t="str">
        <f t="shared" si="50"/>
        <v>N/A</v>
      </c>
      <c r="E153" s="8">
        <v>1.4255877210000001</v>
      </c>
      <c r="F153" s="44" t="str">
        <f t="shared" si="51"/>
        <v>N/A</v>
      </c>
      <c r="G153" s="8">
        <v>1.2349234643</v>
      </c>
      <c r="H153" s="44" t="str">
        <f t="shared" si="52"/>
        <v>N/A</v>
      </c>
      <c r="I153" s="12">
        <v>-15.2</v>
      </c>
      <c r="J153" s="12">
        <v>-13.4</v>
      </c>
      <c r="K153" s="45" t="s">
        <v>739</v>
      </c>
      <c r="L153" s="9" t="str">
        <f t="shared" si="53"/>
        <v>Yes</v>
      </c>
    </row>
    <row r="154" spans="1:12" x14ac:dyDescent="0.2">
      <c r="A154" s="18" t="s">
        <v>1017</v>
      </c>
      <c r="B154" s="35" t="s">
        <v>213</v>
      </c>
      <c r="C154" s="8">
        <v>7.3284569835999998</v>
      </c>
      <c r="D154" s="44" t="str">
        <f t="shared" si="50"/>
        <v>N/A</v>
      </c>
      <c r="E154" s="8">
        <v>7.6266630829000004</v>
      </c>
      <c r="F154" s="44" t="str">
        <f t="shared" si="51"/>
        <v>N/A</v>
      </c>
      <c r="G154" s="8">
        <v>6.4196577897999996</v>
      </c>
      <c r="H154" s="44" t="str">
        <f t="shared" si="52"/>
        <v>N/A</v>
      </c>
      <c r="I154" s="12">
        <v>4.069</v>
      </c>
      <c r="J154" s="12">
        <v>-15.8</v>
      </c>
      <c r="K154" s="45" t="s">
        <v>739</v>
      </c>
      <c r="L154" s="9" t="str">
        <f t="shared" si="53"/>
        <v>Yes</v>
      </c>
    </row>
    <row r="155" spans="1:12" x14ac:dyDescent="0.2">
      <c r="A155" s="18" t="s">
        <v>1018</v>
      </c>
      <c r="B155" s="35" t="s">
        <v>213</v>
      </c>
      <c r="C155" s="8">
        <v>8.3469721767999996</v>
      </c>
      <c r="D155" s="44" t="str">
        <f t="shared" si="50"/>
        <v>N/A</v>
      </c>
      <c r="E155" s="8">
        <v>7.9846777493000003</v>
      </c>
      <c r="F155" s="44" t="str">
        <f t="shared" si="51"/>
        <v>N/A</v>
      </c>
      <c r="G155" s="8">
        <v>7.2061002494000004</v>
      </c>
      <c r="H155" s="44" t="str">
        <f t="shared" si="52"/>
        <v>N/A</v>
      </c>
      <c r="I155" s="12">
        <v>-4.34</v>
      </c>
      <c r="J155" s="12">
        <v>-9.75</v>
      </c>
      <c r="K155" s="45" t="s">
        <v>739</v>
      </c>
      <c r="L155" s="9" t="str">
        <f t="shared" si="53"/>
        <v>Yes</v>
      </c>
    </row>
    <row r="156" spans="1:12" x14ac:dyDescent="0.2">
      <c r="A156" s="18" t="s">
        <v>1019</v>
      </c>
      <c r="B156" s="35" t="s">
        <v>213</v>
      </c>
      <c r="C156" s="8">
        <v>0.52970312990000001</v>
      </c>
      <c r="D156" s="44" t="str">
        <f t="shared" si="50"/>
        <v>N/A</v>
      </c>
      <c r="E156" s="8">
        <v>0.1303648178</v>
      </c>
      <c r="F156" s="44" t="str">
        <f t="shared" si="51"/>
        <v>N/A</v>
      </c>
      <c r="G156" s="8">
        <v>0.1018783197</v>
      </c>
      <c r="H156" s="44" t="str">
        <f t="shared" si="52"/>
        <v>N/A</v>
      </c>
      <c r="I156" s="12">
        <v>-75.400000000000006</v>
      </c>
      <c r="J156" s="12">
        <v>-21.9</v>
      </c>
      <c r="K156" s="45" t="s">
        <v>739</v>
      </c>
      <c r="L156" s="9" t="str">
        <f t="shared" si="53"/>
        <v>Yes</v>
      </c>
    </row>
    <row r="157" spans="1:12" x14ac:dyDescent="0.2">
      <c r="A157" s="18" t="s">
        <v>1020</v>
      </c>
      <c r="B157" s="35" t="s">
        <v>213</v>
      </c>
      <c r="C157" s="8">
        <v>0.17923003609999999</v>
      </c>
      <c r="D157" s="44" t="str">
        <f t="shared" si="50"/>
        <v>N/A</v>
      </c>
      <c r="E157" s="8">
        <v>0.1045761398</v>
      </c>
      <c r="F157" s="44" t="str">
        <f t="shared" si="51"/>
        <v>N/A</v>
      </c>
      <c r="G157" s="8">
        <v>6.9258841599999996E-2</v>
      </c>
      <c r="H157" s="44" t="str">
        <f t="shared" si="52"/>
        <v>N/A</v>
      </c>
      <c r="I157" s="12">
        <v>-41.7</v>
      </c>
      <c r="J157" s="12">
        <v>-33.799999999999997</v>
      </c>
      <c r="K157" s="45" t="s">
        <v>739</v>
      </c>
      <c r="L157" s="9" t="str">
        <f t="shared" si="53"/>
        <v>No</v>
      </c>
    </row>
    <row r="158" spans="1:12" x14ac:dyDescent="0.2">
      <c r="A158" s="2" t="s">
        <v>1021</v>
      </c>
      <c r="B158" s="35" t="s">
        <v>213</v>
      </c>
      <c r="C158" s="36">
        <v>320</v>
      </c>
      <c r="D158" s="44" t="str">
        <f t="shared" si="50"/>
        <v>N/A</v>
      </c>
      <c r="E158" s="36">
        <v>299</v>
      </c>
      <c r="F158" s="44" t="str">
        <f t="shared" si="51"/>
        <v>N/A</v>
      </c>
      <c r="G158" s="36">
        <v>102</v>
      </c>
      <c r="H158" s="44" t="str">
        <f t="shared" si="52"/>
        <v>N/A</v>
      </c>
      <c r="I158" s="12">
        <v>-6.56</v>
      </c>
      <c r="J158" s="12">
        <v>-65.900000000000006</v>
      </c>
      <c r="K158" s="45" t="s">
        <v>739</v>
      </c>
      <c r="L158" s="9" t="str">
        <f t="shared" si="53"/>
        <v>No</v>
      </c>
    </row>
    <row r="159" spans="1:12" ht="25.5" x14ac:dyDescent="0.2">
      <c r="A159" s="18" t="s">
        <v>1022</v>
      </c>
      <c r="B159" s="35" t="s">
        <v>213</v>
      </c>
      <c r="C159" s="36">
        <v>4037</v>
      </c>
      <c r="D159" s="44" t="str">
        <f>IF($B159="N/A","N/A",IF(C159&gt;10,"No",IF(C159&lt;-10,"No","Yes")))</f>
        <v>N/A</v>
      </c>
      <c r="E159" s="36">
        <v>3729</v>
      </c>
      <c r="F159" s="44" t="str">
        <f>IF($B159="N/A","N/A",IF(E159&gt;10,"No",IF(E159&lt;-10,"No","Yes")))</f>
        <v>N/A</v>
      </c>
      <c r="G159" s="36">
        <v>3409</v>
      </c>
      <c r="H159" s="44" t="str">
        <f>IF($B159="N/A","N/A",IF(G159&gt;10,"No",IF(G159&lt;-10,"No","Yes")))</f>
        <v>N/A</v>
      </c>
      <c r="I159" s="12">
        <v>-7.63</v>
      </c>
      <c r="J159" s="12">
        <v>-8.58</v>
      </c>
      <c r="K159" s="45" t="s">
        <v>739</v>
      </c>
      <c r="L159" s="9" t="str">
        <f t="shared" si="53"/>
        <v>Yes</v>
      </c>
    </row>
    <row r="160" spans="1:12" x14ac:dyDescent="0.2">
      <c r="A160" s="4" t="s">
        <v>1023</v>
      </c>
      <c r="B160" s="35" t="s">
        <v>213</v>
      </c>
      <c r="C160" s="36">
        <v>2991</v>
      </c>
      <c r="D160" s="44" t="str">
        <f t="shared" ref="D160:D234" si="54">IF($B160="N/A","N/A",IF(C160&gt;10,"No",IF(C160&lt;-10,"No","Yes")))</f>
        <v>N/A</v>
      </c>
      <c r="E160" s="36">
        <v>3150</v>
      </c>
      <c r="F160" s="44" t="str">
        <f t="shared" ref="F160:F234" si="55">IF($B160="N/A","N/A",IF(E160&gt;10,"No",IF(E160&lt;-10,"No","Yes")))</f>
        <v>N/A</v>
      </c>
      <c r="G160" s="36">
        <v>2963</v>
      </c>
      <c r="H160" s="44" t="str">
        <f t="shared" ref="H160:H223" si="56">IF($B160="N/A","N/A",IF(G160&gt;10,"No",IF(G160&lt;-10,"No","Yes")))</f>
        <v>N/A</v>
      </c>
      <c r="I160" s="12">
        <v>5.3159999999999998</v>
      </c>
      <c r="J160" s="12">
        <v>-5.94</v>
      </c>
      <c r="K160" s="45" t="s">
        <v>739</v>
      </c>
      <c r="L160" s="9" t="str">
        <f t="shared" ref="L160:L223" si="57">IF(J160="Div by 0", "N/A", IF(K160="N/A","N/A", IF(J160&gt;VALUE(MID(K160,1,2)), "No", IF(J160&lt;-1*VALUE(MID(K160,1,2)), "No", "Yes"))))</f>
        <v>Yes</v>
      </c>
    </row>
    <row r="161" spans="1:12" x14ac:dyDescent="0.2">
      <c r="A161" s="63" t="s">
        <v>71</v>
      </c>
      <c r="B161" s="35" t="s">
        <v>213</v>
      </c>
      <c r="C161" s="8">
        <v>1.3026322666000001</v>
      </c>
      <c r="D161" s="44" t="str">
        <f t="shared" si="54"/>
        <v>N/A</v>
      </c>
      <c r="E161" s="8">
        <v>1.2750145716000001</v>
      </c>
      <c r="F161" s="44" t="str">
        <f t="shared" si="55"/>
        <v>N/A</v>
      </c>
      <c r="G161" s="8">
        <v>1.1531920028</v>
      </c>
      <c r="H161" s="44" t="str">
        <f t="shared" si="56"/>
        <v>N/A</v>
      </c>
      <c r="I161" s="12">
        <v>-2.12</v>
      </c>
      <c r="J161" s="12">
        <v>-9.5500000000000007</v>
      </c>
      <c r="K161" s="45" t="s">
        <v>739</v>
      </c>
      <c r="L161" s="9" t="str">
        <f t="shared" si="57"/>
        <v>Yes</v>
      </c>
    </row>
    <row r="162" spans="1:12" x14ac:dyDescent="0.2">
      <c r="A162" s="4" t="s">
        <v>111</v>
      </c>
      <c r="B162" s="35" t="s">
        <v>213</v>
      </c>
      <c r="C162" s="8">
        <v>6.9035179380000002</v>
      </c>
      <c r="D162" s="44" t="str">
        <f t="shared" si="54"/>
        <v>N/A</v>
      </c>
      <c r="E162" s="8">
        <v>7.3981991667999996</v>
      </c>
      <c r="F162" s="44" t="str">
        <f t="shared" si="55"/>
        <v>N/A</v>
      </c>
      <c r="G162" s="8">
        <v>6.4968480637999999</v>
      </c>
      <c r="H162" s="44" t="str">
        <f t="shared" si="56"/>
        <v>N/A</v>
      </c>
      <c r="I162" s="12">
        <v>7.1660000000000004</v>
      </c>
      <c r="J162" s="12">
        <v>-12.2</v>
      </c>
      <c r="K162" s="45" t="s">
        <v>739</v>
      </c>
      <c r="L162" s="9" t="str">
        <f t="shared" si="57"/>
        <v>Yes</v>
      </c>
    </row>
    <row r="163" spans="1:12" x14ac:dyDescent="0.2">
      <c r="A163" s="4" t="s">
        <v>112</v>
      </c>
      <c r="B163" s="35" t="s">
        <v>213</v>
      </c>
      <c r="C163" s="8">
        <v>7.7001013170999997</v>
      </c>
      <c r="D163" s="44" t="str">
        <f t="shared" si="54"/>
        <v>N/A</v>
      </c>
      <c r="E163" s="8">
        <v>7.5718695376999996</v>
      </c>
      <c r="F163" s="44" t="str">
        <f t="shared" si="55"/>
        <v>N/A</v>
      </c>
      <c r="G163" s="8">
        <v>7.0145639839999996</v>
      </c>
      <c r="H163" s="44" t="str">
        <f t="shared" si="56"/>
        <v>N/A</v>
      </c>
      <c r="I163" s="12">
        <v>-1.67</v>
      </c>
      <c r="J163" s="12">
        <v>-7.36</v>
      </c>
      <c r="K163" s="45" t="s">
        <v>739</v>
      </c>
      <c r="L163" s="9" t="str">
        <f t="shared" si="57"/>
        <v>Yes</v>
      </c>
    </row>
    <row r="164" spans="1:12" x14ac:dyDescent="0.2">
      <c r="A164" s="4" t="s">
        <v>113</v>
      </c>
      <c r="B164" s="35" t="s">
        <v>213</v>
      </c>
      <c r="C164" s="8">
        <v>0</v>
      </c>
      <c r="D164" s="44" t="str">
        <f t="shared" si="54"/>
        <v>N/A</v>
      </c>
      <c r="E164" s="8">
        <v>1.0184751000000001E-3</v>
      </c>
      <c r="F164" s="44" t="str">
        <f t="shared" si="55"/>
        <v>N/A</v>
      </c>
      <c r="G164" s="8">
        <v>0</v>
      </c>
      <c r="H164" s="44" t="str">
        <f t="shared" si="56"/>
        <v>N/A</v>
      </c>
      <c r="I164" s="12" t="s">
        <v>1747</v>
      </c>
      <c r="J164" s="12">
        <v>-100</v>
      </c>
      <c r="K164" s="45" t="s">
        <v>739</v>
      </c>
      <c r="L164" s="9" t="str">
        <f t="shared" si="57"/>
        <v>No</v>
      </c>
    </row>
    <row r="165" spans="1:12" x14ac:dyDescent="0.2">
      <c r="A165" s="4" t="s">
        <v>114</v>
      </c>
      <c r="B165" s="35" t="s">
        <v>213</v>
      </c>
      <c r="C165" s="8">
        <v>2.4864282500000001E-2</v>
      </c>
      <c r="D165" s="44" t="str">
        <f t="shared" si="54"/>
        <v>N/A</v>
      </c>
      <c r="E165" s="8">
        <v>1.1204586399999999E-2</v>
      </c>
      <c r="F165" s="44" t="str">
        <f t="shared" si="55"/>
        <v>N/A</v>
      </c>
      <c r="G165" s="8">
        <v>1.0655206400000001E-2</v>
      </c>
      <c r="H165" s="44" t="str">
        <f t="shared" si="56"/>
        <v>N/A</v>
      </c>
      <c r="I165" s="12">
        <v>-54.9</v>
      </c>
      <c r="J165" s="12">
        <v>-4.9000000000000004</v>
      </c>
      <c r="K165" s="45" t="s">
        <v>739</v>
      </c>
      <c r="L165" s="9" t="str">
        <f t="shared" si="57"/>
        <v>Yes</v>
      </c>
    </row>
    <row r="166" spans="1:12" x14ac:dyDescent="0.2">
      <c r="A166" s="4" t="s">
        <v>428</v>
      </c>
      <c r="B166" s="35" t="s">
        <v>213</v>
      </c>
      <c r="C166" s="36">
        <v>973</v>
      </c>
      <c r="D166" s="44" t="str">
        <f>IF($B166="N/A","N/A",IF(C166&gt;10,"No",IF(C166&lt;-10,"No","Yes")))</f>
        <v>N/A</v>
      </c>
      <c r="E166" s="36">
        <v>1080</v>
      </c>
      <c r="F166" s="44" t="str">
        <f>IF($B166="N/A","N/A",IF(E166&gt;10,"No",IF(E166&lt;-10,"No","Yes")))</f>
        <v>N/A</v>
      </c>
      <c r="G166" s="36">
        <v>990</v>
      </c>
      <c r="H166" s="44" t="str">
        <f>IF($B166="N/A","N/A",IF(G166&gt;10,"No",IF(G166&lt;-10,"No","Yes")))</f>
        <v>N/A</v>
      </c>
      <c r="I166" s="12">
        <v>11</v>
      </c>
      <c r="J166" s="12">
        <v>-8.33</v>
      </c>
      <c r="K166" s="45" t="s">
        <v>739</v>
      </c>
      <c r="L166" s="9" t="str">
        <f t="shared" si="57"/>
        <v>Yes</v>
      </c>
    </row>
    <row r="167" spans="1:12" x14ac:dyDescent="0.2">
      <c r="A167" s="4" t="s">
        <v>429</v>
      </c>
      <c r="B167" s="35" t="s">
        <v>213</v>
      </c>
      <c r="C167" s="36">
        <v>18</v>
      </c>
      <c r="D167" s="44" t="str">
        <f>IF($B167="N/A","N/A",IF(C167&gt;10,"No",IF(C167&lt;-10,"No","Yes")))</f>
        <v>N/A</v>
      </c>
      <c r="E167" s="36">
        <v>21</v>
      </c>
      <c r="F167" s="44" t="str">
        <f>IF($B167="N/A","N/A",IF(E167&gt;10,"No",IF(E167&lt;-10,"No","Yes")))</f>
        <v>N/A</v>
      </c>
      <c r="G167" s="36">
        <v>20</v>
      </c>
      <c r="H167" s="44" t="str">
        <f>IF($B167="N/A","N/A",IF(G167&gt;10,"No",IF(G167&lt;-10,"No","Yes")))</f>
        <v>N/A</v>
      </c>
      <c r="I167" s="12">
        <v>16.670000000000002</v>
      </c>
      <c r="J167" s="12">
        <v>-4.76</v>
      </c>
      <c r="K167" s="45" t="s">
        <v>739</v>
      </c>
      <c r="L167" s="9" t="str">
        <f t="shared" si="57"/>
        <v>Yes</v>
      </c>
    </row>
    <row r="168" spans="1:12" x14ac:dyDescent="0.2">
      <c r="A168" s="4" t="s">
        <v>430</v>
      </c>
      <c r="B168" s="35" t="s">
        <v>213</v>
      </c>
      <c r="C168" s="36">
        <v>1286</v>
      </c>
      <c r="D168" s="44" t="str">
        <f>IF($B168="N/A","N/A",IF(C168&gt;10,"No",IF(C168&lt;-10,"No","Yes")))</f>
        <v>N/A</v>
      </c>
      <c r="E168" s="36">
        <v>1333</v>
      </c>
      <c r="F168" s="44" t="str">
        <f>IF($B168="N/A","N/A",IF(E168&gt;10,"No",IF(E168&lt;-10,"No","Yes")))</f>
        <v>N/A</v>
      </c>
      <c r="G168" s="36">
        <v>1306</v>
      </c>
      <c r="H168" s="44" t="str">
        <f>IF($B168="N/A","N/A",IF(G168&gt;10,"No",IF(G168&lt;-10,"No","Yes")))</f>
        <v>N/A</v>
      </c>
      <c r="I168" s="12">
        <v>3.6549999999999998</v>
      </c>
      <c r="J168" s="12">
        <v>-2.0299999999999998</v>
      </c>
      <c r="K168" s="45" t="s">
        <v>739</v>
      </c>
      <c r="L168" s="9" t="str">
        <f t="shared" si="57"/>
        <v>Yes</v>
      </c>
    </row>
    <row r="169" spans="1:12" x14ac:dyDescent="0.2">
      <c r="A169" s="4" t="s">
        <v>431</v>
      </c>
      <c r="B169" s="35" t="s">
        <v>213</v>
      </c>
      <c r="C169" s="36">
        <v>690</v>
      </c>
      <c r="D169" s="44" t="str">
        <f>IF($B169="N/A","N/A",IF(C169&gt;10,"No",IF(C169&lt;-10,"No","Yes")))</f>
        <v>N/A</v>
      </c>
      <c r="E169" s="36">
        <v>703</v>
      </c>
      <c r="F169" s="44" t="str">
        <f>IF($B169="N/A","N/A",IF(E169&gt;10,"No",IF(E169&lt;-10,"No","Yes")))</f>
        <v>N/A</v>
      </c>
      <c r="G169" s="36">
        <v>635</v>
      </c>
      <c r="H169" s="44" t="str">
        <f>IF($B169="N/A","N/A",IF(G169&gt;10,"No",IF(G169&lt;-10,"No","Yes")))</f>
        <v>N/A</v>
      </c>
      <c r="I169" s="12">
        <v>1.8839999999999999</v>
      </c>
      <c r="J169" s="12">
        <v>-9.67</v>
      </c>
      <c r="K169" s="45" t="s">
        <v>739</v>
      </c>
      <c r="L169" s="9" t="str">
        <f t="shared" si="57"/>
        <v>Yes</v>
      </c>
    </row>
    <row r="170" spans="1:12" x14ac:dyDescent="0.2">
      <c r="A170" s="4" t="s">
        <v>432</v>
      </c>
      <c r="B170" s="35" t="s">
        <v>213</v>
      </c>
      <c r="C170" s="36">
        <v>24</v>
      </c>
      <c r="D170" s="44" t="str">
        <f>IF($B170="N/A","N/A",IF(C170&gt;10,"No",IF(C170&lt;-10,"No","Yes")))</f>
        <v>N/A</v>
      </c>
      <c r="E170" s="36">
        <v>13</v>
      </c>
      <c r="F170" s="44" t="str">
        <f>IF($B170="N/A","N/A",IF(E170&gt;10,"No",IF(E170&lt;-10,"No","Yes")))</f>
        <v>N/A</v>
      </c>
      <c r="G170" s="36">
        <v>12</v>
      </c>
      <c r="H170" s="44" t="str">
        <f>IF($B170="N/A","N/A",IF(G170&gt;10,"No",IF(G170&lt;-10,"No","Yes")))</f>
        <v>N/A</v>
      </c>
      <c r="I170" s="12">
        <v>-45.8</v>
      </c>
      <c r="J170" s="12">
        <v>-7.69</v>
      </c>
      <c r="K170" s="45" t="s">
        <v>739</v>
      </c>
      <c r="L170" s="9" t="str">
        <f t="shared" si="57"/>
        <v>Yes</v>
      </c>
    </row>
    <row r="171" spans="1:12" x14ac:dyDescent="0.2">
      <c r="A171" s="6" t="s">
        <v>1024</v>
      </c>
      <c r="B171" s="35" t="s">
        <v>213</v>
      </c>
      <c r="C171" s="36">
        <v>1392</v>
      </c>
      <c r="D171" s="44" t="str">
        <f t="shared" si="54"/>
        <v>N/A</v>
      </c>
      <c r="E171" s="36">
        <v>1638</v>
      </c>
      <c r="F171" s="44" t="str">
        <f t="shared" si="55"/>
        <v>N/A</v>
      </c>
      <c r="G171" s="36">
        <v>1517</v>
      </c>
      <c r="H171" s="44" t="str">
        <f t="shared" si="56"/>
        <v>N/A</v>
      </c>
      <c r="I171" s="12">
        <v>17.670000000000002</v>
      </c>
      <c r="J171" s="12">
        <v>-7.39</v>
      </c>
      <c r="K171" s="45" t="s">
        <v>739</v>
      </c>
      <c r="L171" s="9" t="str">
        <f t="shared" si="57"/>
        <v>Yes</v>
      </c>
    </row>
    <row r="172" spans="1:12" x14ac:dyDescent="0.2">
      <c r="A172" s="4" t="s">
        <v>1025</v>
      </c>
      <c r="B172" s="35" t="s">
        <v>213</v>
      </c>
      <c r="C172" s="36">
        <v>853</v>
      </c>
      <c r="D172" s="44" t="str">
        <f>IF($B172="N/A","N/A",IF(C172&gt;10,"No",IF(C172&lt;-10,"No","Yes")))</f>
        <v>N/A</v>
      </c>
      <c r="E172" s="36">
        <v>964</v>
      </c>
      <c r="F172" s="44" t="str">
        <f>IF($B172="N/A","N/A",IF(E172&gt;10,"No",IF(E172&lt;-10,"No","Yes")))</f>
        <v>N/A</v>
      </c>
      <c r="G172" s="36">
        <v>864</v>
      </c>
      <c r="H172" s="44" t="str">
        <f>IF($B172="N/A","N/A",IF(G172&gt;10,"No",IF(G172&lt;-10,"No","Yes")))</f>
        <v>N/A</v>
      </c>
      <c r="I172" s="12">
        <v>13.01</v>
      </c>
      <c r="J172" s="12">
        <v>-10.4</v>
      </c>
      <c r="K172" s="45" t="s">
        <v>739</v>
      </c>
      <c r="L172" s="9" t="str">
        <f t="shared" si="57"/>
        <v>Yes</v>
      </c>
    </row>
    <row r="173" spans="1:12" x14ac:dyDescent="0.2">
      <c r="A173" s="4" t="s">
        <v>1026</v>
      </c>
      <c r="B173" s="35" t="s">
        <v>213</v>
      </c>
      <c r="C173" s="36">
        <v>14</v>
      </c>
      <c r="D173" s="44" t="str">
        <f>IF($B173="N/A","N/A",IF(C173&gt;10,"No",IF(C173&lt;-10,"No","Yes")))</f>
        <v>N/A</v>
      </c>
      <c r="E173" s="36">
        <v>17</v>
      </c>
      <c r="F173" s="44" t="str">
        <f>IF($B173="N/A","N/A",IF(E173&gt;10,"No",IF(E173&lt;-10,"No","Yes")))</f>
        <v>N/A</v>
      </c>
      <c r="G173" s="36">
        <v>18</v>
      </c>
      <c r="H173" s="44" t="str">
        <f>IF($B173="N/A","N/A",IF(G173&gt;10,"No",IF(G173&lt;-10,"No","Yes")))</f>
        <v>N/A</v>
      </c>
      <c r="I173" s="12">
        <v>21.43</v>
      </c>
      <c r="J173" s="12">
        <v>5.8819999999999997</v>
      </c>
      <c r="K173" s="45" t="s">
        <v>739</v>
      </c>
      <c r="L173" s="9" t="str">
        <f t="shared" si="57"/>
        <v>Yes</v>
      </c>
    </row>
    <row r="174" spans="1:12" ht="25.5" x14ac:dyDescent="0.2">
      <c r="A174" s="4" t="s">
        <v>1027</v>
      </c>
      <c r="B174" s="35" t="s">
        <v>213</v>
      </c>
      <c r="C174" s="36">
        <v>397</v>
      </c>
      <c r="D174" s="44" t="str">
        <f>IF($B174="N/A","N/A",IF(C174&gt;10,"No",IF(C174&lt;-10,"No","Yes")))</f>
        <v>N/A</v>
      </c>
      <c r="E174" s="36">
        <v>470</v>
      </c>
      <c r="F174" s="44" t="str">
        <f>IF($B174="N/A","N/A",IF(E174&gt;10,"No",IF(E174&lt;-10,"No","Yes")))</f>
        <v>N/A</v>
      </c>
      <c r="G174" s="36">
        <v>463</v>
      </c>
      <c r="H174" s="44" t="str">
        <f>IF($B174="N/A","N/A",IF(G174&gt;10,"No",IF(G174&lt;-10,"No","Yes")))</f>
        <v>N/A</v>
      </c>
      <c r="I174" s="12">
        <v>18.39</v>
      </c>
      <c r="J174" s="12">
        <v>-1.49</v>
      </c>
      <c r="K174" s="45" t="s">
        <v>739</v>
      </c>
      <c r="L174" s="9" t="str">
        <f t="shared" si="57"/>
        <v>Yes</v>
      </c>
    </row>
    <row r="175" spans="1:12" ht="25.5" x14ac:dyDescent="0.2">
      <c r="A175" s="4" t="s">
        <v>1028</v>
      </c>
      <c r="B175" s="35" t="s">
        <v>213</v>
      </c>
      <c r="C175" s="36">
        <v>126</v>
      </c>
      <c r="D175" s="44" t="str">
        <f>IF($B175="N/A","N/A",IF(C175&gt;10,"No",IF(C175&lt;-10,"No","Yes")))</f>
        <v>N/A</v>
      </c>
      <c r="E175" s="36">
        <v>185</v>
      </c>
      <c r="F175" s="44" t="str">
        <f>IF($B175="N/A","N/A",IF(E175&gt;10,"No",IF(E175&lt;-10,"No","Yes")))</f>
        <v>N/A</v>
      </c>
      <c r="G175" s="36">
        <v>172</v>
      </c>
      <c r="H175" s="44" t="str">
        <f>IF($B175="N/A","N/A",IF(G175&gt;10,"No",IF(G175&lt;-10,"No","Yes")))</f>
        <v>N/A</v>
      </c>
      <c r="I175" s="12">
        <v>46.83</v>
      </c>
      <c r="J175" s="12">
        <v>-7.03</v>
      </c>
      <c r="K175" s="45" t="s">
        <v>739</v>
      </c>
      <c r="L175" s="9" t="str">
        <f t="shared" si="57"/>
        <v>Yes</v>
      </c>
    </row>
    <row r="176" spans="1:12" ht="25.5" x14ac:dyDescent="0.2">
      <c r="A176" s="4" t="s">
        <v>1029</v>
      </c>
      <c r="B176" s="35" t="s">
        <v>213</v>
      </c>
      <c r="C176" s="36">
        <v>11</v>
      </c>
      <c r="D176" s="44" t="str">
        <f>IF($B176="N/A","N/A",IF(C176&gt;10,"No",IF(C176&lt;-10,"No","Yes")))</f>
        <v>N/A</v>
      </c>
      <c r="E176" s="36">
        <v>11</v>
      </c>
      <c r="F176" s="44" t="str">
        <f>IF($B176="N/A","N/A",IF(E176&gt;10,"No",IF(E176&lt;-10,"No","Yes")))</f>
        <v>N/A</v>
      </c>
      <c r="G176" s="36">
        <v>0</v>
      </c>
      <c r="H176" s="44" t="str">
        <f>IF($B176="N/A","N/A",IF(G176&gt;10,"No",IF(G176&lt;-10,"No","Yes")))</f>
        <v>N/A</v>
      </c>
      <c r="I176" s="12">
        <v>0</v>
      </c>
      <c r="J176" s="12">
        <v>-100</v>
      </c>
      <c r="K176" s="45" t="s">
        <v>739</v>
      </c>
      <c r="L176" s="9" t="str">
        <f t="shared" si="57"/>
        <v>No</v>
      </c>
    </row>
    <row r="177" spans="1:12" x14ac:dyDescent="0.2">
      <c r="A177" s="6" t="s">
        <v>1030</v>
      </c>
      <c r="B177" s="35" t="s">
        <v>213</v>
      </c>
      <c r="C177" s="36">
        <v>0</v>
      </c>
      <c r="D177" s="44" t="str">
        <f t="shared" si="54"/>
        <v>N/A</v>
      </c>
      <c r="E177" s="36">
        <v>0</v>
      </c>
      <c r="F177" s="44" t="str">
        <f t="shared" si="55"/>
        <v>N/A</v>
      </c>
      <c r="G177" s="36">
        <v>0</v>
      </c>
      <c r="H177" s="44" t="str">
        <f t="shared" si="56"/>
        <v>N/A</v>
      </c>
      <c r="I177" s="12" t="s">
        <v>1747</v>
      </c>
      <c r="J177" s="12" t="s">
        <v>1747</v>
      </c>
      <c r="K177" s="45" t="s">
        <v>739</v>
      </c>
      <c r="L177" s="9" t="str">
        <f t="shared" si="57"/>
        <v>N/A</v>
      </c>
    </row>
    <row r="178" spans="1:12" x14ac:dyDescent="0.2">
      <c r="A178" s="4" t="s">
        <v>1031</v>
      </c>
      <c r="B178" s="35" t="s">
        <v>213</v>
      </c>
      <c r="C178" s="36">
        <v>0</v>
      </c>
      <c r="D178" s="44" t="str">
        <f t="shared" si="54"/>
        <v>N/A</v>
      </c>
      <c r="E178" s="36">
        <v>0</v>
      </c>
      <c r="F178" s="44" t="str">
        <f t="shared" si="55"/>
        <v>N/A</v>
      </c>
      <c r="G178" s="36">
        <v>0</v>
      </c>
      <c r="H178" s="44" t="str">
        <f t="shared" si="56"/>
        <v>N/A</v>
      </c>
      <c r="I178" s="12" t="s">
        <v>1747</v>
      </c>
      <c r="J178" s="12" t="s">
        <v>1747</v>
      </c>
      <c r="K178" s="45" t="s">
        <v>739</v>
      </c>
      <c r="L178" s="9" t="str">
        <f t="shared" si="57"/>
        <v>N/A</v>
      </c>
    </row>
    <row r="179" spans="1:12" x14ac:dyDescent="0.2">
      <c r="A179" s="4" t="s">
        <v>1032</v>
      </c>
      <c r="B179" s="35" t="s">
        <v>213</v>
      </c>
      <c r="C179" s="36">
        <v>0</v>
      </c>
      <c r="D179" s="44" t="str">
        <f t="shared" si="54"/>
        <v>N/A</v>
      </c>
      <c r="E179" s="36">
        <v>0</v>
      </c>
      <c r="F179" s="44" t="str">
        <f t="shared" si="55"/>
        <v>N/A</v>
      </c>
      <c r="G179" s="36">
        <v>0</v>
      </c>
      <c r="H179" s="44" t="str">
        <f t="shared" si="56"/>
        <v>N/A</v>
      </c>
      <c r="I179" s="12" t="s">
        <v>1747</v>
      </c>
      <c r="J179" s="12" t="s">
        <v>1747</v>
      </c>
      <c r="K179" s="45" t="s">
        <v>739</v>
      </c>
      <c r="L179" s="9" t="str">
        <f t="shared" si="57"/>
        <v>N/A</v>
      </c>
    </row>
    <row r="180" spans="1:12" x14ac:dyDescent="0.2">
      <c r="A180" s="4" t="s">
        <v>1033</v>
      </c>
      <c r="B180" s="35" t="s">
        <v>213</v>
      </c>
      <c r="C180" s="36">
        <v>0</v>
      </c>
      <c r="D180" s="44" t="str">
        <f t="shared" si="54"/>
        <v>N/A</v>
      </c>
      <c r="E180" s="36">
        <v>0</v>
      </c>
      <c r="F180" s="44" t="str">
        <f t="shared" si="55"/>
        <v>N/A</v>
      </c>
      <c r="G180" s="36">
        <v>0</v>
      </c>
      <c r="H180" s="44" t="str">
        <f t="shared" si="56"/>
        <v>N/A</v>
      </c>
      <c r="I180" s="12" t="s">
        <v>1747</v>
      </c>
      <c r="J180" s="12" t="s">
        <v>1747</v>
      </c>
      <c r="K180" s="45" t="s">
        <v>739</v>
      </c>
      <c r="L180" s="9" t="str">
        <f t="shared" si="57"/>
        <v>N/A</v>
      </c>
    </row>
    <row r="181" spans="1:12" x14ac:dyDescent="0.2">
      <c r="A181" s="4" t="s">
        <v>1034</v>
      </c>
      <c r="B181" s="35" t="s">
        <v>213</v>
      </c>
      <c r="C181" s="36">
        <v>0</v>
      </c>
      <c r="D181" s="44" t="str">
        <f t="shared" si="54"/>
        <v>N/A</v>
      </c>
      <c r="E181" s="36">
        <v>0</v>
      </c>
      <c r="F181" s="44" t="str">
        <f t="shared" si="55"/>
        <v>N/A</v>
      </c>
      <c r="G181" s="36">
        <v>0</v>
      </c>
      <c r="H181" s="44" t="str">
        <f t="shared" si="56"/>
        <v>N/A</v>
      </c>
      <c r="I181" s="12" t="s">
        <v>1747</v>
      </c>
      <c r="J181" s="12" t="s">
        <v>1747</v>
      </c>
      <c r="K181" s="45" t="s">
        <v>739</v>
      </c>
      <c r="L181" s="9" t="str">
        <f t="shared" si="57"/>
        <v>N/A</v>
      </c>
    </row>
    <row r="182" spans="1:12" x14ac:dyDescent="0.2">
      <c r="A182" s="4" t="s">
        <v>1035</v>
      </c>
      <c r="B182" s="35" t="s">
        <v>213</v>
      </c>
      <c r="C182" s="36">
        <v>0</v>
      </c>
      <c r="D182" s="44" t="str">
        <f t="shared" si="54"/>
        <v>N/A</v>
      </c>
      <c r="E182" s="36">
        <v>0</v>
      </c>
      <c r="F182" s="44" t="str">
        <f t="shared" si="55"/>
        <v>N/A</v>
      </c>
      <c r="G182" s="36">
        <v>0</v>
      </c>
      <c r="H182" s="44" t="str">
        <f t="shared" si="56"/>
        <v>N/A</v>
      </c>
      <c r="I182" s="12" t="s">
        <v>1747</v>
      </c>
      <c r="J182" s="12" t="s">
        <v>1747</v>
      </c>
      <c r="K182" s="45" t="s">
        <v>739</v>
      </c>
      <c r="L182" s="9" t="str">
        <f t="shared" si="57"/>
        <v>N/A</v>
      </c>
    </row>
    <row r="183" spans="1:12" x14ac:dyDescent="0.2">
      <c r="A183" s="6" t="s">
        <v>1036</v>
      </c>
      <c r="B183" s="48" t="s">
        <v>213</v>
      </c>
      <c r="C183" s="1">
        <v>0</v>
      </c>
      <c r="D183" s="11" t="str">
        <f t="shared" si="54"/>
        <v>N/A</v>
      </c>
      <c r="E183" s="1">
        <v>0</v>
      </c>
      <c r="F183" s="11" t="str">
        <f t="shared" si="55"/>
        <v>N/A</v>
      </c>
      <c r="G183" s="1">
        <v>0</v>
      </c>
      <c r="H183" s="11" t="str">
        <f t="shared" si="56"/>
        <v>N/A</v>
      </c>
      <c r="I183" s="57" t="s">
        <v>1747</v>
      </c>
      <c r="J183" s="57" t="s">
        <v>1747</v>
      </c>
      <c r="K183" s="48" t="s">
        <v>739</v>
      </c>
      <c r="L183" s="11" t="str">
        <f t="shared" si="57"/>
        <v>N/A</v>
      </c>
    </row>
    <row r="184" spans="1:12" x14ac:dyDescent="0.2">
      <c r="A184" s="4" t="s">
        <v>1037</v>
      </c>
      <c r="B184" s="35" t="s">
        <v>213</v>
      </c>
      <c r="C184" s="36">
        <v>0</v>
      </c>
      <c r="D184" s="44" t="str">
        <f t="shared" si="54"/>
        <v>N/A</v>
      </c>
      <c r="E184" s="36">
        <v>0</v>
      </c>
      <c r="F184" s="44" t="str">
        <f t="shared" si="55"/>
        <v>N/A</v>
      </c>
      <c r="G184" s="36">
        <v>0</v>
      </c>
      <c r="H184" s="44" t="str">
        <f t="shared" si="56"/>
        <v>N/A</v>
      </c>
      <c r="I184" s="12" t="s">
        <v>1747</v>
      </c>
      <c r="J184" s="12" t="s">
        <v>1747</v>
      </c>
      <c r="K184" s="45" t="s">
        <v>739</v>
      </c>
      <c r="L184" s="9" t="str">
        <f t="shared" si="57"/>
        <v>N/A</v>
      </c>
    </row>
    <row r="185" spans="1:12" x14ac:dyDescent="0.2">
      <c r="A185" s="4" t="s">
        <v>1038</v>
      </c>
      <c r="B185" s="35" t="s">
        <v>213</v>
      </c>
      <c r="C185" s="36">
        <v>0</v>
      </c>
      <c r="D185" s="44" t="str">
        <f t="shared" si="54"/>
        <v>N/A</v>
      </c>
      <c r="E185" s="36">
        <v>0</v>
      </c>
      <c r="F185" s="44" t="str">
        <f t="shared" si="55"/>
        <v>N/A</v>
      </c>
      <c r="G185" s="36">
        <v>0</v>
      </c>
      <c r="H185" s="44" t="str">
        <f t="shared" si="56"/>
        <v>N/A</v>
      </c>
      <c r="I185" s="12" t="s">
        <v>1747</v>
      </c>
      <c r="J185" s="12" t="s">
        <v>1747</v>
      </c>
      <c r="K185" s="45" t="s">
        <v>739</v>
      </c>
      <c r="L185" s="9" t="str">
        <f t="shared" si="57"/>
        <v>N/A</v>
      </c>
    </row>
    <row r="186" spans="1:12" ht="25.5" x14ac:dyDescent="0.2">
      <c r="A186" s="4" t="s">
        <v>1039</v>
      </c>
      <c r="B186" s="35" t="s">
        <v>213</v>
      </c>
      <c r="C186" s="36">
        <v>0</v>
      </c>
      <c r="D186" s="44" t="str">
        <f t="shared" si="54"/>
        <v>N/A</v>
      </c>
      <c r="E186" s="36">
        <v>0</v>
      </c>
      <c r="F186" s="44" t="str">
        <f t="shared" si="55"/>
        <v>N/A</v>
      </c>
      <c r="G186" s="36">
        <v>0</v>
      </c>
      <c r="H186" s="44" t="str">
        <f t="shared" si="56"/>
        <v>N/A</v>
      </c>
      <c r="I186" s="12" t="s">
        <v>1747</v>
      </c>
      <c r="J186" s="12" t="s">
        <v>1747</v>
      </c>
      <c r="K186" s="45" t="s">
        <v>739</v>
      </c>
      <c r="L186" s="9" t="str">
        <f t="shared" si="57"/>
        <v>N/A</v>
      </c>
    </row>
    <row r="187" spans="1:12" ht="25.5" x14ac:dyDescent="0.2">
      <c r="A187" s="4" t="s">
        <v>1040</v>
      </c>
      <c r="B187" s="35" t="s">
        <v>213</v>
      </c>
      <c r="C187" s="36">
        <v>0</v>
      </c>
      <c r="D187" s="44" t="str">
        <f t="shared" si="54"/>
        <v>N/A</v>
      </c>
      <c r="E187" s="36">
        <v>0</v>
      </c>
      <c r="F187" s="44" t="str">
        <f t="shared" si="55"/>
        <v>N/A</v>
      </c>
      <c r="G187" s="36">
        <v>0</v>
      </c>
      <c r="H187" s="44" t="str">
        <f t="shared" si="56"/>
        <v>N/A</v>
      </c>
      <c r="I187" s="12" t="s">
        <v>1747</v>
      </c>
      <c r="J187" s="12" t="s">
        <v>1747</v>
      </c>
      <c r="K187" s="45" t="s">
        <v>739</v>
      </c>
      <c r="L187" s="9" t="str">
        <f t="shared" si="57"/>
        <v>N/A</v>
      </c>
    </row>
    <row r="188" spans="1:12" ht="25.5" x14ac:dyDescent="0.2">
      <c r="A188" s="4" t="s">
        <v>1041</v>
      </c>
      <c r="B188" s="35" t="s">
        <v>213</v>
      </c>
      <c r="C188" s="36">
        <v>0</v>
      </c>
      <c r="D188" s="44" t="str">
        <f t="shared" si="54"/>
        <v>N/A</v>
      </c>
      <c r="E188" s="36">
        <v>0</v>
      </c>
      <c r="F188" s="44" t="str">
        <f t="shared" si="55"/>
        <v>N/A</v>
      </c>
      <c r="G188" s="36">
        <v>0</v>
      </c>
      <c r="H188" s="44" t="str">
        <f t="shared" si="56"/>
        <v>N/A</v>
      </c>
      <c r="I188" s="12" t="s">
        <v>1747</v>
      </c>
      <c r="J188" s="12" t="s">
        <v>1747</v>
      </c>
      <c r="K188" s="45" t="s">
        <v>739</v>
      </c>
      <c r="L188" s="9" t="str">
        <f t="shared" si="57"/>
        <v>N/A</v>
      </c>
    </row>
    <row r="189" spans="1:12" x14ac:dyDescent="0.2">
      <c r="A189" s="6" t="s">
        <v>1042</v>
      </c>
      <c r="B189" s="48" t="s">
        <v>213</v>
      </c>
      <c r="C189" s="1">
        <v>0</v>
      </c>
      <c r="D189" s="11" t="str">
        <f t="shared" si="54"/>
        <v>N/A</v>
      </c>
      <c r="E189" s="1">
        <v>0</v>
      </c>
      <c r="F189" s="11" t="str">
        <f t="shared" si="55"/>
        <v>N/A</v>
      </c>
      <c r="G189" s="1">
        <v>0</v>
      </c>
      <c r="H189" s="11" t="str">
        <f t="shared" si="56"/>
        <v>N/A</v>
      </c>
      <c r="I189" s="57" t="s">
        <v>1747</v>
      </c>
      <c r="J189" s="57" t="s">
        <v>1747</v>
      </c>
      <c r="K189" s="48" t="s">
        <v>739</v>
      </c>
      <c r="L189" s="11" t="str">
        <f t="shared" si="57"/>
        <v>N/A</v>
      </c>
    </row>
    <row r="190" spans="1:12" ht="25.5" x14ac:dyDescent="0.2">
      <c r="A190" s="4" t="s">
        <v>1043</v>
      </c>
      <c r="B190" s="35" t="s">
        <v>213</v>
      </c>
      <c r="C190" s="36">
        <v>0</v>
      </c>
      <c r="D190" s="44" t="str">
        <f t="shared" si="54"/>
        <v>N/A</v>
      </c>
      <c r="E190" s="36">
        <v>0</v>
      </c>
      <c r="F190" s="44" t="str">
        <f t="shared" si="55"/>
        <v>N/A</v>
      </c>
      <c r="G190" s="36">
        <v>0</v>
      </c>
      <c r="H190" s="44" t="str">
        <f t="shared" si="56"/>
        <v>N/A</v>
      </c>
      <c r="I190" s="12" t="s">
        <v>1747</v>
      </c>
      <c r="J190" s="12" t="s">
        <v>1747</v>
      </c>
      <c r="K190" s="45" t="s">
        <v>739</v>
      </c>
      <c r="L190" s="9" t="str">
        <f t="shared" si="57"/>
        <v>N/A</v>
      </c>
    </row>
    <row r="191" spans="1:12" ht="25.5" x14ac:dyDescent="0.2">
      <c r="A191" s="4" t="s">
        <v>1044</v>
      </c>
      <c r="B191" s="35" t="s">
        <v>213</v>
      </c>
      <c r="C191" s="36">
        <v>0</v>
      </c>
      <c r="D191" s="44" t="str">
        <f t="shared" si="54"/>
        <v>N/A</v>
      </c>
      <c r="E191" s="36">
        <v>0</v>
      </c>
      <c r="F191" s="44" t="str">
        <f t="shared" si="55"/>
        <v>N/A</v>
      </c>
      <c r="G191" s="36">
        <v>0</v>
      </c>
      <c r="H191" s="44" t="str">
        <f t="shared" si="56"/>
        <v>N/A</v>
      </c>
      <c r="I191" s="12" t="s">
        <v>1747</v>
      </c>
      <c r="J191" s="12" t="s">
        <v>1747</v>
      </c>
      <c r="K191" s="45" t="s">
        <v>739</v>
      </c>
      <c r="L191" s="9" t="str">
        <f t="shared" si="57"/>
        <v>N/A</v>
      </c>
    </row>
    <row r="192" spans="1:12" ht="25.5" x14ac:dyDescent="0.2">
      <c r="A192" s="4" t="s">
        <v>1045</v>
      </c>
      <c r="B192" s="35" t="s">
        <v>213</v>
      </c>
      <c r="C192" s="36">
        <v>0</v>
      </c>
      <c r="D192" s="44" t="str">
        <f t="shared" si="54"/>
        <v>N/A</v>
      </c>
      <c r="E192" s="36">
        <v>0</v>
      </c>
      <c r="F192" s="44" t="str">
        <f t="shared" si="55"/>
        <v>N/A</v>
      </c>
      <c r="G192" s="36">
        <v>0</v>
      </c>
      <c r="H192" s="44" t="str">
        <f t="shared" si="56"/>
        <v>N/A</v>
      </c>
      <c r="I192" s="12" t="s">
        <v>1747</v>
      </c>
      <c r="J192" s="12" t="s">
        <v>1747</v>
      </c>
      <c r="K192" s="45" t="s">
        <v>739</v>
      </c>
      <c r="L192" s="9" t="str">
        <f t="shared" si="57"/>
        <v>N/A</v>
      </c>
    </row>
    <row r="193" spans="1:12" ht="25.5" x14ac:dyDescent="0.2">
      <c r="A193" s="4" t="s">
        <v>1046</v>
      </c>
      <c r="B193" s="35" t="s">
        <v>213</v>
      </c>
      <c r="C193" s="36">
        <v>0</v>
      </c>
      <c r="D193" s="44" t="str">
        <f t="shared" si="54"/>
        <v>N/A</v>
      </c>
      <c r="E193" s="36">
        <v>0</v>
      </c>
      <c r="F193" s="44" t="str">
        <f t="shared" si="55"/>
        <v>N/A</v>
      </c>
      <c r="G193" s="36">
        <v>0</v>
      </c>
      <c r="H193" s="44" t="str">
        <f t="shared" si="56"/>
        <v>N/A</v>
      </c>
      <c r="I193" s="12" t="s">
        <v>1747</v>
      </c>
      <c r="J193" s="12" t="s">
        <v>1747</v>
      </c>
      <c r="K193" s="45" t="s">
        <v>739</v>
      </c>
      <c r="L193" s="9" t="str">
        <f t="shared" si="57"/>
        <v>N/A</v>
      </c>
    </row>
    <row r="194" spans="1:12" ht="25.5" x14ac:dyDescent="0.2">
      <c r="A194" s="4" t="s">
        <v>1047</v>
      </c>
      <c r="B194" s="35" t="s">
        <v>213</v>
      </c>
      <c r="C194" s="36">
        <v>0</v>
      </c>
      <c r="D194" s="44" t="str">
        <f t="shared" si="54"/>
        <v>N/A</v>
      </c>
      <c r="E194" s="36">
        <v>0</v>
      </c>
      <c r="F194" s="44" t="str">
        <f t="shared" si="55"/>
        <v>N/A</v>
      </c>
      <c r="G194" s="36">
        <v>0</v>
      </c>
      <c r="H194" s="44" t="str">
        <f t="shared" si="56"/>
        <v>N/A</v>
      </c>
      <c r="I194" s="12" t="s">
        <v>1747</v>
      </c>
      <c r="J194" s="12" t="s">
        <v>1747</v>
      </c>
      <c r="K194" s="45" t="s">
        <v>739</v>
      </c>
      <c r="L194" s="9" t="str">
        <f t="shared" si="57"/>
        <v>N/A</v>
      </c>
    </row>
    <row r="195" spans="1:12" x14ac:dyDescent="0.2">
      <c r="A195" s="6" t="s">
        <v>1048</v>
      </c>
      <c r="B195" s="48" t="s">
        <v>213</v>
      </c>
      <c r="C195" s="1">
        <v>712</v>
      </c>
      <c r="D195" s="11" t="str">
        <f t="shared" si="54"/>
        <v>N/A</v>
      </c>
      <c r="E195" s="1">
        <v>614</v>
      </c>
      <c r="F195" s="11" t="str">
        <f t="shared" si="55"/>
        <v>N/A</v>
      </c>
      <c r="G195" s="1">
        <v>519</v>
      </c>
      <c r="H195" s="11" t="str">
        <f t="shared" si="56"/>
        <v>N/A</v>
      </c>
      <c r="I195" s="57">
        <v>-13.8</v>
      </c>
      <c r="J195" s="57">
        <v>-15.5</v>
      </c>
      <c r="K195" s="48" t="s">
        <v>739</v>
      </c>
      <c r="L195" s="11" t="str">
        <f t="shared" si="57"/>
        <v>Yes</v>
      </c>
    </row>
    <row r="196" spans="1:12" ht="25.5" x14ac:dyDescent="0.2">
      <c r="A196" s="4" t="s">
        <v>1049</v>
      </c>
      <c r="B196" s="35" t="s">
        <v>213</v>
      </c>
      <c r="C196" s="36">
        <v>29</v>
      </c>
      <c r="D196" s="44" t="str">
        <f t="shared" si="54"/>
        <v>N/A</v>
      </c>
      <c r="E196" s="36">
        <v>30</v>
      </c>
      <c r="F196" s="44" t="str">
        <f t="shared" si="55"/>
        <v>N/A</v>
      </c>
      <c r="G196" s="36">
        <v>30</v>
      </c>
      <c r="H196" s="44" t="str">
        <f t="shared" si="56"/>
        <v>N/A</v>
      </c>
      <c r="I196" s="12">
        <v>3.448</v>
      </c>
      <c r="J196" s="12">
        <v>0</v>
      </c>
      <c r="K196" s="45" t="s">
        <v>739</v>
      </c>
      <c r="L196" s="9" t="str">
        <f t="shared" si="57"/>
        <v>Yes</v>
      </c>
    </row>
    <row r="197" spans="1:12" ht="25.5" x14ac:dyDescent="0.2">
      <c r="A197" s="4" t="s">
        <v>1050</v>
      </c>
      <c r="B197" s="35" t="s">
        <v>213</v>
      </c>
      <c r="C197" s="36">
        <v>11</v>
      </c>
      <c r="D197" s="44" t="str">
        <f t="shared" si="54"/>
        <v>N/A</v>
      </c>
      <c r="E197" s="36">
        <v>11</v>
      </c>
      <c r="F197" s="44" t="str">
        <f t="shared" si="55"/>
        <v>N/A</v>
      </c>
      <c r="G197" s="36">
        <v>11</v>
      </c>
      <c r="H197" s="44" t="str">
        <f t="shared" si="56"/>
        <v>N/A</v>
      </c>
      <c r="I197" s="12">
        <v>-50</v>
      </c>
      <c r="J197" s="12">
        <v>0</v>
      </c>
      <c r="K197" s="45" t="s">
        <v>739</v>
      </c>
      <c r="L197" s="9" t="str">
        <f t="shared" si="57"/>
        <v>Yes</v>
      </c>
    </row>
    <row r="198" spans="1:12" ht="25.5" x14ac:dyDescent="0.2">
      <c r="A198" s="4" t="s">
        <v>1051</v>
      </c>
      <c r="B198" s="35" t="s">
        <v>213</v>
      </c>
      <c r="C198" s="36">
        <v>339</v>
      </c>
      <c r="D198" s="44" t="str">
        <f t="shared" si="54"/>
        <v>N/A</v>
      </c>
      <c r="E198" s="36">
        <v>295</v>
      </c>
      <c r="F198" s="44" t="str">
        <f t="shared" si="55"/>
        <v>N/A</v>
      </c>
      <c r="G198" s="36">
        <v>259</v>
      </c>
      <c r="H198" s="44" t="str">
        <f t="shared" si="56"/>
        <v>N/A</v>
      </c>
      <c r="I198" s="12">
        <v>-13</v>
      </c>
      <c r="J198" s="12">
        <v>-12.2</v>
      </c>
      <c r="K198" s="45" t="s">
        <v>739</v>
      </c>
      <c r="L198" s="9" t="str">
        <f t="shared" si="57"/>
        <v>Yes</v>
      </c>
    </row>
    <row r="199" spans="1:12" ht="25.5" x14ac:dyDescent="0.2">
      <c r="A199" s="4" t="s">
        <v>1052</v>
      </c>
      <c r="B199" s="35" t="s">
        <v>213</v>
      </c>
      <c r="C199" s="36">
        <v>320</v>
      </c>
      <c r="D199" s="44" t="str">
        <f t="shared" si="54"/>
        <v>N/A</v>
      </c>
      <c r="E199" s="36">
        <v>277</v>
      </c>
      <c r="F199" s="44" t="str">
        <f t="shared" si="55"/>
        <v>N/A</v>
      </c>
      <c r="G199" s="36">
        <v>217</v>
      </c>
      <c r="H199" s="44" t="str">
        <f t="shared" si="56"/>
        <v>N/A</v>
      </c>
      <c r="I199" s="12">
        <v>-13.4</v>
      </c>
      <c r="J199" s="12">
        <v>-21.7</v>
      </c>
      <c r="K199" s="45" t="s">
        <v>739</v>
      </c>
      <c r="L199" s="9" t="str">
        <f t="shared" si="57"/>
        <v>Yes</v>
      </c>
    </row>
    <row r="200" spans="1:12" ht="25.5" x14ac:dyDescent="0.2">
      <c r="A200" s="4" t="s">
        <v>1053</v>
      </c>
      <c r="B200" s="35" t="s">
        <v>213</v>
      </c>
      <c r="C200" s="36">
        <v>22</v>
      </c>
      <c r="D200" s="44" t="str">
        <f t="shared" si="54"/>
        <v>N/A</v>
      </c>
      <c r="E200" s="36">
        <v>11</v>
      </c>
      <c r="F200" s="44" t="str">
        <f t="shared" si="55"/>
        <v>N/A</v>
      </c>
      <c r="G200" s="36">
        <v>12</v>
      </c>
      <c r="H200" s="44" t="str">
        <f t="shared" si="56"/>
        <v>N/A</v>
      </c>
      <c r="I200" s="12">
        <v>-50</v>
      </c>
      <c r="J200" s="12">
        <v>9.0909999999999993</v>
      </c>
      <c r="K200" s="45" t="s">
        <v>739</v>
      </c>
      <c r="L200" s="9" t="str">
        <f t="shared" si="57"/>
        <v>Yes</v>
      </c>
    </row>
    <row r="201" spans="1:12" x14ac:dyDescent="0.2">
      <c r="A201" s="6" t="s">
        <v>1054</v>
      </c>
      <c r="B201" s="48" t="s">
        <v>213</v>
      </c>
      <c r="C201" s="1">
        <v>887</v>
      </c>
      <c r="D201" s="11" t="str">
        <f t="shared" si="54"/>
        <v>N/A</v>
      </c>
      <c r="E201" s="1">
        <v>898</v>
      </c>
      <c r="F201" s="11" t="str">
        <f t="shared" si="55"/>
        <v>N/A</v>
      </c>
      <c r="G201" s="1">
        <v>927</v>
      </c>
      <c r="H201" s="11" t="str">
        <f t="shared" si="56"/>
        <v>N/A</v>
      </c>
      <c r="I201" s="57">
        <v>1.24</v>
      </c>
      <c r="J201" s="57">
        <v>3.2290000000000001</v>
      </c>
      <c r="K201" s="48" t="s">
        <v>739</v>
      </c>
      <c r="L201" s="11" t="str">
        <f t="shared" si="57"/>
        <v>Yes</v>
      </c>
    </row>
    <row r="202" spans="1:12" x14ac:dyDescent="0.2">
      <c r="A202" s="4" t="s">
        <v>1055</v>
      </c>
      <c r="B202" s="35" t="s">
        <v>213</v>
      </c>
      <c r="C202" s="36">
        <v>91</v>
      </c>
      <c r="D202" s="44" t="str">
        <f t="shared" si="54"/>
        <v>N/A</v>
      </c>
      <c r="E202" s="36">
        <v>86</v>
      </c>
      <c r="F202" s="44" t="str">
        <f t="shared" si="55"/>
        <v>N/A</v>
      </c>
      <c r="G202" s="36">
        <v>96</v>
      </c>
      <c r="H202" s="44" t="str">
        <f t="shared" si="56"/>
        <v>N/A</v>
      </c>
      <c r="I202" s="12">
        <v>-5.49</v>
      </c>
      <c r="J202" s="12">
        <v>11.63</v>
      </c>
      <c r="K202" s="45" t="s">
        <v>739</v>
      </c>
      <c r="L202" s="9" t="str">
        <f t="shared" si="57"/>
        <v>Yes</v>
      </c>
    </row>
    <row r="203" spans="1:12" x14ac:dyDescent="0.2">
      <c r="A203" s="4" t="s">
        <v>1056</v>
      </c>
      <c r="B203" s="35" t="s">
        <v>213</v>
      </c>
      <c r="C203" s="36">
        <v>11</v>
      </c>
      <c r="D203" s="44" t="str">
        <f t="shared" si="54"/>
        <v>N/A</v>
      </c>
      <c r="E203" s="36">
        <v>11</v>
      </c>
      <c r="F203" s="44" t="str">
        <f t="shared" si="55"/>
        <v>N/A</v>
      </c>
      <c r="G203" s="36">
        <v>11</v>
      </c>
      <c r="H203" s="44" t="str">
        <f t="shared" si="56"/>
        <v>N/A</v>
      </c>
      <c r="I203" s="12">
        <v>50</v>
      </c>
      <c r="J203" s="12">
        <v>-66.7</v>
      </c>
      <c r="K203" s="45" t="s">
        <v>739</v>
      </c>
      <c r="L203" s="9" t="str">
        <f t="shared" si="57"/>
        <v>No</v>
      </c>
    </row>
    <row r="204" spans="1:12" ht="25.5" x14ac:dyDescent="0.2">
      <c r="A204" s="4" t="s">
        <v>1057</v>
      </c>
      <c r="B204" s="35" t="s">
        <v>213</v>
      </c>
      <c r="C204" s="36">
        <v>550</v>
      </c>
      <c r="D204" s="44" t="str">
        <f t="shared" si="54"/>
        <v>N/A</v>
      </c>
      <c r="E204" s="36">
        <v>568</v>
      </c>
      <c r="F204" s="44" t="str">
        <f t="shared" si="55"/>
        <v>N/A</v>
      </c>
      <c r="G204" s="36">
        <v>584</v>
      </c>
      <c r="H204" s="44" t="str">
        <f t="shared" si="56"/>
        <v>N/A</v>
      </c>
      <c r="I204" s="12">
        <v>3.2730000000000001</v>
      </c>
      <c r="J204" s="12">
        <v>2.8170000000000002</v>
      </c>
      <c r="K204" s="45" t="s">
        <v>739</v>
      </c>
      <c r="L204" s="9" t="str">
        <f t="shared" si="57"/>
        <v>Yes</v>
      </c>
    </row>
    <row r="205" spans="1:12" ht="25.5" x14ac:dyDescent="0.2">
      <c r="A205" s="4" t="s">
        <v>1058</v>
      </c>
      <c r="B205" s="35" t="s">
        <v>213</v>
      </c>
      <c r="C205" s="36">
        <v>244</v>
      </c>
      <c r="D205" s="44" t="str">
        <f t="shared" si="54"/>
        <v>N/A</v>
      </c>
      <c r="E205" s="36">
        <v>241</v>
      </c>
      <c r="F205" s="44" t="str">
        <f t="shared" si="55"/>
        <v>N/A</v>
      </c>
      <c r="G205" s="36">
        <v>246</v>
      </c>
      <c r="H205" s="44" t="str">
        <f t="shared" si="56"/>
        <v>N/A</v>
      </c>
      <c r="I205" s="12">
        <v>-1.23</v>
      </c>
      <c r="J205" s="12">
        <v>2.0750000000000002</v>
      </c>
      <c r="K205" s="45" t="s">
        <v>739</v>
      </c>
      <c r="L205" s="9" t="str">
        <f t="shared" si="57"/>
        <v>Yes</v>
      </c>
    </row>
    <row r="206" spans="1:12" ht="25.5" x14ac:dyDescent="0.2">
      <c r="A206" s="4" t="s">
        <v>1059</v>
      </c>
      <c r="B206" s="35" t="s">
        <v>213</v>
      </c>
      <c r="C206" s="36">
        <v>0</v>
      </c>
      <c r="D206" s="44" t="str">
        <f t="shared" si="54"/>
        <v>N/A</v>
      </c>
      <c r="E206" s="36">
        <v>0</v>
      </c>
      <c r="F206" s="44" t="str">
        <f t="shared" si="55"/>
        <v>N/A</v>
      </c>
      <c r="G206" s="36">
        <v>0</v>
      </c>
      <c r="H206" s="44" t="str">
        <f t="shared" si="56"/>
        <v>N/A</v>
      </c>
      <c r="I206" s="12" t="s">
        <v>1747</v>
      </c>
      <c r="J206" s="12" t="s">
        <v>1747</v>
      </c>
      <c r="K206" s="45" t="s">
        <v>739</v>
      </c>
      <c r="L206" s="9" t="str">
        <f t="shared" si="57"/>
        <v>N/A</v>
      </c>
    </row>
    <row r="207" spans="1:12" x14ac:dyDescent="0.2">
      <c r="A207" s="6" t="s">
        <v>1060</v>
      </c>
      <c r="B207" s="35" t="s">
        <v>213</v>
      </c>
      <c r="C207" s="36">
        <v>0</v>
      </c>
      <c r="D207" s="44" t="str">
        <f t="shared" si="54"/>
        <v>N/A</v>
      </c>
      <c r="E207" s="36">
        <v>0</v>
      </c>
      <c r="F207" s="44" t="str">
        <f t="shared" si="55"/>
        <v>N/A</v>
      </c>
      <c r="G207" s="36">
        <v>0</v>
      </c>
      <c r="H207" s="44" t="str">
        <f t="shared" si="56"/>
        <v>N/A</v>
      </c>
      <c r="I207" s="12" t="s">
        <v>1747</v>
      </c>
      <c r="J207" s="12" t="s">
        <v>1747</v>
      </c>
      <c r="K207" s="45" t="s">
        <v>739</v>
      </c>
      <c r="L207" s="9" t="str">
        <f t="shared" si="57"/>
        <v>N/A</v>
      </c>
    </row>
    <row r="208" spans="1:12" ht="25.5" x14ac:dyDescent="0.2">
      <c r="A208" s="4" t="s">
        <v>1061</v>
      </c>
      <c r="B208" s="35" t="s">
        <v>213</v>
      </c>
      <c r="C208" s="36">
        <v>0</v>
      </c>
      <c r="D208" s="44" t="str">
        <f t="shared" si="54"/>
        <v>N/A</v>
      </c>
      <c r="E208" s="36">
        <v>0</v>
      </c>
      <c r="F208" s="44" t="str">
        <f t="shared" si="55"/>
        <v>N/A</v>
      </c>
      <c r="G208" s="36">
        <v>0</v>
      </c>
      <c r="H208" s="44" t="str">
        <f t="shared" si="56"/>
        <v>N/A</v>
      </c>
      <c r="I208" s="12" t="s">
        <v>1747</v>
      </c>
      <c r="J208" s="12" t="s">
        <v>1747</v>
      </c>
      <c r="K208" s="45" t="s">
        <v>739</v>
      </c>
      <c r="L208" s="9" t="str">
        <f t="shared" si="57"/>
        <v>N/A</v>
      </c>
    </row>
    <row r="209" spans="1:12" x14ac:dyDescent="0.2">
      <c r="A209" s="4" t="s">
        <v>1062</v>
      </c>
      <c r="B209" s="35" t="s">
        <v>213</v>
      </c>
      <c r="C209" s="36">
        <v>0</v>
      </c>
      <c r="D209" s="44" t="str">
        <f t="shared" si="54"/>
        <v>N/A</v>
      </c>
      <c r="E209" s="36">
        <v>0</v>
      </c>
      <c r="F209" s="44" t="str">
        <f t="shared" si="55"/>
        <v>N/A</v>
      </c>
      <c r="G209" s="36">
        <v>0</v>
      </c>
      <c r="H209" s="44" t="str">
        <f t="shared" si="56"/>
        <v>N/A</v>
      </c>
      <c r="I209" s="12" t="s">
        <v>1747</v>
      </c>
      <c r="J209" s="12" t="s">
        <v>1747</v>
      </c>
      <c r="K209" s="45" t="s">
        <v>739</v>
      </c>
      <c r="L209" s="9" t="str">
        <f t="shared" si="57"/>
        <v>N/A</v>
      </c>
    </row>
    <row r="210" spans="1:12" ht="25.5" x14ac:dyDescent="0.2">
      <c r="A210" s="4" t="s">
        <v>1063</v>
      </c>
      <c r="B210" s="35" t="s">
        <v>213</v>
      </c>
      <c r="C210" s="36">
        <v>0</v>
      </c>
      <c r="D210" s="44" t="str">
        <f t="shared" si="54"/>
        <v>N/A</v>
      </c>
      <c r="E210" s="36">
        <v>0</v>
      </c>
      <c r="F210" s="44" t="str">
        <f t="shared" si="55"/>
        <v>N/A</v>
      </c>
      <c r="G210" s="36">
        <v>0</v>
      </c>
      <c r="H210" s="44" t="str">
        <f t="shared" si="56"/>
        <v>N/A</v>
      </c>
      <c r="I210" s="12" t="s">
        <v>1747</v>
      </c>
      <c r="J210" s="12" t="s">
        <v>1747</v>
      </c>
      <c r="K210" s="45" t="s">
        <v>739</v>
      </c>
      <c r="L210" s="9" t="str">
        <f t="shared" si="57"/>
        <v>N/A</v>
      </c>
    </row>
    <row r="211" spans="1:12" ht="25.5" x14ac:dyDescent="0.2">
      <c r="A211" s="4" t="s">
        <v>1064</v>
      </c>
      <c r="B211" s="35" t="s">
        <v>213</v>
      </c>
      <c r="C211" s="36">
        <v>0</v>
      </c>
      <c r="D211" s="44" t="str">
        <f t="shared" si="54"/>
        <v>N/A</v>
      </c>
      <c r="E211" s="36">
        <v>0</v>
      </c>
      <c r="F211" s="44" t="str">
        <f t="shared" si="55"/>
        <v>N/A</v>
      </c>
      <c r="G211" s="36">
        <v>0</v>
      </c>
      <c r="H211" s="44" t="str">
        <f t="shared" si="56"/>
        <v>N/A</v>
      </c>
      <c r="I211" s="12" t="s">
        <v>1747</v>
      </c>
      <c r="J211" s="12" t="s">
        <v>1747</v>
      </c>
      <c r="K211" s="45" t="s">
        <v>739</v>
      </c>
      <c r="L211" s="9" t="str">
        <f t="shared" si="57"/>
        <v>N/A</v>
      </c>
    </row>
    <row r="212" spans="1:12" ht="25.5" x14ac:dyDescent="0.2">
      <c r="A212" s="4" t="s">
        <v>1065</v>
      </c>
      <c r="B212" s="35" t="s">
        <v>213</v>
      </c>
      <c r="C212" s="36">
        <v>0</v>
      </c>
      <c r="D212" s="44" t="str">
        <f t="shared" si="54"/>
        <v>N/A</v>
      </c>
      <c r="E212" s="36">
        <v>0</v>
      </c>
      <c r="F212" s="44" t="str">
        <f t="shared" si="55"/>
        <v>N/A</v>
      </c>
      <c r="G212" s="36">
        <v>0</v>
      </c>
      <c r="H212" s="44" t="str">
        <f t="shared" si="56"/>
        <v>N/A</v>
      </c>
      <c r="I212" s="12" t="s">
        <v>1747</v>
      </c>
      <c r="J212" s="12" t="s">
        <v>1747</v>
      </c>
      <c r="K212" s="45" t="s">
        <v>739</v>
      </c>
      <c r="L212" s="9" t="str">
        <f t="shared" si="57"/>
        <v>N/A</v>
      </c>
    </row>
    <row r="213" spans="1:12" x14ac:dyDescent="0.2">
      <c r="A213" s="6" t="s">
        <v>1066</v>
      </c>
      <c r="B213" s="35" t="s">
        <v>213</v>
      </c>
      <c r="C213" s="36">
        <v>0</v>
      </c>
      <c r="D213" s="44" t="str">
        <f t="shared" si="54"/>
        <v>N/A</v>
      </c>
      <c r="E213" s="36">
        <v>0</v>
      </c>
      <c r="F213" s="44" t="str">
        <f t="shared" si="55"/>
        <v>N/A</v>
      </c>
      <c r="G213" s="36">
        <v>0</v>
      </c>
      <c r="H213" s="44" t="str">
        <f t="shared" si="56"/>
        <v>N/A</v>
      </c>
      <c r="I213" s="12" t="s">
        <v>1747</v>
      </c>
      <c r="J213" s="12" t="s">
        <v>1747</v>
      </c>
      <c r="K213" s="45" t="s">
        <v>739</v>
      </c>
      <c r="L213" s="9" t="str">
        <f t="shared" si="57"/>
        <v>N/A</v>
      </c>
    </row>
    <row r="214" spans="1:12" ht="25.5" x14ac:dyDescent="0.2">
      <c r="A214" s="4" t="s">
        <v>1067</v>
      </c>
      <c r="B214" s="35" t="s">
        <v>213</v>
      </c>
      <c r="C214" s="36">
        <v>0</v>
      </c>
      <c r="D214" s="44" t="str">
        <f t="shared" si="54"/>
        <v>N/A</v>
      </c>
      <c r="E214" s="36">
        <v>0</v>
      </c>
      <c r="F214" s="44" t="str">
        <f t="shared" si="55"/>
        <v>N/A</v>
      </c>
      <c r="G214" s="36">
        <v>0</v>
      </c>
      <c r="H214" s="44" t="str">
        <f t="shared" si="56"/>
        <v>N/A</v>
      </c>
      <c r="I214" s="12" t="s">
        <v>1747</v>
      </c>
      <c r="J214" s="12" t="s">
        <v>1747</v>
      </c>
      <c r="K214" s="45" t="s">
        <v>739</v>
      </c>
      <c r="L214" s="9" t="str">
        <f t="shared" si="57"/>
        <v>N/A</v>
      </c>
    </row>
    <row r="215" spans="1:12" ht="25.5" x14ac:dyDescent="0.2">
      <c r="A215" s="4" t="s">
        <v>1068</v>
      </c>
      <c r="B215" s="35" t="s">
        <v>213</v>
      </c>
      <c r="C215" s="36">
        <v>0</v>
      </c>
      <c r="D215" s="44" t="str">
        <f t="shared" si="54"/>
        <v>N/A</v>
      </c>
      <c r="E215" s="36">
        <v>0</v>
      </c>
      <c r="F215" s="44" t="str">
        <f t="shared" si="55"/>
        <v>N/A</v>
      </c>
      <c r="G215" s="36">
        <v>0</v>
      </c>
      <c r="H215" s="44" t="str">
        <f t="shared" si="56"/>
        <v>N/A</v>
      </c>
      <c r="I215" s="12" t="s">
        <v>1747</v>
      </c>
      <c r="J215" s="12" t="s">
        <v>1747</v>
      </c>
      <c r="K215" s="45" t="s">
        <v>739</v>
      </c>
      <c r="L215" s="9" t="str">
        <f t="shared" si="57"/>
        <v>N/A</v>
      </c>
    </row>
    <row r="216" spans="1:12" ht="25.5" x14ac:dyDescent="0.2">
      <c r="A216" s="4" t="s">
        <v>1069</v>
      </c>
      <c r="B216" s="35" t="s">
        <v>213</v>
      </c>
      <c r="C216" s="36">
        <v>0</v>
      </c>
      <c r="D216" s="44" t="str">
        <f t="shared" si="54"/>
        <v>N/A</v>
      </c>
      <c r="E216" s="36">
        <v>0</v>
      </c>
      <c r="F216" s="44" t="str">
        <f t="shared" si="55"/>
        <v>N/A</v>
      </c>
      <c r="G216" s="36">
        <v>0</v>
      </c>
      <c r="H216" s="44" t="str">
        <f t="shared" si="56"/>
        <v>N/A</v>
      </c>
      <c r="I216" s="12" t="s">
        <v>1747</v>
      </c>
      <c r="J216" s="12" t="s">
        <v>1747</v>
      </c>
      <c r="K216" s="45" t="s">
        <v>739</v>
      </c>
      <c r="L216" s="9" t="str">
        <f t="shared" si="57"/>
        <v>N/A</v>
      </c>
    </row>
    <row r="217" spans="1:12" ht="25.5" x14ac:dyDescent="0.2">
      <c r="A217" s="4" t="s">
        <v>1070</v>
      </c>
      <c r="B217" s="35" t="s">
        <v>213</v>
      </c>
      <c r="C217" s="36">
        <v>0</v>
      </c>
      <c r="D217" s="44" t="str">
        <f t="shared" si="54"/>
        <v>N/A</v>
      </c>
      <c r="E217" s="36">
        <v>0</v>
      </c>
      <c r="F217" s="44" t="str">
        <f t="shared" si="55"/>
        <v>N/A</v>
      </c>
      <c r="G217" s="36">
        <v>0</v>
      </c>
      <c r="H217" s="44" t="str">
        <f t="shared" si="56"/>
        <v>N/A</v>
      </c>
      <c r="I217" s="12" t="s">
        <v>1747</v>
      </c>
      <c r="J217" s="12" t="s">
        <v>1747</v>
      </c>
      <c r="K217" s="45" t="s">
        <v>739</v>
      </c>
      <c r="L217" s="9" t="str">
        <f t="shared" si="57"/>
        <v>N/A</v>
      </c>
    </row>
    <row r="218" spans="1:12" ht="25.5" x14ac:dyDescent="0.2">
      <c r="A218" s="4" t="s">
        <v>1071</v>
      </c>
      <c r="B218" s="35" t="s">
        <v>213</v>
      </c>
      <c r="C218" s="36">
        <v>0</v>
      </c>
      <c r="D218" s="44" t="str">
        <f t="shared" si="54"/>
        <v>N/A</v>
      </c>
      <c r="E218" s="36">
        <v>0</v>
      </c>
      <c r="F218" s="44" t="str">
        <f t="shared" si="55"/>
        <v>N/A</v>
      </c>
      <c r="G218" s="36">
        <v>0</v>
      </c>
      <c r="H218" s="44" t="str">
        <f t="shared" si="56"/>
        <v>N/A</v>
      </c>
      <c r="I218" s="12" t="s">
        <v>1747</v>
      </c>
      <c r="J218" s="12" t="s">
        <v>1747</v>
      </c>
      <c r="K218" s="45" t="s">
        <v>739</v>
      </c>
      <c r="L218" s="9" t="str">
        <f t="shared" si="57"/>
        <v>N/A</v>
      </c>
    </row>
    <row r="219" spans="1:12" x14ac:dyDescent="0.2">
      <c r="A219" s="6" t="s">
        <v>1072</v>
      </c>
      <c r="B219" s="35" t="s">
        <v>213</v>
      </c>
      <c r="C219" s="36">
        <v>0</v>
      </c>
      <c r="D219" s="44" t="str">
        <f t="shared" si="54"/>
        <v>N/A</v>
      </c>
      <c r="E219" s="36">
        <v>0</v>
      </c>
      <c r="F219" s="44" t="str">
        <f t="shared" si="55"/>
        <v>N/A</v>
      </c>
      <c r="G219" s="36">
        <v>0</v>
      </c>
      <c r="H219" s="44" t="str">
        <f t="shared" si="56"/>
        <v>N/A</v>
      </c>
      <c r="I219" s="12" t="s">
        <v>1747</v>
      </c>
      <c r="J219" s="12" t="s">
        <v>1747</v>
      </c>
      <c r="K219" s="45" t="s">
        <v>739</v>
      </c>
      <c r="L219" s="9" t="str">
        <f t="shared" si="57"/>
        <v>N/A</v>
      </c>
    </row>
    <row r="220" spans="1:12" ht="25.5" x14ac:dyDescent="0.2">
      <c r="A220" s="18" t="s">
        <v>1073</v>
      </c>
      <c r="B220" s="35" t="s">
        <v>213</v>
      </c>
      <c r="C220" s="36">
        <v>0</v>
      </c>
      <c r="D220" s="44" t="str">
        <f t="shared" si="54"/>
        <v>N/A</v>
      </c>
      <c r="E220" s="36">
        <v>0</v>
      </c>
      <c r="F220" s="44" t="str">
        <f t="shared" si="55"/>
        <v>N/A</v>
      </c>
      <c r="G220" s="36">
        <v>0</v>
      </c>
      <c r="H220" s="44" t="str">
        <f t="shared" si="56"/>
        <v>N/A</v>
      </c>
      <c r="I220" s="12" t="s">
        <v>1747</v>
      </c>
      <c r="J220" s="12" t="s">
        <v>1747</v>
      </c>
      <c r="K220" s="45" t="s">
        <v>739</v>
      </c>
      <c r="L220" s="9" t="str">
        <f t="shared" si="57"/>
        <v>N/A</v>
      </c>
    </row>
    <row r="221" spans="1:12" ht="25.5" x14ac:dyDescent="0.2">
      <c r="A221" s="18" t="s">
        <v>1074</v>
      </c>
      <c r="B221" s="35" t="s">
        <v>213</v>
      </c>
      <c r="C221" s="36">
        <v>0</v>
      </c>
      <c r="D221" s="44" t="str">
        <f t="shared" si="54"/>
        <v>N/A</v>
      </c>
      <c r="E221" s="36">
        <v>0</v>
      </c>
      <c r="F221" s="44" t="str">
        <f t="shared" si="55"/>
        <v>N/A</v>
      </c>
      <c r="G221" s="36">
        <v>0</v>
      </c>
      <c r="H221" s="44" t="str">
        <f t="shared" si="56"/>
        <v>N/A</v>
      </c>
      <c r="I221" s="12" t="s">
        <v>1747</v>
      </c>
      <c r="J221" s="12" t="s">
        <v>1747</v>
      </c>
      <c r="K221" s="45" t="s">
        <v>739</v>
      </c>
      <c r="L221" s="9" t="str">
        <f t="shared" si="57"/>
        <v>N/A</v>
      </c>
    </row>
    <row r="222" spans="1:12" ht="25.5" x14ac:dyDescent="0.2">
      <c r="A222" s="18" t="s">
        <v>1075</v>
      </c>
      <c r="B222" s="35" t="s">
        <v>213</v>
      </c>
      <c r="C222" s="36">
        <v>0</v>
      </c>
      <c r="D222" s="44" t="str">
        <f t="shared" si="54"/>
        <v>N/A</v>
      </c>
      <c r="E222" s="36">
        <v>0</v>
      </c>
      <c r="F222" s="44" t="str">
        <f t="shared" si="55"/>
        <v>N/A</v>
      </c>
      <c r="G222" s="36">
        <v>0</v>
      </c>
      <c r="H222" s="44" t="str">
        <f t="shared" si="56"/>
        <v>N/A</v>
      </c>
      <c r="I222" s="12" t="s">
        <v>1747</v>
      </c>
      <c r="J222" s="12" t="s">
        <v>1747</v>
      </c>
      <c r="K222" s="45" t="s">
        <v>739</v>
      </c>
      <c r="L222" s="9" t="str">
        <f t="shared" si="57"/>
        <v>N/A</v>
      </c>
    </row>
    <row r="223" spans="1:12" ht="25.5" x14ac:dyDescent="0.2">
      <c r="A223" s="18" t="s">
        <v>1076</v>
      </c>
      <c r="B223" s="35" t="s">
        <v>213</v>
      </c>
      <c r="C223" s="36">
        <v>0</v>
      </c>
      <c r="D223" s="44" t="str">
        <f t="shared" si="54"/>
        <v>N/A</v>
      </c>
      <c r="E223" s="36">
        <v>0</v>
      </c>
      <c r="F223" s="44" t="str">
        <f t="shared" si="55"/>
        <v>N/A</v>
      </c>
      <c r="G223" s="36">
        <v>0</v>
      </c>
      <c r="H223" s="44" t="str">
        <f t="shared" si="56"/>
        <v>N/A</v>
      </c>
      <c r="I223" s="12" t="s">
        <v>1747</v>
      </c>
      <c r="J223" s="12" t="s">
        <v>1747</v>
      </c>
      <c r="K223" s="45" t="s">
        <v>739</v>
      </c>
      <c r="L223" s="9" t="str">
        <f t="shared" si="57"/>
        <v>N/A</v>
      </c>
    </row>
    <row r="224" spans="1:12" ht="25.5" x14ac:dyDescent="0.2">
      <c r="A224" s="18" t="s">
        <v>1077</v>
      </c>
      <c r="B224" s="35" t="s">
        <v>213</v>
      </c>
      <c r="C224" s="36">
        <v>0</v>
      </c>
      <c r="D224" s="44" t="str">
        <f t="shared" si="54"/>
        <v>N/A</v>
      </c>
      <c r="E224" s="36">
        <v>0</v>
      </c>
      <c r="F224" s="44" t="str">
        <f t="shared" si="55"/>
        <v>N/A</v>
      </c>
      <c r="G224" s="36">
        <v>0</v>
      </c>
      <c r="H224" s="44" t="str">
        <f t="shared" ref="H224:H230" si="58">IF($B224="N/A","N/A",IF(G224&gt;10,"No",IF(G224&lt;-10,"No","Yes")))</f>
        <v>N/A</v>
      </c>
      <c r="I224" s="12" t="s">
        <v>1747</v>
      </c>
      <c r="J224" s="12" t="s">
        <v>1747</v>
      </c>
      <c r="K224" s="45" t="s">
        <v>739</v>
      </c>
      <c r="L224" s="9" t="str">
        <f t="shared" ref="L224:L235" si="59">IF(J224="Div by 0", "N/A", IF(K224="N/A","N/A", IF(J224&gt;VALUE(MID(K224,1,2)), "No", IF(J224&lt;-1*VALUE(MID(K224,1,2)), "No", "Yes"))))</f>
        <v>N/A</v>
      </c>
    </row>
    <row r="225" spans="1:12" x14ac:dyDescent="0.2">
      <c r="A225" s="6" t="s">
        <v>1078</v>
      </c>
      <c r="B225" s="35" t="s">
        <v>213</v>
      </c>
      <c r="C225" s="36">
        <v>0</v>
      </c>
      <c r="D225" s="44" t="str">
        <f t="shared" si="54"/>
        <v>N/A</v>
      </c>
      <c r="E225" s="36">
        <v>0</v>
      </c>
      <c r="F225" s="44" t="str">
        <f t="shared" si="55"/>
        <v>N/A</v>
      </c>
      <c r="G225" s="36">
        <v>0</v>
      </c>
      <c r="H225" s="44" t="str">
        <f t="shared" si="58"/>
        <v>N/A</v>
      </c>
      <c r="I225" s="12" t="s">
        <v>1747</v>
      </c>
      <c r="J225" s="12" t="s">
        <v>1747</v>
      </c>
      <c r="K225" s="45" t="s">
        <v>739</v>
      </c>
      <c r="L225" s="9" t="str">
        <f t="shared" si="59"/>
        <v>N/A</v>
      </c>
    </row>
    <row r="226" spans="1:12" ht="25.5" x14ac:dyDescent="0.2">
      <c r="A226" s="18" t="s">
        <v>1079</v>
      </c>
      <c r="B226" s="35" t="s">
        <v>213</v>
      </c>
      <c r="C226" s="36">
        <v>0</v>
      </c>
      <c r="D226" s="44" t="str">
        <f t="shared" si="54"/>
        <v>N/A</v>
      </c>
      <c r="E226" s="36">
        <v>0</v>
      </c>
      <c r="F226" s="44" t="str">
        <f t="shared" si="55"/>
        <v>N/A</v>
      </c>
      <c r="G226" s="36">
        <v>0</v>
      </c>
      <c r="H226" s="44" t="str">
        <f t="shared" si="58"/>
        <v>N/A</v>
      </c>
      <c r="I226" s="12" t="s">
        <v>1747</v>
      </c>
      <c r="J226" s="12" t="s">
        <v>1747</v>
      </c>
      <c r="K226" s="45" t="s">
        <v>739</v>
      </c>
      <c r="L226" s="9" t="str">
        <f t="shared" si="59"/>
        <v>N/A</v>
      </c>
    </row>
    <row r="227" spans="1:12" ht="25.5" x14ac:dyDescent="0.2">
      <c r="A227" s="18" t="s">
        <v>1080</v>
      </c>
      <c r="B227" s="35" t="s">
        <v>213</v>
      </c>
      <c r="C227" s="36">
        <v>0</v>
      </c>
      <c r="D227" s="44" t="str">
        <f t="shared" si="54"/>
        <v>N/A</v>
      </c>
      <c r="E227" s="36">
        <v>0</v>
      </c>
      <c r="F227" s="44" t="str">
        <f t="shared" si="55"/>
        <v>N/A</v>
      </c>
      <c r="G227" s="36">
        <v>0</v>
      </c>
      <c r="H227" s="44" t="str">
        <f t="shared" si="58"/>
        <v>N/A</v>
      </c>
      <c r="I227" s="12" t="s">
        <v>1747</v>
      </c>
      <c r="J227" s="12" t="s">
        <v>1747</v>
      </c>
      <c r="K227" s="45" t="s">
        <v>739</v>
      </c>
      <c r="L227" s="9" t="str">
        <f t="shared" si="59"/>
        <v>N/A</v>
      </c>
    </row>
    <row r="228" spans="1:12" ht="25.5" x14ac:dyDescent="0.2">
      <c r="A228" s="18" t="s">
        <v>1081</v>
      </c>
      <c r="B228" s="35" t="s">
        <v>213</v>
      </c>
      <c r="C228" s="36">
        <v>0</v>
      </c>
      <c r="D228" s="44" t="str">
        <f t="shared" si="54"/>
        <v>N/A</v>
      </c>
      <c r="E228" s="36">
        <v>0</v>
      </c>
      <c r="F228" s="44" t="str">
        <f t="shared" si="55"/>
        <v>N/A</v>
      </c>
      <c r="G228" s="36">
        <v>0</v>
      </c>
      <c r="H228" s="44" t="str">
        <f t="shared" si="58"/>
        <v>N/A</v>
      </c>
      <c r="I228" s="12" t="s">
        <v>1747</v>
      </c>
      <c r="J228" s="12" t="s">
        <v>1747</v>
      </c>
      <c r="K228" s="45" t="s">
        <v>739</v>
      </c>
      <c r="L228" s="9" t="str">
        <f t="shared" si="59"/>
        <v>N/A</v>
      </c>
    </row>
    <row r="229" spans="1:12" ht="25.5" x14ac:dyDescent="0.2">
      <c r="A229" s="18" t="s">
        <v>1082</v>
      </c>
      <c r="B229" s="35" t="s">
        <v>213</v>
      </c>
      <c r="C229" s="36">
        <v>0</v>
      </c>
      <c r="D229" s="44" t="str">
        <f t="shared" si="54"/>
        <v>N/A</v>
      </c>
      <c r="E229" s="36">
        <v>0</v>
      </c>
      <c r="F229" s="44" t="str">
        <f t="shared" si="55"/>
        <v>N/A</v>
      </c>
      <c r="G229" s="36">
        <v>0</v>
      </c>
      <c r="H229" s="44" t="str">
        <f t="shared" si="58"/>
        <v>N/A</v>
      </c>
      <c r="I229" s="12" t="s">
        <v>1747</v>
      </c>
      <c r="J229" s="12" t="s">
        <v>1747</v>
      </c>
      <c r="K229" s="45" t="s">
        <v>739</v>
      </c>
      <c r="L229" s="9" t="str">
        <f t="shared" si="59"/>
        <v>N/A</v>
      </c>
    </row>
    <row r="230" spans="1:12" ht="25.5" x14ac:dyDescent="0.2">
      <c r="A230" s="18" t="s">
        <v>1083</v>
      </c>
      <c r="B230" s="35" t="s">
        <v>213</v>
      </c>
      <c r="C230" s="36">
        <v>0</v>
      </c>
      <c r="D230" s="44" t="str">
        <f t="shared" si="54"/>
        <v>N/A</v>
      </c>
      <c r="E230" s="36">
        <v>0</v>
      </c>
      <c r="F230" s="44" t="str">
        <f t="shared" si="55"/>
        <v>N/A</v>
      </c>
      <c r="G230" s="36">
        <v>0</v>
      </c>
      <c r="H230" s="44" t="str">
        <f t="shared" si="58"/>
        <v>N/A</v>
      </c>
      <c r="I230" s="12" t="s">
        <v>1747</v>
      </c>
      <c r="J230" s="12" t="s">
        <v>1747</v>
      </c>
      <c r="K230" s="45" t="s">
        <v>739</v>
      </c>
      <c r="L230" s="9" t="str">
        <f t="shared" si="59"/>
        <v>N/A</v>
      </c>
    </row>
    <row r="231" spans="1:12" x14ac:dyDescent="0.2">
      <c r="A231" s="18" t="s">
        <v>1084</v>
      </c>
      <c r="B231" s="35" t="s">
        <v>289</v>
      </c>
      <c r="C231" s="8">
        <v>6.4192577733</v>
      </c>
      <c r="D231" s="44" t="str">
        <f>IF($B231="N/A","N/A",IF(C231&lt;15,"Yes","No"))</f>
        <v>Yes</v>
      </c>
      <c r="E231" s="8">
        <v>7.0793650793999996</v>
      </c>
      <c r="F231" s="44" t="str">
        <f>IF($B231="N/A","N/A",IF(E231&lt;15,"Yes","No"))</f>
        <v>Yes</v>
      </c>
      <c r="G231" s="8">
        <v>8.3361457982000005</v>
      </c>
      <c r="H231" s="44" t="str">
        <f>IF($B231="N/A","N/A",IF(G231&lt;15,"Yes","No"))</f>
        <v>Yes</v>
      </c>
      <c r="I231" s="12">
        <v>10.28</v>
      </c>
      <c r="J231" s="12">
        <v>17.75</v>
      </c>
      <c r="K231" s="45" t="s">
        <v>739</v>
      </c>
      <c r="L231" s="9" t="str">
        <f t="shared" si="59"/>
        <v>Yes</v>
      </c>
    </row>
    <row r="232" spans="1:12" x14ac:dyDescent="0.2">
      <c r="A232" s="18" t="s">
        <v>1085</v>
      </c>
      <c r="B232" s="35" t="s">
        <v>213</v>
      </c>
      <c r="C232" s="36">
        <v>11</v>
      </c>
      <c r="D232" s="44" t="str">
        <f t="shared" ref="D232" si="60">IF($B232="N/A","N/A",IF(C232&gt;10,"No",IF(C232&lt;-10,"No","Yes")))</f>
        <v>N/A</v>
      </c>
      <c r="E232" s="36">
        <v>14</v>
      </c>
      <c r="F232" s="44" t="str">
        <f t="shared" ref="F232" si="61">IF($B232="N/A","N/A",IF(E232&gt;10,"No",IF(E232&lt;-10,"No","Yes")))</f>
        <v>N/A</v>
      </c>
      <c r="G232" s="36">
        <v>14</v>
      </c>
      <c r="H232" s="44" t="str">
        <f t="shared" ref="H232" si="62">IF($B232="N/A","N/A",IF(G232&gt;10,"No",IF(G232&lt;-10,"No","Yes")))</f>
        <v>N/A</v>
      </c>
      <c r="I232" s="12">
        <v>27.27</v>
      </c>
      <c r="J232" s="12">
        <v>0</v>
      </c>
      <c r="K232" s="45" t="s">
        <v>739</v>
      </c>
      <c r="L232" s="9" t="str">
        <f t="shared" si="59"/>
        <v>Yes</v>
      </c>
    </row>
    <row r="233" spans="1:12" ht="25.5" x14ac:dyDescent="0.2">
      <c r="A233" s="18" t="s">
        <v>1086</v>
      </c>
      <c r="B233" s="35" t="s">
        <v>279</v>
      </c>
      <c r="C233" s="8">
        <v>0.39145907470000002</v>
      </c>
      <c r="D233" s="44" t="str">
        <f>IF($B233="N/A","N/A",IF(C233&lt;10,"Yes","No"))</f>
        <v>Yes</v>
      </c>
      <c r="E233" s="8">
        <v>0.47602856170000002</v>
      </c>
      <c r="F233" s="44" t="str">
        <f>IF($B233="N/A","N/A",IF(E233&lt;10,"Yes","No"))</f>
        <v>Yes</v>
      </c>
      <c r="G233" s="8">
        <v>0.51282051279999996</v>
      </c>
      <c r="H233" s="44" t="str">
        <f>IF($B233="N/A","N/A",IF(G233&lt;10,"Yes","No"))</f>
        <v>Yes</v>
      </c>
      <c r="I233" s="12">
        <v>21.6</v>
      </c>
      <c r="J233" s="12">
        <v>7.7290000000000001</v>
      </c>
      <c r="K233" s="45" t="s">
        <v>739</v>
      </c>
      <c r="L233" s="9" t="str">
        <f t="shared" si="59"/>
        <v>Yes</v>
      </c>
    </row>
    <row r="234" spans="1:12" x14ac:dyDescent="0.2">
      <c r="A234" s="2" t="s">
        <v>72</v>
      </c>
      <c r="B234" s="35" t="s">
        <v>213</v>
      </c>
      <c r="C234" s="8">
        <v>4.2126379137000001</v>
      </c>
      <c r="D234" s="44" t="str">
        <f t="shared" si="54"/>
        <v>N/A</v>
      </c>
      <c r="E234" s="8">
        <v>4.3174603175000001</v>
      </c>
      <c r="F234" s="44" t="str">
        <f t="shared" si="55"/>
        <v>N/A</v>
      </c>
      <c r="G234" s="8">
        <v>68.815389808000006</v>
      </c>
      <c r="H234" s="44" t="str">
        <f>IF($B234="N/A","N/A",IF(G234&gt;10,"No",IF(G234&lt;-10,"No","Yes")))</f>
        <v>N/A</v>
      </c>
      <c r="I234" s="12">
        <v>2.488</v>
      </c>
      <c r="J234" s="12">
        <v>1494</v>
      </c>
      <c r="K234" s="45" t="s">
        <v>739</v>
      </c>
      <c r="L234" s="9" t="str">
        <f t="shared" si="59"/>
        <v>No</v>
      </c>
    </row>
    <row r="235" spans="1:12" ht="25.5" x14ac:dyDescent="0.2">
      <c r="A235" s="18" t="s">
        <v>1087</v>
      </c>
      <c r="B235" s="35" t="s">
        <v>289</v>
      </c>
      <c r="C235" s="9">
        <v>6.0180541625000004</v>
      </c>
      <c r="D235" s="44" t="str">
        <f>IF($B235="N/A","N/A",IF(C235&lt;15,"Yes","No"))</f>
        <v>Yes</v>
      </c>
      <c r="E235" s="9">
        <v>5.9682539683</v>
      </c>
      <c r="F235" s="44" t="str">
        <f>IF($B235="N/A","N/A",IF(E235&lt;15,"Yes","No"))</f>
        <v>Yes</v>
      </c>
      <c r="G235" s="9">
        <v>1.3837327033</v>
      </c>
      <c r="H235" s="44" t="str">
        <f>IF($B235="N/A","N/A",IF(G235&lt;15,"Yes","No"))</f>
        <v>Yes</v>
      </c>
      <c r="I235" s="12">
        <v>-0.82799999999999996</v>
      </c>
      <c r="J235" s="12">
        <v>-76.8</v>
      </c>
      <c r="K235" s="45" t="s">
        <v>739</v>
      </c>
      <c r="L235" s="9" t="str">
        <f t="shared" si="59"/>
        <v>No</v>
      </c>
    </row>
    <row r="236" spans="1:12" ht="25.5" x14ac:dyDescent="0.2">
      <c r="A236" s="18" t="s">
        <v>152</v>
      </c>
      <c r="B236" s="35" t="s">
        <v>213</v>
      </c>
      <c r="C236" s="36">
        <v>1120</v>
      </c>
      <c r="D236" s="44" t="str">
        <f>IF($B236="N/A","N/A",IF(C236&gt;10,"No",IF(C236&lt;-10,"No","Yes")))</f>
        <v>N/A</v>
      </c>
      <c r="E236" s="36">
        <v>11</v>
      </c>
      <c r="F236" s="44" t="str">
        <f>IF($B236="N/A","N/A",IF(E236&gt;10,"No",IF(E236&lt;-10,"No","Yes")))</f>
        <v>N/A</v>
      </c>
      <c r="G236" s="36">
        <v>11</v>
      </c>
      <c r="H236" s="44" t="str">
        <f>IF($B236="N/A","N/A",IF(G236&gt;10,"No",IF(G236&lt;-10,"No","Yes")))</f>
        <v>N/A</v>
      </c>
      <c r="I236" s="12">
        <v>-99.8</v>
      </c>
      <c r="J236" s="12">
        <v>-50</v>
      </c>
      <c r="K236" s="45" t="s">
        <v>739</v>
      </c>
      <c r="L236" s="9" t="str">
        <f>IF(J236="Div by 0", "N/A", IF(K236="N/A","N/A", IF(J236&gt;VALUE(MID(K236,1,2)), "No", IF(J236&lt;-1*VALUE(MID(K236,1,2)), "No", "Yes"))))</f>
        <v>No</v>
      </c>
    </row>
    <row r="237" spans="1:12" x14ac:dyDescent="0.2">
      <c r="A237" s="18" t="s">
        <v>1088</v>
      </c>
      <c r="B237" s="35" t="s">
        <v>213</v>
      </c>
      <c r="C237" s="36">
        <v>2810</v>
      </c>
      <c r="D237" s="44" t="str">
        <f t="shared" ref="D237:D242" si="63">IF($B237="N/A","N/A",IF(C237&gt;10,"No",IF(C237&lt;-10,"No","Yes")))</f>
        <v>N/A</v>
      </c>
      <c r="E237" s="36">
        <v>2941</v>
      </c>
      <c r="F237" s="44" t="str">
        <f t="shared" ref="F237:F242" si="64">IF($B237="N/A","N/A",IF(E237&gt;10,"No",IF(E237&lt;-10,"No","Yes")))</f>
        <v>N/A</v>
      </c>
      <c r="G237" s="36">
        <v>2730</v>
      </c>
      <c r="H237" s="44" t="str">
        <f>IF($B237="N/A","N/A",IF(G237&gt;10,"No",IF(G237&lt;-10,"No","Yes")))</f>
        <v>N/A</v>
      </c>
      <c r="I237" s="12">
        <v>4.6619999999999999</v>
      </c>
      <c r="J237" s="12">
        <v>-7.17</v>
      </c>
      <c r="K237" s="45" t="s">
        <v>739</v>
      </c>
      <c r="L237" s="9" t="str">
        <f>IF(J237="Div by 0", "N/A", IF(OR(J237="N/A",K237="N/A"),"N/A", IF(J237&gt;VALUE(MID(K237,1,2)), "No", IF(J237&lt;-1*VALUE(MID(K237,1,2)), "No", "Yes"))))</f>
        <v>Yes</v>
      </c>
    </row>
    <row r="238" spans="1:12" ht="25.5" x14ac:dyDescent="0.2">
      <c r="A238" s="18" t="s">
        <v>1089</v>
      </c>
      <c r="B238" s="35" t="s">
        <v>213</v>
      </c>
      <c r="C238" s="8" t="s">
        <v>213</v>
      </c>
      <c r="D238" s="44" t="str">
        <f t="shared" si="63"/>
        <v>N/A</v>
      </c>
      <c r="E238" s="8">
        <v>99.936507937000002</v>
      </c>
      <c r="F238" s="44" t="str">
        <f t="shared" si="64"/>
        <v>N/A</v>
      </c>
      <c r="G238" s="8">
        <v>68.815389808000006</v>
      </c>
      <c r="H238" s="44" t="str">
        <f t="shared" ref="H238:H242" si="65">IF($B238="N/A","N/A",IF(G238&gt;10,"No",IF(G238&lt;-10,"No","Yes")))</f>
        <v>N/A</v>
      </c>
      <c r="I238" s="12" t="s">
        <v>213</v>
      </c>
      <c r="J238" s="12">
        <v>-31.1</v>
      </c>
      <c r="K238" s="45" t="s">
        <v>213</v>
      </c>
      <c r="L238" s="9" t="str">
        <f t="shared" ref="L238:L242" si="66">IF(J238="Div by 0", "N/A", IF(OR(J238="N/A",K238="N/A"),"N/A", IF(J238&gt;VALUE(MID(K238,1,2)), "No", IF(J238&lt;-1*VALUE(MID(K238,1,2)), "No", "Yes"))))</f>
        <v>N/A</v>
      </c>
    </row>
    <row r="239" spans="1:12" ht="25.5" x14ac:dyDescent="0.2">
      <c r="A239" s="19" t="s">
        <v>1090</v>
      </c>
      <c r="B239" s="35" t="s">
        <v>213</v>
      </c>
      <c r="C239" s="36" t="s">
        <v>213</v>
      </c>
      <c r="D239" s="44" t="str">
        <f t="shared" si="63"/>
        <v>N/A</v>
      </c>
      <c r="E239" s="36">
        <v>139</v>
      </c>
      <c r="F239" s="44" t="str">
        <f t="shared" si="64"/>
        <v>N/A</v>
      </c>
      <c r="G239" s="36">
        <v>281</v>
      </c>
      <c r="H239" s="44" t="str">
        <f t="shared" si="65"/>
        <v>N/A</v>
      </c>
      <c r="I239" s="12" t="s">
        <v>213</v>
      </c>
      <c r="J239" s="12">
        <v>102.2</v>
      </c>
      <c r="K239" s="45" t="s">
        <v>213</v>
      </c>
      <c r="L239" s="9" t="str">
        <f t="shared" si="66"/>
        <v>N/A</v>
      </c>
    </row>
    <row r="240" spans="1:12" ht="25.5" x14ac:dyDescent="0.2">
      <c r="A240" s="18" t="s">
        <v>1091</v>
      </c>
      <c r="B240" s="35" t="s">
        <v>213</v>
      </c>
      <c r="C240" s="8" t="s">
        <v>213</v>
      </c>
      <c r="D240" s="44" t="str">
        <f t="shared" si="63"/>
        <v>N/A</v>
      </c>
      <c r="E240" s="8">
        <v>98.581560284000005</v>
      </c>
      <c r="F240" s="44" t="str">
        <f t="shared" si="64"/>
        <v>N/A</v>
      </c>
      <c r="G240" s="8">
        <v>23.319502074999999</v>
      </c>
      <c r="H240" s="44" t="str">
        <f t="shared" si="65"/>
        <v>N/A</v>
      </c>
      <c r="I240" s="12" t="s">
        <v>213</v>
      </c>
      <c r="J240" s="12">
        <v>-76.3</v>
      </c>
      <c r="K240" s="45" t="s">
        <v>213</v>
      </c>
      <c r="L240" s="9" t="str">
        <f t="shared" si="66"/>
        <v>N/A</v>
      </c>
    </row>
    <row r="241" spans="1:12" x14ac:dyDescent="0.2">
      <c r="A241" s="18" t="s">
        <v>1092</v>
      </c>
      <c r="B241" s="35" t="s">
        <v>213</v>
      </c>
      <c r="C241" s="36" t="s">
        <v>213</v>
      </c>
      <c r="D241" s="44" t="str">
        <f t="shared" si="63"/>
        <v>N/A</v>
      </c>
      <c r="E241" s="36">
        <v>141</v>
      </c>
      <c r="F241" s="44" t="str">
        <f t="shared" si="64"/>
        <v>N/A</v>
      </c>
      <c r="G241" s="36">
        <v>1205</v>
      </c>
      <c r="H241" s="44" t="str">
        <f t="shared" si="65"/>
        <v>N/A</v>
      </c>
      <c r="I241" s="12" t="s">
        <v>213</v>
      </c>
      <c r="J241" s="12">
        <v>754.6</v>
      </c>
      <c r="K241" s="45" t="s">
        <v>213</v>
      </c>
      <c r="L241" s="9" t="str">
        <f t="shared" si="66"/>
        <v>N/A</v>
      </c>
    </row>
    <row r="242" spans="1:12" ht="25.5" x14ac:dyDescent="0.2">
      <c r="A242" s="18" t="s">
        <v>1093</v>
      </c>
      <c r="B242" s="35" t="s">
        <v>213</v>
      </c>
      <c r="C242" s="8" t="s">
        <v>213</v>
      </c>
      <c r="D242" s="44" t="str">
        <f t="shared" si="63"/>
        <v>N/A</v>
      </c>
      <c r="E242" s="8">
        <v>7.0793650793999996</v>
      </c>
      <c r="F242" s="44" t="str">
        <f t="shared" si="64"/>
        <v>N/A</v>
      </c>
      <c r="G242" s="8">
        <v>7.1549105635999997</v>
      </c>
      <c r="H242" s="44" t="str">
        <f t="shared" si="65"/>
        <v>N/A</v>
      </c>
      <c r="I242" s="12" t="s">
        <v>213</v>
      </c>
      <c r="J242" s="12">
        <v>1.0669999999999999</v>
      </c>
      <c r="K242" s="45" t="s">
        <v>213</v>
      </c>
      <c r="L242" s="9" t="str">
        <f t="shared" si="66"/>
        <v>N/A</v>
      </c>
    </row>
    <row r="243" spans="1:12" x14ac:dyDescent="0.2">
      <c r="A243" s="6" t="s">
        <v>1094</v>
      </c>
      <c r="B243" s="35" t="s">
        <v>213</v>
      </c>
      <c r="C243" s="36">
        <v>190312</v>
      </c>
      <c r="D243" s="44" t="str">
        <f>IF($B243="N/A","N/A",IF(C243&gt;10,"No",IF(C243&lt;-10,"No","Yes")))</f>
        <v>N/A</v>
      </c>
      <c r="E243" s="36">
        <v>206496</v>
      </c>
      <c r="F243" s="44" t="str">
        <f>IF($B243="N/A","N/A",IF(E243&gt;10,"No",IF(E243&lt;-10,"No","Yes")))</f>
        <v>N/A</v>
      </c>
      <c r="G243" s="36">
        <v>226571</v>
      </c>
      <c r="H243" s="44" t="str">
        <f>IF($B243="N/A","N/A",IF(G243&gt;10,"No",IF(G243&lt;-10,"No","Yes")))</f>
        <v>N/A</v>
      </c>
      <c r="I243" s="12">
        <v>8.5039999999999996</v>
      </c>
      <c r="J243" s="12">
        <v>9.7219999999999995</v>
      </c>
      <c r="K243" s="45" t="s">
        <v>739</v>
      </c>
      <c r="L243" s="9" t="str">
        <f t="shared" ref="L243:L276" si="67">IF(J243="Div by 0", "N/A", IF(K243="N/A","N/A", IF(J243&gt;VALUE(MID(K243,1,2)), "No", IF(J243&lt;-1*VALUE(MID(K243,1,2)), "No", "Yes"))))</f>
        <v>Yes</v>
      </c>
    </row>
    <row r="244" spans="1:12" x14ac:dyDescent="0.2">
      <c r="A244" s="2" t="s">
        <v>1095</v>
      </c>
      <c r="B244" s="35" t="s">
        <v>213</v>
      </c>
      <c r="C244" s="8">
        <v>6.8965517241000001</v>
      </c>
      <c r="D244" s="44" t="str">
        <f>IF($B244="N/A","N/A",IF(C244&gt;10,"No",IF(C244&lt;-10,"No","Yes")))</f>
        <v>N/A</v>
      </c>
      <c r="E244" s="8">
        <v>6.8001612686000001</v>
      </c>
      <c r="F244" s="44" t="str">
        <f>IF($B244="N/A","N/A",IF(E244&gt;10,"No",IF(E244&lt;-10,"No","Yes")))</f>
        <v>N/A</v>
      </c>
      <c r="G244" s="8">
        <v>45.902482954</v>
      </c>
      <c r="H244" s="44" t="str">
        <f>IF($B244="N/A","N/A",IF(G244&gt;10,"No",IF(G244&lt;-10,"No","Yes")))</f>
        <v>N/A</v>
      </c>
      <c r="I244" s="12">
        <v>-1.4</v>
      </c>
      <c r="J244" s="12">
        <v>575</v>
      </c>
      <c r="K244" s="45" t="s">
        <v>739</v>
      </c>
      <c r="L244" s="9" t="str">
        <f t="shared" si="67"/>
        <v>No</v>
      </c>
    </row>
    <row r="245" spans="1:12" x14ac:dyDescent="0.2">
      <c r="A245" s="2" t="s">
        <v>1096</v>
      </c>
      <c r="B245" s="35" t="s">
        <v>213</v>
      </c>
      <c r="C245" s="8">
        <v>52.626451563000003</v>
      </c>
      <c r="D245" s="44" t="str">
        <f>IF($B245="N/A","N/A",IF(C245&gt;10,"No",IF(C245&lt;-10,"No","Yes")))</f>
        <v>N/A</v>
      </c>
      <c r="E245" s="8">
        <v>51.954330767000002</v>
      </c>
      <c r="F245" s="44" t="str">
        <f>IF($B245="N/A","N/A",IF(E245&gt;10,"No",IF(E245&lt;-10,"No","Yes")))</f>
        <v>N/A</v>
      </c>
      <c r="G245" s="8">
        <v>69.299989158000002</v>
      </c>
      <c r="H245" s="44" t="str">
        <f>IF($B245="N/A","N/A",IF(G245&gt;10,"No",IF(G245&lt;-10,"No","Yes")))</f>
        <v>N/A</v>
      </c>
      <c r="I245" s="12">
        <v>-1.28</v>
      </c>
      <c r="J245" s="12">
        <v>33.39</v>
      </c>
      <c r="K245" s="45" t="s">
        <v>739</v>
      </c>
      <c r="L245" s="9" t="str">
        <f t="shared" si="67"/>
        <v>No</v>
      </c>
    </row>
    <row r="246" spans="1:12" x14ac:dyDescent="0.2">
      <c r="A246" s="2" t="s">
        <v>1097</v>
      </c>
      <c r="B246" s="35" t="s">
        <v>213</v>
      </c>
      <c r="C246" s="8">
        <v>95.232671831000005</v>
      </c>
      <c r="D246" s="44" t="str">
        <f t="shared" ref="D246:D274" si="68">IF($B246="N/A","N/A",IF(C246&gt;10,"No",IF(C246&lt;-10,"No","Yes")))</f>
        <v>N/A</v>
      </c>
      <c r="E246" s="8">
        <v>95.764161896999994</v>
      </c>
      <c r="F246" s="44" t="str">
        <f t="shared" ref="F246:F274" si="69">IF($B246="N/A","N/A",IF(E246&gt;10,"No",IF(E246&lt;-10,"No","Yes")))</f>
        <v>N/A</v>
      </c>
      <c r="G246" s="8">
        <v>96.064331707999997</v>
      </c>
      <c r="H246" s="44" t="str">
        <f t="shared" ref="H246:H274" si="70">IF($B246="N/A","N/A",IF(G246&gt;10,"No",IF(G246&lt;-10,"No","Yes")))</f>
        <v>N/A</v>
      </c>
      <c r="I246" s="12">
        <v>0.55810000000000004</v>
      </c>
      <c r="J246" s="12">
        <v>0.31340000000000001</v>
      </c>
      <c r="K246" s="45" t="s">
        <v>739</v>
      </c>
      <c r="L246" s="9" t="str">
        <f t="shared" si="67"/>
        <v>Yes</v>
      </c>
    </row>
    <row r="247" spans="1:12" x14ac:dyDescent="0.2">
      <c r="A247" s="2" t="s">
        <v>1098</v>
      </c>
      <c r="B247" s="35" t="s">
        <v>213</v>
      </c>
      <c r="C247" s="8">
        <v>90.322614064999996</v>
      </c>
      <c r="D247" s="44" t="str">
        <f t="shared" si="68"/>
        <v>N/A</v>
      </c>
      <c r="E247" s="8">
        <v>91.025126284999999</v>
      </c>
      <c r="F247" s="44" t="str">
        <f t="shared" si="69"/>
        <v>N/A</v>
      </c>
      <c r="G247" s="8">
        <v>91.578835208000001</v>
      </c>
      <c r="H247" s="44" t="str">
        <f t="shared" si="70"/>
        <v>N/A</v>
      </c>
      <c r="I247" s="12">
        <v>0.77780000000000005</v>
      </c>
      <c r="J247" s="12">
        <v>0.60829999999999995</v>
      </c>
      <c r="K247" s="45" t="s">
        <v>739</v>
      </c>
      <c r="L247" s="9" t="str">
        <f t="shared" si="67"/>
        <v>Yes</v>
      </c>
    </row>
    <row r="248" spans="1:12" x14ac:dyDescent="0.2">
      <c r="A248" s="2" t="s">
        <v>1099</v>
      </c>
      <c r="B248" s="35" t="s">
        <v>213</v>
      </c>
      <c r="C248" s="8">
        <v>93.852200597000007</v>
      </c>
      <c r="D248" s="44" t="str">
        <f t="shared" si="68"/>
        <v>N/A</v>
      </c>
      <c r="E248" s="8">
        <v>95.310320781000001</v>
      </c>
      <c r="F248" s="44" t="str">
        <f t="shared" si="69"/>
        <v>N/A</v>
      </c>
      <c r="G248" s="8">
        <v>96.883537610999994</v>
      </c>
      <c r="H248" s="44" t="str">
        <f t="shared" si="70"/>
        <v>N/A</v>
      </c>
      <c r="I248" s="12">
        <v>1.554</v>
      </c>
      <c r="J248" s="12">
        <v>1.651</v>
      </c>
      <c r="K248" s="45" t="s">
        <v>739</v>
      </c>
      <c r="L248" s="9" t="str">
        <f t="shared" si="67"/>
        <v>Yes</v>
      </c>
    </row>
    <row r="249" spans="1:12" x14ac:dyDescent="0.2">
      <c r="A249" s="6" t="s">
        <v>1100</v>
      </c>
      <c r="B249" s="35" t="s">
        <v>213</v>
      </c>
      <c r="C249" s="36">
        <v>0</v>
      </c>
      <c r="D249" s="44" t="str">
        <f t="shared" si="68"/>
        <v>N/A</v>
      </c>
      <c r="E249" s="36">
        <v>0</v>
      </c>
      <c r="F249" s="44" t="str">
        <f t="shared" si="69"/>
        <v>N/A</v>
      </c>
      <c r="G249" s="36">
        <v>0</v>
      </c>
      <c r="H249" s="44" t="str">
        <f t="shared" si="70"/>
        <v>N/A</v>
      </c>
      <c r="I249" s="12" t="s">
        <v>1747</v>
      </c>
      <c r="J249" s="12" t="s">
        <v>1747</v>
      </c>
      <c r="K249" s="45" t="s">
        <v>739</v>
      </c>
      <c r="L249" s="9" t="str">
        <f t="shared" si="67"/>
        <v>N/A</v>
      </c>
    </row>
    <row r="250" spans="1:12" x14ac:dyDescent="0.2">
      <c r="A250" s="2" t="s">
        <v>1101</v>
      </c>
      <c r="B250" s="35" t="s">
        <v>213</v>
      </c>
      <c r="C250" s="8">
        <v>0</v>
      </c>
      <c r="D250" s="44" t="str">
        <f t="shared" si="68"/>
        <v>N/A</v>
      </c>
      <c r="E250" s="8">
        <v>0</v>
      </c>
      <c r="F250" s="44" t="str">
        <f t="shared" si="69"/>
        <v>N/A</v>
      </c>
      <c r="G250" s="8">
        <v>0</v>
      </c>
      <c r="H250" s="44" t="str">
        <f t="shared" si="70"/>
        <v>N/A</v>
      </c>
      <c r="I250" s="12" t="s">
        <v>1747</v>
      </c>
      <c r="J250" s="12" t="s">
        <v>1747</v>
      </c>
      <c r="K250" s="45" t="s">
        <v>739</v>
      </c>
      <c r="L250" s="9" t="str">
        <f t="shared" si="67"/>
        <v>N/A</v>
      </c>
    </row>
    <row r="251" spans="1:12" x14ac:dyDescent="0.2">
      <c r="A251" s="2" t="s">
        <v>1102</v>
      </c>
      <c r="B251" s="35" t="s">
        <v>213</v>
      </c>
      <c r="C251" s="8">
        <v>0</v>
      </c>
      <c r="D251" s="44" t="str">
        <f t="shared" si="68"/>
        <v>N/A</v>
      </c>
      <c r="E251" s="8">
        <v>0</v>
      </c>
      <c r="F251" s="44" t="str">
        <f t="shared" si="69"/>
        <v>N/A</v>
      </c>
      <c r="G251" s="8">
        <v>0</v>
      </c>
      <c r="H251" s="44" t="str">
        <f t="shared" si="70"/>
        <v>N/A</v>
      </c>
      <c r="I251" s="12" t="s">
        <v>1747</v>
      </c>
      <c r="J251" s="12" t="s">
        <v>1747</v>
      </c>
      <c r="K251" s="45" t="s">
        <v>739</v>
      </c>
      <c r="L251" s="9" t="str">
        <f t="shared" si="67"/>
        <v>N/A</v>
      </c>
    </row>
    <row r="252" spans="1:12" x14ac:dyDescent="0.2">
      <c r="A252" s="2" t="s">
        <v>1103</v>
      </c>
      <c r="B252" s="35" t="s">
        <v>213</v>
      </c>
      <c r="C252" s="8">
        <v>0</v>
      </c>
      <c r="D252" s="44" t="str">
        <f t="shared" si="68"/>
        <v>N/A</v>
      </c>
      <c r="E252" s="8">
        <v>0</v>
      </c>
      <c r="F252" s="44" t="str">
        <f t="shared" si="69"/>
        <v>N/A</v>
      </c>
      <c r="G252" s="8">
        <v>0</v>
      </c>
      <c r="H252" s="44" t="str">
        <f t="shared" si="70"/>
        <v>N/A</v>
      </c>
      <c r="I252" s="12" t="s">
        <v>1747</v>
      </c>
      <c r="J252" s="12" t="s">
        <v>1747</v>
      </c>
      <c r="K252" s="45" t="s">
        <v>739</v>
      </c>
      <c r="L252" s="9" t="str">
        <f t="shared" si="67"/>
        <v>N/A</v>
      </c>
    </row>
    <row r="253" spans="1:12" x14ac:dyDescent="0.2">
      <c r="A253" s="2" t="s">
        <v>1104</v>
      </c>
      <c r="B253" s="35" t="s">
        <v>213</v>
      </c>
      <c r="C253" s="8">
        <v>0</v>
      </c>
      <c r="D253" s="44" t="str">
        <f t="shared" si="68"/>
        <v>N/A</v>
      </c>
      <c r="E253" s="8">
        <v>0</v>
      </c>
      <c r="F253" s="44" t="str">
        <f t="shared" si="69"/>
        <v>N/A</v>
      </c>
      <c r="G253" s="8">
        <v>0</v>
      </c>
      <c r="H253" s="44" t="str">
        <f t="shared" si="70"/>
        <v>N/A</v>
      </c>
      <c r="I253" s="12" t="s">
        <v>1747</v>
      </c>
      <c r="J253" s="12" t="s">
        <v>1747</v>
      </c>
      <c r="K253" s="45" t="s">
        <v>739</v>
      </c>
      <c r="L253" s="9" t="str">
        <f t="shared" si="67"/>
        <v>N/A</v>
      </c>
    </row>
    <row r="254" spans="1:12" x14ac:dyDescent="0.2">
      <c r="A254" s="2" t="s">
        <v>1105</v>
      </c>
      <c r="B254" s="35" t="s">
        <v>213</v>
      </c>
      <c r="C254" s="8" t="s">
        <v>1747</v>
      </c>
      <c r="D254" s="44" t="str">
        <f t="shared" si="68"/>
        <v>N/A</v>
      </c>
      <c r="E254" s="8" t="s">
        <v>1747</v>
      </c>
      <c r="F254" s="44" t="str">
        <f t="shared" si="69"/>
        <v>N/A</v>
      </c>
      <c r="G254" s="8" t="s">
        <v>1747</v>
      </c>
      <c r="H254" s="44" t="str">
        <f t="shared" si="70"/>
        <v>N/A</v>
      </c>
      <c r="I254" s="12" t="s">
        <v>1747</v>
      </c>
      <c r="J254" s="12" t="s">
        <v>1747</v>
      </c>
      <c r="K254" s="45" t="s">
        <v>739</v>
      </c>
      <c r="L254" s="9" t="str">
        <f t="shared" si="67"/>
        <v>N/A</v>
      </c>
    </row>
    <row r="255" spans="1:12" x14ac:dyDescent="0.2">
      <c r="A255" s="2" t="s">
        <v>1106</v>
      </c>
      <c r="B255" s="35" t="s">
        <v>213</v>
      </c>
      <c r="C255" s="8" t="s">
        <v>1747</v>
      </c>
      <c r="D255" s="44" t="str">
        <f t="shared" si="68"/>
        <v>N/A</v>
      </c>
      <c r="E255" s="8" t="s">
        <v>1747</v>
      </c>
      <c r="F255" s="44" t="str">
        <f t="shared" si="69"/>
        <v>N/A</v>
      </c>
      <c r="G255" s="8" t="s">
        <v>1747</v>
      </c>
      <c r="H255" s="44" t="str">
        <f t="shared" si="70"/>
        <v>N/A</v>
      </c>
      <c r="I255" s="12" t="s">
        <v>1747</v>
      </c>
      <c r="J255" s="12" t="s">
        <v>1747</v>
      </c>
      <c r="K255" s="45" t="s">
        <v>739</v>
      </c>
      <c r="L255" s="9" t="str">
        <f>IF(J255="Div by 0", "N/A", IF(OR(J255="N/A",K255="N/A"),"N/A", IF(J255&gt;VALUE(MID(K255,1,2)), "No", IF(J255&lt;-1*VALUE(MID(K255,1,2)), "No", "Yes"))))</f>
        <v>N/A</v>
      </c>
    </row>
    <row r="256" spans="1:12" x14ac:dyDescent="0.2">
      <c r="A256" s="6" t="s">
        <v>1107</v>
      </c>
      <c r="B256" s="35" t="s">
        <v>213</v>
      </c>
      <c r="C256" s="36">
        <v>0</v>
      </c>
      <c r="D256" s="44" t="str">
        <f t="shared" si="68"/>
        <v>N/A</v>
      </c>
      <c r="E256" s="36">
        <v>0</v>
      </c>
      <c r="F256" s="44" t="str">
        <f t="shared" si="69"/>
        <v>N/A</v>
      </c>
      <c r="G256" s="36">
        <v>0</v>
      </c>
      <c r="H256" s="44" t="str">
        <f t="shared" si="70"/>
        <v>N/A</v>
      </c>
      <c r="I256" s="12" t="s">
        <v>1747</v>
      </c>
      <c r="J256" s="12" t="s">
        <v>1747</v>
      </c>
      <c r="K256" s="45" t="s">
        <v>739</v>
      </c>
      <c r="L256" s="9" t="str">
        <f t="shared" si="67"/>
        <v>N/A</v>
      </c>
    </row>
    <row r="257" spans="1:12" x14ac:dyDescent="0.2">
      <c r="A257" s="2" t="s">
        <v>1108</v>
      </c>
      <c r="B257" s="35" t="s">
        <v>213</v>
      </c>
      <c r="C257" s="8">
        <v>0</v>
      </c>
      <c r="D257" s="44" t="str">
        <f t="shared" si="68"/>
        <v>N/A</v>
      </c>
      <c r="E257" s="8">
        <v>0</v>
      </c>
      <c r="F257" s="44" t="str">
        <f t="shared" si="69"/>
        <v>N/A</v>
      </c>
      <c r="G257" s="8">
        <v>0</v>
      </c>
      <c r="H257" s="44" t="str">
        <f t="shared" si="70"/>
        <v>N/A</v>
      </c>
      <c r="I257" s="12" t="s">
        <v>1747</v>
      </c>
      <c r="J257" s="12" t="s">
        <v>1747</v>
      </c>
      <c r="K257" s="45" t="s">
        <v>739</v>
      </c>
      <c r="L257" s="9" t="str">
        <f t="shared" si="67"/>
        <v>N/A</v>
      </c>
    </row>
    <row r="258" spans="1:12" x14ac:dyDescent="0.2">
      <c r="A258" s="2" t="s">
        <v>1109</v>
      </c>
      <c r="B258" s="35" t="s">
        <v>213</v>
      </c>
      <c r="C258" s="8">
        <v>0</v>
      </c>
      <c r="D258" s="44" t="str">
        <f t="shared" si="68"/>
        <v>N/A</v>
      </c>
      <c r="E258" s="8">
        <v>0</v>
      </c>
      <c r="F258" s="44" t="str">
        <f t="shared" si="69"/>
        <v>N/A</v>
      </c>
      <c r="G258" s="8">
        <v>0</v>
      </c>
      <c r="H258" s="44" t="str">
        <f t="shared" si="70"/>
        <v>N/A</v>
      </c>
      <c r="I258" s="12" t="s">
        <v>1747</v>
      </c>
      <c r="J258" s="12" t="s">
        <v>1747</v>
      </c>
      <c r="K258" s="45" t="s">
        <v>739</v>
      </c>
      <c r="L258" s="9" t="str">
        <f t="shared" si="67"/>
        <v>N/A</v>
      </c>
    </row>
    <row r="259" spans="1:12" x14ac:dyDescent="0.2">
      <c r="A259" s="2" t="s">
        <v>1110</v>
      </c>
      <c r="B259" s="35" t="s">
        <v>213</v>
      </c>
      <c r="C259" s="8">
        <v>0</v>
      </c>
      <c r="D259" s="44" t="str">
        <f t="shared" si="68"/>
        <v>N/A</v>
      </c>
      <c r="E259" s="8">
        <v>0</v>
      </c>
      <c r="F259" s="44" t="str">
        <f t="shared" si="69"/>
        <v>N/A</v>
      </c>
      <c r="G259" s="8">
        <v>0</v>
      </c>
      <c r="H259" s="44" t="str">
        <f t="shared" si="70"/>
        <v>N/A</v>
      </c>
      <c r="I259" s="12" t="s">
        <v>1747</v>
      </c>
      <c r="J259" s="12" t="s">
        <v>1747</v>
      </c>
      <c r="K259" s="45" t="s">
        <v>739</v>
      </c>
      <c r="L259" s="9" t="str">
        <f t="shared" si="67"/>
        <v>N/A</v>
      </c>
    </row>
    <row r="260" spans="1:12" x14ac:dyDescent="0.2">
      <c r="A260" s="2" t="s">
        <v>1111</v>
      </c>
      <c r="B260" s="35" t="s">
        <v>213</v>
      </c>
      <c r="C260" s="8">
        <v>0</v>
      </c>
      <c r="D260" s="44" t="str">
        <f t="shared" si="68"/>
        <v>N/A</v>
      </c>
      <c r="E260" s="8">
        <v>0</v>
      </c>
      <c r="F260" s="44" t="str">
        <f t="shared" si="69"/>
        <v>N/A</v>
      </c>
      <c r="G260" s="8">
        <v>0</v>
      </c>
      <c r="H260" s="44" t="str">
        <f t="shared" si="70"/>
        <v>N/A</v>
      </c>
      <c r="I260" s="12" t="s">
        <v>1747</v>
      </c>
      <c r="J260" s="12" t="s">
        <v>1747</v>
      </c>
      <c r="K260" s="45" t="s">
        <v>739</v>
      </c>
      <c r="L260" s="9" t="str">
        <f t="shared" si="67"/>
        <v>N/A</v>
      </c>
    </row>
    <row r="261" spans="1:12" x14ac:dyDescent="0.2">
      <c r="A261" s="2" t="s">
        <v>1112</v>
      </c>
      <c r="B261" s="35" t="s">
        <v>213</v>
      </c>
      <c r="C261" s="8" t="s">
        <v>1747</v>
      </c>
      <c r="D261" s="44" t="str">
        <f t="shared" si="68"/>
        <v>N/A</v>
      </c>
      <c r="E261" s="8" t="s">
        <v>1747</v>
      </c>
      <c r="F261" s="44" t="str">
        <f t="shared" si="69"/>
        <v>N/A</v>
      </c>
      <c r="G261" s="8" t="s">
        <v>1747</v>
      </c>
      <c r="H261" s="44" t="str">
        <f t="shared" si="70"/>
        <v>N/A</v>
      </c>
      <c r="I261" s="12" t="s">
        <v>1747</v>
      </c>
      <c r="J261" s="12" t="s">
        <v>1747</v>
      </c>
      <c r="K261" s="45" t="s">
        <v>739</v>
      </c>
      <c r="L261" s="9" t="str">
        <f t="shared" si="67"/>
        <v>N/A</v>
      </c>
    </row>
    <row r="262" spans="1:12" x14ac:dyDescent="0.2">
      <c r="A262" s="2" t="s">
        <v>1113</v>
      </c>
      <c r="B262" s="35" t="s">
        <v>213</v>
      </c>
      <c r="C262" s="8" t="s">
        <v>1747</v>
      </c>
      <c r="D262" s="44" t="str">
        <f t="shared" si="68"/>
        <v>N/A</v>
      </c>
      <c r="E262" s="8" t="s">
        <v>1747</v>
      </c>
      <c r="F262" s="44" t="str">
        <f t="shared" si="69"/>
        <v>N/A</v>
      </c>
      <c r="G262" s="8" t="s">
        <v>1747</v>
      </c>
      <c r="H262" s="44" t="str">
        <f t="shared" si="70"/>
        <v>N/A</v>
      </c>
      <c r="I262" s="12" t="s">
        <v>1747</v>
      </c>
      <c r="J262" s="12" t="s">
        <v>1747</v>
      </c>
      <c r="K262" s="45" t="s">
        <v>739</v>
      </c>
      <c r="L262" s="9" t="str">
        <f>IF(J262="Div by 0", "N/A", IF(OR(J262="N/A",K262="N/A"),"N/A", IF(J262&gt;VALUE(MID(K262,1,2)), "No", IF(J262&lt;-1*VALUE(MID(K262,1,2)), "No", "Yes"))))</f>
        <v>N/A</v>
      </c>
    </row>
    <row r="263" spans="1:12" x14ac:dyDescent="0.2">
      <c r="A263" s="2" t="s">
        <v>1114</v>
      </c>
      <c r="B263" s="35" t="s">
        <v>213</v>
      </c>
      <c r="C263" s="36">
        <v>0</v>
      </c>
      <c r="D263" s="44" t="str">
        <f t="shared" si="68"/>
        <v>N/A</v>
      </c>
      <c r="E263" s="36">
        <v>0</v>
      </c>
      <c r="F263" s="44" t="str">
        <f t="shared" si="69"/>
        <v>N/A</v>
      </c>
      <c r="G263" s="36">
        <v>0</v>
      </c>
      <c r="H263" s="44" t="str">
        <f t="shared" si="70"/>
        <v>N/A</v>
      </c>
      <c r="I263" s="12" t="s">
        <v>1747</v>
      </c>
      <c r="J263" s="12" t="s">
        <v>1747</v>
      </c>
      <c r="K263" s="45" t="s">
        <v>739</v>
      </c>
      <c r="L263" s="9" t="str">
        <f t="shared" si="67"/>
        <v>N/A</v>
      </c>
    </row>
    <row r="264" spans="1:12" x14ac:dyDescent="0.2">
      <c r="A264" s="6" t="s">
        <v>1115</v>
      </c>
      <c r="B264" s="35" t="s">
        <v>213</v>
      </c>
      <c r="C264" s="36">
        <v>0</v>
      </c>
      <c r="D264" s="44" t="str">
        <f t="shared" si="68"/>
        <v>N/A</v>
      </c>
      <c r="E264" s="36">
        <v>0</v>
      </c>
      <c r="F264" s="44" t="str">
        <f t="shared" si="69"/>
        <v>N/A</v>
      </c>
      <c r="G264" s="36">
        <v>0</v>
      </c>
      <c r="H264" s="44" t="str">
        <f t="shared" si="70"/>
        <v>N/A</v>
      </c>
      <c r="I264" s="12" t="s">
        <v>1747</v>
      </c>
      <c r="J264" s="12" t="s">
        <v>1747</v>
      </c>
      <c r="K264" s="45" t="s">
        <v>739</v>
      </c>
      <c r="L264" s="9" t="str">
        <f t="shared" si="67"/>
        <v>N/A</v>
      </c>
    </row>
    <row r="265" spans="1:12" x14ac:dyDescent="0.2">
      <c r="A265" s="2" t="s">
        <v>1116</v>
      </c>
      <c r="B265" s="35" t="s">
        <v>213</v>
      </c>
      <c r="C265" s="8">
        <v>0</v>
      </c>
      <c r="D265" s="44" t="str">
        <f t="shared" si="68"/>
        <v>N/A</v>
      </c>
      <c r="E265" s="8">
        <v>0</v>
      </c>
      <c r="F265" s="44" t="str">
        <f t="shared" si="69"/>
        <v>N/A</v>
      </c>
      <c r="G265" s="8">
        <v>0</v>
      </c>
      <c r="H265" s="44" t="str">
        <f t="shared" si="70"/>
        <v>N/A</v>
      </c>
      <c r="I265" s="12" t="s">
        <v>1747</v>
      </c>
      <c r="J265" s="12" t="s">
        <v>1747</v>
      </c>
      <c r="K265" s="45" t="s">
        <v>739</v>
      </c>
      <c r="L265" s="9" t="str">
        <f t="shared" si="67"/>
        <v>N/A</v>
      </c>
    </row>
    <row r="266" spans="1:12" x14ac:dyDescent="0.2">
      <c r="A266" s="2" t="s">
        <v>1117</v>
      </c>
      <c r="B266" s="35" t="s">
        <v>213</v>
      </c>
      <c r="C266" s="8">
        <v>0</v>
      </c>
      <c r="D266" s="44" t="str">
        <f t="shared" si="68"/>
        <v>N/A</v>
      </c>
      <c r="E266" s="8">
        <v>0</v>
      </c>
      <c r="F266" s="44" t="str">
        <f t="shared" si="69"/>
        <v>N/A</v>
      </c>
      <c r="G266" s="8">
        <v>0</v>
      </c>
      <c r="H266" s="44" t="str">
        <f t="shared" si="70"/>
        <v>N/A</v>
      </c>
      <c r="I266" s="12" t="s">
        <v>1747</v>
      </c>
      <c r="J266" s="12" t="s">
        <v>1747</v>
      </c>
      <c r="K266" s="45" t="s">
        <v>739</v>
      </c>
      <c r="L266" s="9" t="str">
        <f t="shared" si="67"/>
        <v>N/A</v>
      </c>
    </row>
    <row r="267" spans="1:12" x14ac:dyDescent="0.2">
      <c r="A267" s="2" t="s">
        <v>1118</v>
      </c>
      <c r="B267" s="35" t="s">
        <v>213</v>
      </c>
      <c r="C267" s="8">
        <v>0</v>
      </c>
      <c r="D267" s="44" t="str">
        <f t="shared" si="68"/>
        <v>N/A</v>
      </c>
      <c r="E267" s="8">
        <v>0</v>
      </c>
      <c r="F267" s="44" t="str">
        <f t="shared" si="69"/>
        <v>N/A</v>
      </c>
      <c r="G267" s="8">
        <v>0</v>
      </c>
      <c r="H267" s="44" t="str">
        <f t="shared" si="70"/>
        <v>N/A</v>
      </c>
      <c r="I267" s="12" t="s">
        <v>1747</v>
      </c>
      <c r="J267" s="12" t="s">
        <v>1747</v>
      </c>
      <c r="K267" s="45" t="s">
        <v>739</v>
      </c>
      <c r="L267" s="9" t="str">
        <f t="shared" si="67"/>
        <v>N/A</v>
      </c>
    </row>
    <row r="268" spans="1:12" x14ac:dyDescent="0.2">
      <c r="A268" s="2" t="s">
        <v>1119</v>
      </c>
      <c r="B268" s="35" t="s">
        <v>213</v>
      </c>
      <c r="C268" s="8">
        <v>0</v>
      </c>
      <c r="D268" s="44" t="str">
        <f t="shared" si="68"/>
        <v>N/A</v>
      </c>
      <c r="E268" s="8">
        <v>0</v>
      </c>
      <c r="F268" s="44" t="str">
        <f t="shared" si="69"/>
        <v>N/A</v>
      </c>
      <c r="G268" s="8">
        <v>0</v>
      </c>
      <c r="H268" s="44" t="str">
        <f t="shared" si="70"/>
        <v>N/A</v>
      </c>
      <c r="I268" s="12" t="s">
        <v>1747</v>
      </c>
      <c r="J268" s="12" t="s">
        <v>1747</v>
      </c>
      <c r="K268" s="45" t="s">
        <v>739</v>
      </c>
      <c r="L268" s="9" t="str">
        <f t="shared" si="67"/>
        <v>N/A</v>
      </c>
    </row>
    <row r="269" spans="1:12" x14ac:dyDescent="0.2">
      <c r="A269" s="2" t="s">
        <v>1120</v>
      </c>
      <c r="B269" s="35" t="s">
        <v>213</v>
      </c>
      <c r="C269" s="8" t="s">
        <v>1747</v>
      </c>
      <c r="D269" s="44" t="str">
        <f t="shared" si="68"/>
        <v>N/A</v>
      </c>
      <c r="E269" s="8" t="s">
        <v>1747</v>
      </c>
      <c r="F269" s="44" t="str">
        <f t="shared" si="69"/>
        <v>N/A</v>
      </c>
      <c r="G269" s="8" t="s">
        <v>1747</v>
      </c>
      <c r="H269" s="44" t="str">
        <f t="shared" si="70"/>
        <v>N/A</v>
      </c>
      <c r="I269" s="12" t="s">
        <v>1747</v>
      </c>
      <c r="J269" s="12" t="s">
        <v>1747</v>
      </c>
      <c r="K269" s="45" t="s">
        <v>739</v>
      </c>
      <c r="L269" s="9" t="str">
        <f t="shared" si="67"/>
        <v>N/A</v>
      </c>
    </row>
    <row r="270" spans="1:12" x14ac:dyDescent="0.2">
      <c r="A270" s="2" t="s">
        <v>1121</v>
      </c>
      <c r="B270" s="35" t="s">
        <v>213</v>
      </c>
      <c r="C270" s="36">
        <v>0</v>
      </c>
      <c r="D270" s="44" t="str">
        <f t="shared" si="68"/>
        <v>N/A</v>
      </c>
      <c r="E270" s="36">
        <v>0</v>
      </c>
      <c r="F270" s="44" t="str">
        <f t="shared" si="69"/>
        <v>N/A</v>
      </c>
      <c r="G270" s="36">
        <v>0</v>
      </c>
      <c r="H270" s="44" t="str">
        <f t="shared" si="70"/>
        <v>N/A</v>
      </c>
      <c r="I270" s="12" t="s">
        <v>1747</v>
      </c>
      <c r="J270" s="12" t="s">
        <v>1747</v>
      </c>
      <c r="K270" s="45" t="s">
        <v>739</v>
      </c>
      <c r="L270" s="9" t="str">
        <f t="shared" si="67"/>
        <v>N/A</v>
      </c>
    </row>
    <row r="271" spans="1:12" x14ac:dyDescent="0.2">
      <c r="A271" s="2" t="s">
        <v>1122</v>
      </c>
      <c r="B271" s="35" t="s">
        <v>213</v>
      </c>
      <c r="C271" s="36">
        <v>0</v>
      </c>
      <c r="D271" s="44" t="str">
        <f t="shared" si="68"/>
        <v>N/A</v>
      </c>
      <c r="E271" s="36">
        <v>0</v>
      </c>
      <c r="F271" s="44" t="str">
        <f t="shared" si="69"/>
        <v>N/A</v>
      </c>
      <c r="G271" s="36">
        <v>0</v>
      </c>
      <c r="H271" s="44" t="str">
        <f t="shared" si="70"/>
        <v>N/A</v>
      </c>
      <c r="I271" s="12" t="s">
        <v>1747</v>
      </c>
      <c r="J271" s="12" t="s">
        <v>1747</v>
      </c>
      <c r="K271" s="45" t="s">
        <v>739</v>
      </c>
      <c r="L271" s="9" t="str">
        <f t="shared" si="67"/>
        <v>N/A</v>
      </c>
    </row>
    <row r="272" spans="1:12" x14ac:dyDescent="0.2">
      <c r="A272" s="2" t="s">
        <v>1123</v>
      </c>
      <c r="B272" s="35" t="s">
        <v>213</v>
      </c>
      <c r="C272" s="36">
        <v>0</v>
      </c>
      <c r="D272" s="44" t="str">
        <f t="shared" si="68"/>
        <v>N/A</v>
      </c>
      <c r="E272" s="36">
        <v>0</v>
      </c>
      <c r="F272" s="44" t="str">
        <f t="shared" si="69"/>
        <v>N/A</v>
      </c>
      <c r="G272" s="36">
        <v>0</v>
      </c>
      <c r="H272" s="44" t="str">
        <f t="shared" si="70"/>
        <v>N/A</v>
      </c>
      <c r="I272" s="12" t="s">
        <v>1747</v>
      </c>
      <c r="J272" s="12" t="s">
        <v>1747</v>
      </c>
      <c r="K272" s="45" t="s">
        <v>739</v>
      </c>
      <c r="L272" s="9" t="str">
        <f t="shared" si="67"/>
        <v>N/A</v>
      </c>
    </row>
    <row r="273" spans="1:12" x14ac:dyDescent="0.2">
      <c r="A273" s="2" t="s">
        <v>1124</v>
      </c>
      <c r="B273" s="35" t="s">
        <v>213</v>
      </c>
      <c r="C273" s="36">
        <v>8646</v>
      </c>
      <c r="D273" s="44" t="str">
        <f t="shared" si="68"/>
        <v>N/A</v>
      </c>
      <c r="E273" s="36">
        <v>8893</v>
      </c>
      <c r="F273" s="44" t="str">
        <f t="shared" si="69"/>
        <v>N/A</v>
      </c>
      <c r="G273" s="36">
        <v>9167</v>
      </c>
      <c r="H273" s="44" t="str">
        <f t="shared" si="70"/>
        <v>N/A</v>
      </c>
      <c r="I273" s="12">
        <v>2.8570000000000002</v>
      </c>
      <c r="J273" s="12">
        <v>3.081</v>
      </c>
      <c r="K273" s="45" t="s">
        <v>739</v>
      </c>
      <c r="L273" s="9" t="str">
        <f t="shared" si="67"/>
        <v>Yes</v>
      </c>
    </row>
    <row r="274" spans="1:12" x14ac:dyDescent="0.2">
      <c r="A274" s="79" t="s">
        <v>153</v>
      </c>
      <c r="B274" s="35" t="s">
        <v>213</v>
      </c>
      <c r="C274" s="36">
        <v>1</v>
      </c>
      <c r="D274" s="44" t="str">
        <f t="shared" si="68"/>
        <v>N/A</v>
      </c>
      <c r="E274" s="36">
        <v>1</v>
      </c>
      <c r="F274" s="44" t="str">
        <f t="shared" si="69"/>
        <v>N/A</v>
      </c>
      <c r="G274" s="36">
        <v>1</v>
      </c>
      <c r="H274" s="44" t="str">
        <f t="shared" si="70"/>
        <v>N/A</v>
      </c>
      <c r="I274" s="12">
        <v>0</v>
      </c>
      <c r="J274" s="12">
        <v>0</v>
      </c>
      <c r="K274" s="45" t="s">
        <v>739</v>
      </c>
      <c r="L274" s="9" t="str">
        <f t="shared" si="67"/>
        <v>Yes</v>
      </c>
    </row>
    <row r="275" spans="1:12" x14ac:dyDescent="0.2">
      <c r="A275" s="2" t="s">
        <v>154</v>
      </c>
      <c r="B275" s="48" t="s">
        <v>217</v>
      </c>
      <c r="C275" s="1">
        <v>3</v>
      </c>
      <c r="D275" s="44" t="str">
        <f t="shared" ref="D275:D276" si="71">IF($B275="N/A","N/A",IF(C275&gt;0,"No",IF(C275&lt;0,"No","Yes")))</f>
        <v>No</v>
      </c>
      <c r="E275" s="1">
        <v>0</v>
      </c>
      <c r="F275" s="44" t="str">
        <f t="shared" ref="F275:F276" si="72">IF($B275="N/A","N/A",IF(E275&gt;0,"No",IF(E275&lt;0,"No","Yes")))</f>
        <v>Yes</v>
      </c>
      <c r="G275" s="1">
        <v>2</v>
      </c>
      <c r="H275" s="44" t="str">
        <f t="shared" ref="H275:H276" si="73">IF($B275="N/A","N/A",IF(G275&gt;0,"No",IF(G275&lt;0,"No","Yes")))</f>
        <v>No</v>
      </c>
      <c r="I275" s="12">
        <v>-100</v>
      </c>
      <c r="J275" s="12" t="s">
        <v>1747</v>
      </c>
      <c r="K275" s="45" t="s">
        <v>739</v>
      </c>
      <c r="L275" s="9" t="str">
        <f t="shared" si="67"/>
        <v>N/A</v>
      </c>
    </row>
    <row r="276" spans="1:12" x14ac:dyDescent="0.2">
      <c r="A276" s="2" t="s">
        <v>155</v>
      </c>
      <c r="B276" s="48" t="s">
        <v>217</v>
      </c>
      <c r="C276" s="1">
        <v>1</v>
      </c>
      <c r="D276" s="44" t="str">
        <f t="shared" si="71"/>
        <v>No</v>
      </c>
      <c r="E276" s="1">
        <v>0</v>
      </c>
      <c r="F276" s="44" t="str">
        <f t="shared" si="72"/>
        <v>Yes</v>
      </c>
      <c r="G276" s="1">
        <v>0</v>
      </c>
      <c r="H276" s="44" t="str">
        <f t="shared" si="73"/>
        <v>Yes</v>
      </c>
      <c r="I276" s="12">
        <v>-100</v>
      </c>
      <c r="J276" s="12" t="s">
        <v>1747</v>
      </c>
      <c r="K276" s="45" t="s">
        <v>739</v>
      </c>
      <c r="L276" s="9" t="str">
        <f t="shared" si="67"/>
        <v>N/A</v>
      </c>
    </row>
    <row r="277" spans="1:12" x14ac:dyDescent="0.2">
      <c r="A277" s="18" t="s">
        <v>693</v>
      </c>
      <c r="B277" s="1" t="s">
        <v>213</v>
      </c>
      <c r="C277" s="1">
        <v>204992</v>
      </c>
      <c r="D277" s="11" t="str">
        <f t="shared" ref="D277:D284" si="74">IF($B277="N/A","N/A",IF(C277&gt;10,"No",IF(C277&lt;-10,"No","Yes")))</f>
        <v>N/A</v>
      </c>
      <c r="E277" s="1">
        <v>221062</v>
      </c>
      <c r="F277" s="11" t="str">
        <f t="shared" ref="F277:F278" si="75">IF($B277="N/A","N/A",IF(E277&gt;10,"No",IF(E277&lt;-10,"No","Yes")))</f>
        <v>N/A</v>
      </c>
      <c r="G277" s="1">
        <v>229855</v>
      </c>
      <c r="H277" s="11" t="str">
        <f t="shared" ref="H277:H278" si="76">IF($B277="N/A","N/A",IF(G277&gt;10,"No",IF(G277&lt;-10,"No","Yes")))</f>
        <v>N/A</v>
      </c>
      <c r="I277" s="12">
        <v>7.8390000000000004</v>
      </c>
      <c r="J277" s="12">
        <v>3.9780000000000002</v>
      </c>
      <c r="K277" s="1" t="s">
        <v>213</v>
      </c>
      <c r="L277" s="9" t="str">
        <f t="shared" ref="L277:L278" si="77">IF(J277="Div by 0", "N/A", IF(K277="N/A","N/A", IF(J277&gt;VALUE(MID(K277,1,2)), "No", IF(J277&lt;-1*VALUE(MID(K277,1,2)), "No", "Yes"))))</f>
        <v>N/A</v>
      </c>
    </row>
    <row r="278" spans="1:12" x14ac:dyDescent="0.2">
      <c r="A278" s="18" t="s">
        <v>694</v>
      </c>
      <c r="B278" s="1" t="s">
        <v>213</v>
      </c>
      <c r="C278" s="1">
        <v>161802.33332999999</v>
      </c>
      <c r="D278" s="11" t="str">
        <f t="shared" si="74"/>
        <v>N/A</v>
      </c>
      <c r="E278" s="1">
        <v>176906.91667000001</v>
      </c>
      <c r="F278" s="11" t="str">
        <f t="shared" si="75"/>
        <v>N/A</v>
      </c>
      <c r="G278" s="1">
        <v>184852</v>
      </c>
      <c r="H278" s="11" t="str">
        <f t="shared" si="76"/>
        <v>N/A</v>
      </c>
      <c r="I278" s="12">
        <v>9.3350000000000009</v>
      </c>
      <c r="J278" s="12">
        <v>4.4909999999999997</v>
      </c>
      <c r="K278" s="1" t="s">
        <v>213</v>
      </c>
      <c r="L278" s="9" t="str">
        <f t="shared" si="77"/>
        <v>N/A</v>
      </c>
    </row>
    <row r="279" spans="1:12" x14ac:dyDescent="0.2">
      <c r="A279" s="18" t="s">
        <v>695</v>
      </c>
      <c r="B279" s="1" t="s">
        <v>213</v>
      </c>
      <c r="C279" s="1">
        <v>8509</v>
      </c>
      <c r="D279" s="11" t="str">
        <f t="shared" si="74"/>
        <v>N/A</v>
      </c>
      <c r="E279" s="1">
        <v>8776</v>
      </c>
      <c r="F279" s="11" t="str">
        <f t="shared" ref="F279:F284" si="78">IF($B279="N/A","N/A",IF(E279&gt;10,"No",IF(E279&lt;-10,"No","Yes")))</f>
        <v>N/A</v>
      </c>
      <c r="G279" s="1">
        <v>9100</v>
      </c>
      <c r="H279" s="11" t="str">
        <f t="shared" ref="H279:H284" si="79">IF($B279="N/A","N/A",IF(G279&gt;10,"No",IF(G279&lt;-10,"No","Yes")))</f>
        <v>N/A</v>
      </c>
      <c r="I279" s="12">
        <v>3.1379999999999999</v>
      </c>
      <c r="J279" s="12">
        <v>3.6920000000000002</v>
      </c>
      <c r="K279" s="1" t="s">
        <v>213</v>
      </c>
      <c r="L279" s="9" t="str">
        <f t="shared" ref="L279:L285" si="80">IF(J279="Div by 0", "N/A", IF(K279="N/A","N/A", IF(J279&gt;VALUE(MID(K279,1,2)), "No", IF(J279&lt;-1*VALUE(MID(K279,1,2)), "No", "Yes"))))</f>
        <v>N/A</v>
      </c>
    </row>
    <row r="280" spans="1:12" x14ac:dyDescent="0.2">
      <c r="A280" s="18" t="s">
        <v>696</v>
      </c>
      <c r="B280" s="1" t="s">
        <v>213</v>
      </c>
      <c r="C280" s="1">
        <v>9467</v>
      </c>
      <c r="D280" s="11" t="str">
        <f t="shared" si="74"/>
        <v>N/A</v>
      </c>
      <c r="E280" s="1">
        <v>9308</v>
      </c>
      <c r="F280" s="11" t="str">
        <f t="shared" si="78"/>
        <v>N/A</v>
      </c>
      <c r="G280" s="1">
        <v>9590</v>
      </c>
      <c r="H280" s="11" t="str">
        <f t="shared" si="79"/>
        <v>N/A</v>
      </c>
      <c r="I280" s="12">
        <v>-1.68</v>
      </c>
      <c r="J280" s="12">
        <v>3.03</v>
      </c>
      <c r="K280" s="1" t="s">
        <v>213</v>
      </c>
      <c r="L280" s="9" t="str">
        <f t="shared" si="80"/>
        <v>N/A</v>
      </c>
    </row>
    <row r="281" spans="1:12" x14ac:dyDescent="0.2">
      <c r="A281" s="18" t="s">
        <v>697</v>
      </c>
      <c r="B281" s="1" t="s">
        <v>213</v>
      </c>
      <c r="C281" s="1">
        <v>6901.3333333</v>
      </c>
      <c r="D281" s="11" t="str">
        <f t="shared" si="74"/>
        <v>N/A</v>
      </c>
      <c r="E281" s="1">
        <v>7064.5</v>
      </c>
      <c r="F281" s="11" t="str">
        <f t="shared" si="78"/>
        <v>N/A</v>
      </c>
      <c r="G281" s="1">
        <v>7313.0833333</v>
      </c>
      <c r="H281" s="11" t="str">
        <f t="shared" si="79"/>
        <v>N/A</v>
      </c>
      <c r="I281" s="12">
        <v>2.3639999999999999</v>
      </c>
      <c r="J281" s="12">
        <v>3.5190000000000001</v>
      </c>
      <c r="K281" s="1" t="s">
        <v>213</v>
      </c>
      <c r="L281" s="9" t="str">
        <f t="shared" si="80"/>
        <v>N/A</v>
      </c>
    </row>
    <row r="282" spans="1:12" x14ac:dyDescent="0.2">
      <c r="A282" s="18" t="s">
        <v>698</v>
      </c>
      <c r="B282" s="1" t="s">
        <v>213</v>
      </c>
      <c r="C282" s="1">
        <v>13105</v>
      </c>
      <c r="D282" s="11" t="str">
        <f t="shared" si="74"/>
        <v>N/A</v>
      </c>
      <c r="E282" s="1">
        <v>14117</v>
      </c>
      <c r="F282" s="11" t="str">
        <f t="shared" si="78"/>
        <v>N/A</v>
      </c>
      <c r="G282" s="1">
        <v>14833</v>
      </c>
      <c r="H282" s="11" t="str">
        <f t="shared" si="79"/>
        <v>N/A</v>
      </c>
      <c r="I282" s="12">
        <v>7.7220000000000004</v>
      </c>
      <c r="J282" s="12">
        <v>5.0720000000000001</v>
      </c>
      <c r="K282" s="1" t="s">
        <v>213</v>
      </c>
      <c r="L282" s="9" t="str">
        <f t="shared" si="80"/>
        <v>N/A</v>
      </c>
    </row>
    <row r="283" spans="1:12" x14ac:dyDescent="0.2">
      <c r="A283" s="18" t="s">
        <v>699</v>
      </c>
      <c r="B283" s="1" t="s">
        <v>213</v>
      </c>
      <c r="C283" s="1">
        <v>14635</v>
      </c>
      <c r="D283" s="11" t="str">
        <f t="shared" si="74"/>
        <v>N/A</v>
      </c>
      <c r="E283" s="1">
        <v>15702</v>
      </c>
      <c r="F283" s="11" t="str">
        <f t="shared" si="78"/>
        <v>N/A</v>
      </c>
      <c r="G283" s="1">
        <v>16538</v>
      </c>
      <c r="H283" s="11" t="str">
        <f t="shared" si="79"/>
        <v>N/A</v>
      </c>
      <c r="I283" s="12">
        <v>7.2910000000000004</v>
      </c>
      <c r="J283" s="12">
        <v>5.3239999999999998</v>
      </c>
      <c r="K283" s="1" t="s">
        <v>213</v>
      </c>
      <c r="L283" s="9" t="str">
        <f t="shared" si="80"/>
        <v>N/A</v>
      </c>
    </row>
    <row r="284" spans="1:12" ht="25.5" x14ac:dyDescent="0.2">
      <c r="A284" s="18" t="s">
        <v>700</v>
      </c>
      <c r="B284" s="1" t="s">
        <v>213</v>
      </c>
      <c r="C284" s="1">
        <v>12623.5</v>
      </c>
      <c r="D284" s="11" t="str">
        <f t="shared" si="74"/>
        <v>N/A</v>
      </c>
      <c r="E284" s="1">
        <v>13556.916667</v>
      </c>
      <c r="F284" s="11" t="str">
        <f t="shared" si="78"/>
        <v>N/A</v>
      </c>
      <c r="G284" s="1">
        <v>14421.5</v>
      </c>
      <c r="H284" s="11" t="str">
        <f t="shared" si="79"/>
        <v>N/A</v>
      </c>
      <c r="I284" s="12">
        <v>7.3940000000000001</v>
      </c>
      <c r="J284" s="12">
        <v>6.3769999999999998</v>
      </c>
      <c r="K284" s="1" t="s">
        <v>213</v>
      </c>
      <c r="L284" s="9" t="str">
        <f t="shared" si="80"/>
        <v>N/A</v>
      </c>
    </row>
    <row r="285" spans="1:12" x14ac:dyDescent="0.2">
      <c r="A285" s="18" t="s">
        <v>404</v>
      </c>
      <c r="B285" s="35" t="s">
        <v>290</v>
      </c>
      <c r="C285" s="8">
        <v>49.078720695000001</v>
      </c>
      <c r="D285" s="44" t="str">
        <f>IF($B285="N/A","N/A",IF(C285&lt;=40,"Yes","No"))</f>
        <v>No</v>
      </c>
      <c r="E285" s="8">
        <v>50.256318974999999</v>
      </c>
      <c r="F285" s="44" t="str">
        <f>IF($B285="N/A","N/A",IF(E285&lt;=40,"Yes","No"))</f>
        <v>No</v>
      </c>
      <c r="G285" s="8">
        <v>50.491881403999997</v>
      </c>
      <c r="H285" s="44" t="str">
        <f>IF($B285="N/A","N/A",IF(G285&lt;=40,"Yes","No"))</f>
        <v>No</v>
      </c>
      <c r="I285" s="12">
        <v>2.399</v>
      </c>
      <c r="J285" s="12">
        <v>0.46870000000000001</v>
      </c>
      <c r="K285" s="45" t="s">
        <v>741</v>
      </c>
      <c r="L285" s="9" t="str">
        <f t="shared" si="80"/>
        <v>Yes</v>
      </c>
    </row>
    <row r="286" spans="1:12" x14ac:dyDescent="0.2">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1747</v>
      </c>
      <c r="J286" s="12" t="s">
        <v>1747</v>
      </c>
      <c r="K286" s="1" t="s">
        <v>213</v>
      </c>
      <c r="L286" s="9" t="str">
        <f t="shared" ref="L286:L287" si="84">IF(J286="Div by 0", "N/A", IF(K286="N/A","N/A", IF(J286&gt;VALUE(MID(K286,1,2)), "No", IF(J286&lt;-1*VALUE(MID(K286,1,2)), "No", "Yes"))))</f>
        <v>N/A</v>
      </c>
    </row>
    <row r="287" spans="1:12" x14ac:dyDescent="0.2">
      <c r="A287" s="18" t="s">
        <v>702</v>
      </c>
      <c r="B287" s="1" t="s">
        <v>213</v>
      </c>
      <c r="C287" s="1">
        <v>0</v>
      </c>
      <c r="D287" s="11" t="str">
        <f t="shared" si="81"/>
        <v>N/A</v>
      </c>
      <c r="E287" s="1">
        <v>0</v>
      </c>
      <c r="F287" s="11" t="str">
        <f t="shared" si="82"/>
        <v>N/A</v>
      </c>
      <c r="G287" s="1">
        <v>0</v>
      </c>
      <c r="H287" s="11" t="str">
        <f t="shared" si="83"/>
        <v>N/A</v>
      </c>
      <c r="I287" s="12" t="s">
        <v>1747</v>
      </c>
      <c r="J287" s="12" t="s">
        <v>1747</v>
      </c>
      <c r="K287" s="1" t="s">
        <v>213</v>
      </c>
      <c r="L287" s="9" t="str">
        <f t="shared" si="84"/>
        <v>N/A</v>
      </c>
    </row>
    <row r="288" spans="1:12" x14ac:dyDescent="0.2">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
      <c r="A290" s="18" t="s">
        <v>704</v>
      </c>
      <c r="B290" s="1" t="s">
        <v>213</v>
      </c>
      <c r="C290" s="1">
        <v>2878</v>
      </c>
      <c r="D290" s="11" t="str">
        <f t="shared" si="81"/>
        <v>N/A</v>
      </c>
      <c r="E290" s="1">
        <v>2968</v>
      </c>
      <c r="F290" s="11" t="str">
        <f t="shared" ref="F290:F304" si="88">IF($B290="N/A","N/A",IF(E290&gt;10,"No",IF(E290&lt;-10,"No","Yes")))</f>
        <v>N/A</v>
      </c>
      <c r="G290" s="1">
        <v>3021</v>
      </c>
      <c r="H290" s="11" t="str">
        <f t="shared" ref="H290:H304" si="89">IF($B290="N/A","N/A",IF(G290&gt;10,"No",IF(G290&lt;-10,"No","Yes")))</f>
        <v>N/A</v>
      </c>
      <c r="I290" s="12">
        <v>3.1269999999999998</v>
      </c>
      <c r="J290" s="12">
        <v>1.786</v>
      </c>
      <c r="K290" s="1" t="s">
        <v>213</v>
      </c>
      <c r="L290" s="9" t="str">
        <f t="shared" ref="L290:L301" si="90">IF(J290="Div by 0", "N/A", IF(K290="N/A","N/A", IF(J290&gt;VALUE(MID(K290,1,2)), "No", IF(J290&lt;-1*VALUE(MID(K290,1,2)), "No", "Yes"))))</f>
        <v>N/A</v>
      </c>
    </row>
    <row r="291" spans="1:12" x14ac:dyDescent="0.2">
      <c r="A291" s="18" t="s">
        <v>705</v>
      </c>
      <c r="B291" s="1" t="s">
        <v>213</v>
      </c>
      <c r="C291" s="1">
        <v>8646</v>
      </c>
      <c r="D291" s="11" t="str">
        <f t="shared" si="81"/>
        <v>N/A</v>
      </c>
      <c r="E291" s="1">
        <v>8893</v>
      </c>
      <c r="F291" s="11" t="str">
        <f t="shared" si="88"/>
        <v>N/A</v>
      </c>
      <c r="G291" s="1">
        <v>9167</v>
      </c>
      <c r="H291" s="11" t="str">
        <f t="shared" si="89"/>
        <v>N/A</v>
      </c>
      <c r="I291" s="12">
        <v>2.8570000000000002</v>
      </c>
      <c r="J291" s="12">
        <v>3.081</v>
      </c>
      <c r="K291" s="1" t="s">
        <v>213</v>
      </c>
      <c r="L291" s="9" t="str">
        <f t="shared" si="90"/>
        <v>N/A</v>
      </c>
    </row>
    <row r="292" spans="1:12" x14ac:dyDescent="0.2">
      <c r="A292" s="18" t="s">
        <v>723</v>
      </c>
      <c r="B292" s="35" t="s">
        <v>213</v>
      </c>
      <c r="C292" s="13">
        <v>4.62641684E-2</v>
      </c>
      <c r="D292" s="11" t="str">
        <f t="shared" si="81"/>
        <v>N/A</v>
      </c>
      <c r="E292" s="13">
        <v>2.2489598600000001E-2</v>
      </c>
      <c r="F292" s="11" t="str">
        <f t="shared" si="88"/>
        <v>N/A</v>
      </c>
      <c r="G292" s="13">
        <v>1.0908694199999999E-2</v>
      </c>
      <c r="H292" s="11" t="str">
        <f t="shared" si="89"/>
        <v>N/A</v>
      </c>
      <c r="I292" s="12">
        <v>-51.4</v>
      </c>
      <c r="J292" s="12">
        <v>-51.5</v>
      </c>
      <c r="K292" s="35" t="s">
        <v>213</v>
      </c>
      <c r="L292" s="9" t="str">
        <f t="shared" si="90"/>
        <v>N/A</v>
      </c>
    </row>
    <row r="293" spans="1:12" x14ac:dyDescent="0.2">
      <c r="A293" s="18" t="s">
        <v>716</v>
      </c>
      <c r="B293" s="1" t="s">
        <v>213</v>
      </c>
      <c r="C293" s="1">
        <v>3935</v>
      </c>
      <c r="D293" s="11" t="str">
        <f t="shared" si="81"/>
        <v>N/A</v>
      </c>
      <c r="E293" s="1">
        <v>4087.1666667</v>
      </c>
      <c r="F293" s="11" t="str">
        <f t="shared" si="88"/>
        <v>N/A</v>
      </c>
      <c r="G293" s="1">
        <v>4194.25</v>
      </c>
      <c r="H293" s="11" t="str">
        <f t="shared" si="89"/>
        <v>N/A</v>
      </c>
      <c r="I293" s="12">
        <v>3.867</v>
      </c>
      <c r="J293" s="12">
        <v>2.62</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30</v>
      </c>
      <c r="D296" s="11" t="str">
        <f t="shared" si="81"/>
        <v>N/A</v>
      </c>
      <c r="E296" s="1">
        <v>27</v>
      </c>
      <c r="F296" s="11" t="str">
        <f t="shared" si="88"/>
        <v>N/A</v>
      </c>
      <c r="G296" s="1">
        <v>46</v>
      </c>
      <c r="H296" s="11" t="str">
        <f t="shared" si="89"/>
        <v>N/A</v>
      </c>
      <c r="I296" s="12">
        <v>-10</v>
      </c>
      <c r="J296" s="12">
        <v>70.37</v>
      </c>
      <c r="K296" s="1" t="s">
        <v>213</v>
      </c>
      <c r="L296" s="9" t="str">
        <f t="shared" si="90"/>
        <v>N/A</v>
      </c>
    </row>
    <row r="297" spans="1:12" x14ac:dyDescent="0.2">
      <c r="A297" s="18" t="s">
        <v>718</v>
      </c>
      <c r="B297" s="1" t="s">
        <v>213</v>
      </c>
      <c r="C297" s="1">
        <v>14.666666666999999</v>
      </c>
      <c r="D297" s="11" t="str">
        <f t="shared" si="81"/>
        <v>N/A</v>
      </c>
      <c r="E297" s="1">
        <v>13</v>
      </c>
      <c r="F297" s="11" t="str">
        <f t="shared" si="88"/>
        <v>N/A</v>
      </c>
      <c r="G297" s="1">
        <v>27.666666667000001</v>
      </c>
      <c r="H297" s="11" t="str">
        <f t="shared" si="89"/>
        <v>N/A</v>
      </c>
      <c r="I297" s="12">
        <v>-11.4</v>
      </c>
      <c r="J297" s="12">
        <v>112.8</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58"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58"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58"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58"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58" t="s">
        <v>714</v>
      </c>
      <c r="B309" s="1" t="s">
        <v>213</v>
      </c>
      <c r="C309" s="1">
        <v>24619</v>
      </c>
      <c r="D309" s="1" t="s">
        <v>213</v>
      </c>
      <c r="E309" s="1">
        <v>25993</v>
      </c>
      <c r="F309" s="1" t="s">
        <v>213</v>
      </c>
      <c r="G309" s="1">
        <v>27080</v>
      </c>
      <c r="H309" s="1" t="s">
        <v>213</v>
      </c>
      <c r="I309" s="12">
        <v>5.5810000000000004</v>
      </c>
      <c r="J309" s="12">
        <v>4.1820000000000004</v>
      </c>
      <c r="K309" s="1" t="s">
        <v>213</v>
      </c>
      <c r="L309" s="9" t="str">
        <f>IF(J309="Div by 0", "N/A", IF(K309="N/A","N/A", IF(J309&gt;VALUE(MID(K309,1,2)), "No", IF(J309&lt;-1*VALUE(MID(K309,1,2)), "No", "Yes"))))</f>
        <v>N/A</v>
      </c>
    </row>
    <row r="310" spans="1:12" x14ac:dyDescent="0.2">
      <c r="A310" s="80" t="s">
        <v>73</v>
      </c>
      <c r="B310" s="35" t="s">
        <v>213</v>
      </c>
      <c r="C310" s="36">
        <v>183222</v>
      </c>
      <c r="D310" s="44" t="str">
        <f>IF($B310="N/A","N/A",IF(C310&gt;10,"No",IF(C310&lt;-10,"No","Yes")))</f>
        <v>N/A</v>
      </c>
      <c r="E310" s="36">
        <v>200217</v>
      </c>
      <c r="F310" s="44" t="str">
        <f>IF($B310="N/A","N/A",IF(E310&gt;10,"No",IF(E310&lt;-10,"No","Yes")))</f>
        <v>N/A</v>
      </c>
      <c r="G310" s="36">
        <v>210380</v>
      </c>
      <c r="H310" s="44" t="str">
        <f>IF($B310="N/A","N/A",IF(G310&gt;10,"No",IF(G310&lt;-10,"No","Yes")))</f>
        <v>N/A</v>
      </c>
      <c r="I310" s="12">
        <v>9.2759999999999998</v>
      </c>
      <c r="J310" s="12">
        <v>5.0759999999999996</v>
      </c>
      <c r="K310" s="45" t="s">
        <v>741</v>
      </c>
      <c r="L310" s="9" t="str">
        <f t="shared" ref="L310:L339" si="92">IF(J310="Div by 0", "N/A", IF(K310="N/A","N/A", IF(J310&gt;VALUE(MID(K310,1,2)), "No", IF(J310&lt;-1*VALUE(MID(K310,1,2)), "No", "Yes"))))</f>
        <v>Yes</v>
      </c>
    </row>
    <row r="311" spans="1:12" x14ac:dyDescent="0.2">
      <c r="A311" s="58" t="s">
        <v>182</v>
      </c>
      <c r="B311" s="35" t="s">
        <v>213</v>
      </c>
      <c r="C311" s="36">
        <v>12538</v>
      </c>
      <c r="D311" s="11" t="str">
        <f t="shared" ref="D311:D314" si="93">IF($B311="N/A","N/A",IF(C311&gt;10,"No",IF(C311&lt;-10,"No","Yes")))</f>
        <v>N/A</v>
      </c>
      <c r="E311" s="36">
        <v>12803</v>
      </c>
      <c r="F311" s="11" t="str">
        <f t="shared" ref="F311:F314" si="94">IF($B311="N/A","N/A",IF(E311&gt;10,"No",IF(E311&lt;-10,"No","Yes")))</f>
        <v>N/A</v>
      </c>
      <c r="G311" s="36">
        <v>13489</v>
      </c>
      <c r="H311" s="11" t="str">
        <f t="shared" ref="H311:H314" si="95">IF($B311="N/A","N/A",IF(G311&gt;10,"No",IF(G311&lt;-10,"No","Yes")))</f>
        <v>N/A</v>
      </c>
      <c r="I311" s="12">
        <v>2.1139999999999999</v>
      </c>
      <c r="J311" s="12">
        <v>5.3579999999999997</v>
      </c>
      <c r="K311" s="45" t="s">
        <v>741</v>
      </c>
      <c r="L311" s="9" t="str">
        <f>IF(J311="Div by 0", "N/A", IF(OR(J311="N/A",K311="N/A"),"N/A", IF(J311&gt;VALUE(MID(K311,1,2)), "No", IF(J311&lt;-1*VALUE(MID(K311,1,2)), "No", "Yes"))))</f>
        <v>Yes</v>
      </c>
    </row>
    <row r="312" spans="1:12" x14ac:dyDescent="0.2">
      <c r="A312" s="58" t="s">
        <v>183</v>
      </c>
      <c r="B312" s="35" t="s">
        <v>213</v>
      </c>
      <c r="C312" s="36">
        <v>23043</v>
      </c>
      <c r="D312" s="11" t="str">
        <f t="shared" si="93"/>
        <v>N/A</v>
      </c>
      <c r="E312" s="36">
        <v>24246</v>
      </c>
      <c r="F312" s="11" t="str">
        <f t="shared" si="94"/>
        <v>N/A</v>
      </c>
      <c r="G312" s="36">
        <v>25030</v>
      </c>
      <c r="H312" s="11" t="str">
        <f t="shared" si="95"/>
        <v>N/A</v>
      </c>
      <c r="I312" s="12">
        <v>5.2210000000000001</v>
      </c>
      <c r="J312" s="12">
        <v>3.234</v>
      </c>
      <c r="K312" s="45" t="s">
        <v>741</v>
      </c>
      <c r="L312" s="9" t="str">
        <f t="shared" ref="L312:L314" si="96">IF(J312="Div by 0", "N/A", IF(OR(J312="N/A",K312="N/A"),"N/A", IF(J312&gt;VALUE(MID(K312,1,2)), "No", IF(J312&lt;-1*VALUE(MID(K312,1,2)), "No", "Yes"))))</f>
        <v>Yes</v>
      </c>
    </row>
    <row r="313" spans="1:12" x14ac:dyDescent="0.2">
      <c r="A313" s="58" t="s">
        <v>184</v>
      </c>
      <c r="B313" s="35" t="s">
        <v>213</v>
      </c>
      <c r="C313" s="36">
        <v>76979</v>
      </c>
      <c r="D313" s="11" t="str">
        <f t="shared" si="93"/>
        <v>N/A</v>
      </c>
      <c r="E313" s="36">
        <v>82310</v>
      </c>
      <c r="F313" s="11" t="str">
        <f t="shared" si="94"/>
        <v>N/A</v>
      </c>
      <c r="G313" s="36">
        <v>85526</v>
      </c>
      <c r="H313" s="11" t="str">
        <f t="shared" si="95"/>
        <v>N/A</v>
      </c>
      <c r="I313" s="12">
        <v>6.9249999999999998</v>
      </c>
      <c r="J313" s="12">
        <v>3.907</v>
      </c>
      <c r="K313" s="45" t="s">
        <v>741</v>
      </c>
      <c r="L313" s="9" t="str">
        <f t="shared" si="96"/>
        <v>Yes</v>
      </c>
    </row>
    <row r="314" spans="1:12" x14ac:dyDescent="0.2">
      <c r="A314" s="7" t="s">
        <v>185</v>
      </c>
      <c r="B314" s="35" t="s">
        <v>213</v>
      </c>
      <c r="C314" s="36">
        <v>70662</v>
      </c>
      <c r="D314" s="11" t="str">
        <f t="shared" si="93"/>
        <v>N/A</v>
      </c>
      <c r="E314" s="36">
        <v>80858</v>
      </c>
      <c r="F314" s="11" t="str">
        <f t="shared" si="94"/>
        <v>N/A</v>
      </c>
      <c r="G314" s="36">
        <v>86335</v>
      </c>
      <c r="H314" s="11" t="str">
        <f t="shared" si="95"/>
        <v>N/A</v>
      </c>
      <c r="I314" s="12">
        <v>14.43</v>
      </c>
      <c r="J314" s="12">
        <v>6.774</v>
      </c>
      <c r="K314" s="45" t="s">
        <v>741</v>
      </c>
      <c r="L314" s="9" t="str">
        <f t="shared" si="96"/>
        <v>Yes</v>
      </c>
    </row>
    <row r="315" spans="1:12" x14ac:dyDescent="0.2">
      <c r="A315" s="58" t="s">
        <v>1125</v>
      </c>
      <c r="B315" s="13" t="s">
        <v>213</v>
      </c>
      <c r="C315" s="36">
        <v>79692</v>
      </c>
      <c r="D315" s="9" t="str">
        <f t="shared" ref="D315:F318" si="97">IF($B315="N/A","N/A",IF(C315&lt;0,"No","Yes"))</f>
        <v>N/A</v>
      </c>
      <c r="E315" s="36">
        <v>85003</v>
      </c>
      <c r="F315" s="9" t="str">
        <f t="shared" si="97"/>
        <v>N/A</v>
      </c>
      <c r="G315" s="36">
        <v>88246</v>
      </c>
      <c r="H315" s="9" t="str">
        <f t="shared" ref="H315:H318" si="98">IF($B315="N/A","N/A",IF(G315&lt;0,"No","Yes"))</f>
        <v>N/A</v>
      </c>
      <c r="I315" s="12">
        <v>6.6639999999999997</v>
      </c>
      <c r="J315" s="12">
        <v>3.8149999999999999</v>
      </c>
      <c r="K315" s="1" t="s">
        <v>740</v>
      </c>
      <c r="L315" s="9" t="str">
        <f>IF(J315="Div by 0", "N/A", IF(OR(J315="N/A",K315="N/A"),"N/A", IF(J315&gt;VALUE(MID(K315,1,2)), "No", IF(J315&lt;-1*VALUE(MID(K315,1,2)), "No", "Yes"))))</f>
        <v>Yes</v>
      </c>
    </row>
    <row r="316" spans="1:12" x14ac:dyDescent="0.2">
      <c r="A316" s="58" t="s">
        <v>433</v>
      </c>
      <c r="B316" s="13" t="s">
        <v>213</v>
      </c>
      <c r="C316" s="36">
        <v>6904</v>
      </c>
      <c r="D316" s="9" t="str">
        <f t="shared" si="97"/>
        <v>N/A</v>
      </c>
      <c r="E316" s="36">
        <v>7434</v>
      </c>
      <c r="F316" s="9" t="str">
        <f t="shared" si="97"/>
        <v>N/A</v>
      </c>
      <c r="G316" s="36">
        <v>7288</v>
      </c>
      <c r="H316" s="9" t="str">
        <f t="shared" si="98"/>
        <v>N/A</v>
      </c>
      <c r="I316" s="12">
        <v>7.6769999999999996</v>
      </c>
      <c r="J316" s="12">
        <v>-1.96</v>
      </c>
      <c r="K316" s="1" t="s">
        <v>740</v>
      </c>
      <c r="L316" s="9" t="str">
        <f t="shared" ref="L316:L318" si="99">IF(J316="Div by 0", "N/A", IF(OR(J316="N/A",K316="N/A"),"N/A", IF(J316&gt;VALUE(MID(K316,1,2)), "No", IF(J316&lt;-1*VALUE(MID(K316,1,2)), "No", "Yes"))))</f>
        <v>Yes</v>
      </c>
    </row>
    <row r="317" spans="1:12" x14ac:dyDescent="0.2">
      <c r="A317" s="58" t="s">
        <v>434</v>
      </c>
      <c r="B317" s="13" t="s">
        <v>213</v>
      </c>
      <c r="C317" s="36">
        <v>82146</v>
      </c>
      <c r="D317" s="9" t="str">
        <f t="shared" si="97"/>
        <v>N/A</v>
      </c>
      <c r="E317" s="36">
        <v>92471</v>
      </c>
      <c r="F317" s="9" t="str">
        <f t="shared" si="97"/>
        <v>N/A</v>
      </c>
      <c r="G317" s="36">
        <v>96838</v>
      </c>
      <c r="H317" s="9" t="str">
        <f t="shared" si="98"/>
        <v>N/A</v>
      </c>
      <c r="I317" s="12">
        <v>12.57</v>
      </c>
      <c r="J317" s="12">
        <v>4.7229999999999999</v>
      </c>
      <c r="K317" s="1" t="s">
        <v>740</v>
      </c>
      <c r="L317" s="9" t="str">
        <f t="shared" si="99"/>
        <v>Yes</v>
      </c>
    </row>
    <row r="318" spans="1:12" x14ac:dyDescent="0.2">
      <c r="A318" s="58" t="s">
        <v>1126</v>
      </c>
      <c r="B318" s="13" t="s">
        <v>213</v>
      </c>
      <c r="C318" s="36">
        <v>10272</v>
      </c>
      <c r="D318" s="9" t="str">
        <f t="shared" si="97"/>
        <v>N/A</v>
      </c>
      <c r="E318" s="36">
        <v>10848</v>
      </c>
      <c r="F318" s="9" t="str">
        <f t="shared" si="97"/>
        <v>N/A</v>
      </c>
      <c r="G318" s="36">
        <v>11259</v>
      </c>
      <c r="H318" s="9" t="str">
        <f t="shared" si="98"/>
        <v>N/A</v>
      </c>
      <c r="I318" s="12">
        <v>5.6070000000000002</v>
      </c>
      <c r="J318" s="12">
        <v>3.7890000000000001</v>
      </c>
      <c r="K318" s="1" t="s">
        <v>740</v>
      </c>
      <c r="L318" s="9" t="str">
        <f t="shared" si="99"/>
        <v>Yes</v>
      </c>
    </row>
    <row r="319" spans="1:12" x14ac:dyDescent="0.2">
      <c r="A319" s="58" t="s">
        <v>98</v>
      </c>
      <c r="B319" s="35" t="s">
        <v>291</v>
      </c>
      <c r="C319" s="8">
        <v>87.195860758999999</v>
      </c>
      <c r="D319" s="44" t="str">
        <f>IF($B319="N/A","N/A",IF(C319&gt;80,"Yes","No"))</f>
        <v>Yes</v>
      </c>
      <c r="E319" s="8">
        <v>87.603949714999999</v>
      </c>
      <c r="F319" s="44" t="str">
        <f>IF($B319="N/A","N/A",IF(E319&gt;80,"Yes","No"))</f>
        <v>Yes</v>
      </c>
      <c r="G319" s="8">
        <v>87.722216940999999</v>
      </c>
      <c r="H319" s="44" t="str">
        <f>IF($B319="N/A","N/A",IF(G319&gt;80,"Yes","No"))</f>
        <v>Yes</v>
      </c>
      <c r="I319" s="12">
        <v>0.46800000000000003</v>
      </c>
      <c r="J319" s="12">
        <v>0.13500000000000001</v>
      </c>
      <c r="K319" s="45" t="s">
        <v>741</v>
      </c>
      <c r="L319" s="9" t="str">
        <f t="shared" si="92"/>
        <v>Yes</v>
      </c>
    </row>
    <row r="320" spans="1:12" x14ac:dyDescent="0.2">
      <c r="A320" s="58" t="s">
        <v>332</v>
      </c>
      <c r="B320" s="35" t="s">
        <v>278</v>
      </c>
      <c r="C320" s="8">
        <v>3.8057656832000002</v>
      </c>
      <c r="D320" s="44" t="str">
        <f>IF($B320="N/A","N/A",IF(C320&gt;=5,"No",IF(C320&lt;0,"No","Yes")))</f>
        <v>Yes</v>
      </c>
      <c r="E320" s="8">
        <v>3.5171838554999999</v>
      </c>
      <c r="F320" s="44" t="str">
        <f>IF($B320="N/A","N/A",IF(E320&gt;=5,"No",IF(E320&lt;0,"No","Yes")))</f>
        <v>Yes</v>
      </c>
      <c r="G320" s="8">
        <v>3.4580283296999998</v>
      </c>
      <c r="H320" s="44" t="str">
        <f>IF($B320="N/A","N/A",IF(G320&gt;=5,"No",IF(G320&lt;0,"No","Yes")))</f>
        <v>Yes</v>
      </c>
      <c r="I320" s="12">
        <v>-7.58</v>
      </c>
      <c r="J320" s="12">
        <v>-1.68</v>
      </c>
      <c r="K320" s="45" t="s">
        <v>741</v>
      </c>
      <c r="L320" s="9" t="str">
        <f t="shared" si="92"/>
        <v>Yes</v>
      </c>
    </row>
    <row r="321" spans="1:12" x14ac:dyDescent="0.2">
      <c r="A321" s="58" t="s">
        <v>340</v>
      </c>
      <c r="B321" s="48" t="s">
        <v>278</v>
      </c>
      <c r="C321" s="8">
        <v>6.8785407866000003</v>
      </c>
      <c r="D321" s="44" t="str">
        <f>IF($B321="N/A","N/A",IF(C321&gt;=5,"No",IF(C321&lt;0,"No","Yes")))</f>
        <v>No</v>
      </c>
      <c r="E321" s="8">
        <v>6.7966256612000002</v>
      </c>
      <c r="F321" s="44" t="str">
        <f>IF($B321="N/A","N/A",IF(E321&gt;=5,"No",IF(E321&lt;0,"No","Yes")))</f>
        <v>No</v>
      </c>
      <c r="G321" s="8">
        <v>6.8770795703000003</v>
      </c>
      <c r="H321" s="44" t="str">
        <f>IF($B321="N/A","N/A",IF(G321&gt;=5,"No",IF(G321&lt;0,"No","Yes")))</f>
        <v>No</v>
      </c>
      <c r="I321" s="12">
        <v>-1.19</v>
      </c>
      <c r="J321" s="12">
        <v>1.1839999999999999</v>
      </c>
      <c r="K321" s="45" t="s">
        <v>741</v>
      </c>
      <c r="L321" s="9" t="str">
        <f t="shared" si="92"/>
        <v>Yes</v>
      </c>
    </row>
    <row r="322" spans="1:12" x14ac:dyDescent="0.2">
      <c r="A322" s="58" t="s">
        <v>333</v>
      </c>
      <c r="B322" s="48" t="s">
        <v>278</v>
      </c>
      <c r="C322" s="8">
        <v>0</v>
      </c>
      <c r="D322" s="44" t="str">
        <f>IF($B322="N/A","N/A",IF(C322&gt;=5,"No",IF(C322&lt;0,"No","Yes")))</f>
        <v>Yes</v>
      </c>
      <c r="E322" s="8">
        <v>0</v>
      </c>
      <c r="F322" s="44" t="str">
        <f>IF($B322="N/A","N/A",IF(E322&gt;=5,"No",IF(E322&lt;0,"No","Yes")))</f>
        <v>Yes</v>
      </c>
      <c r="G322" s="8">
        <v>0</v>
      </c>
      <c r="H322" s="44" t="str">
        <f>IF($B322="N/A","N/A",IF(G322&gt;=5,"No",IF(G322&lt;0,"No","Yes")))</f>
        <v>Yes</v>
      </c>
      <c r="I322" s="12" t="s">
        <v>1747</v>
      </c>
      <c r="J322" s="12" t="s">
        <v>1747</v>
      </c>
      <c r="K322" s="45" t="s">
        <v>741</v>
      </c>
      <c r="L322" s="9" t="str">
        <f t="shared" si="92"/>
        <v>N/A</v>
      </c>
    </row>
    <row r="323" spans="1:12" x14ac:dyDescent="0.2">
      <c r="A323" s="58" t="s">
        <v>334</v>
      </c>
      <c r="B323" s="48" t="s">
        <v>292</v>
      </c>
      <c r="C323" s="8">
        <v>0</v>
      </c>
      <c r="D323" s="44" t="str">
        <f>IF($B323="N/A","N/A",IF(C323&gt;0,"No",IF(C323&lt;0,"No","Yes")))</f>
        <v>Yes</v>
      </c>
      <c r="E323" s="8">
        <v>0</v>
      </c>
      <c r="F323" s="44" t="str">
        <f>IF($B323="N/A","N/A",IF(E323&gt;0,"No",IF(E323&lt;0,"No","Yes")))</f>
        <v>Yes</v>
      </c>
      <c r="G323" s="8">
        <v>0</v>
      </c>
      <c r="H323" s="44" t="str">
        <f>IF($B323="N/A","N/A",IF(G323&gt;0,"No",IF(G323&lt;0,"No","Yes")))</f>
        <v>Yes</v>
      </c>
      <c r="I323" s="12" t="s">
        <v>1747</v>
      </c>
      <c r="J323" s="12" t="s">
        <v>1747</v>
      </c>
      <c r="K323" s="45" t="s">
        <v>741</v>
      </c>
      <c r="L323" s="9" t="str">
        <f t="shared" si="92"/>
        <v>N/A</v>
      </c>
    </row>
    <row r="324" spans="1:12" x14ac:dyDescent="0.2">
      <c r="A324" s="58" t="s">
        <v>335</v>
      </c>
      <c r="B324" s="48" t="s">
        <v>278</v>
      </c>
      <c r="C324" s="8">
        <v>2.1116459814000001</v>
      </c>
      <c r="D324" s="44" t="str">
        <f>IF($B324="N/A","N/A",IF(C324&gt;=5,"No",IF(C324&lt;0,"No","Yes")))</f>
        <v>Yes</v>
      </c>
      <c r="E324" s="8">
        <v>2.0752483554999999</v>
      </c>
      <c r="F324" s="44" t="str">
        <f>IF($B324="N/A","N/A",IF(E324&gt;=5,"No",IF(E324&lt;0,"No","Yes")))</f>
        <v>Yes</v>
      </c>
      <c r="G324" s="8">
        <v>1.9293659093</v>
      </c>
      <c r="H324" s="44" t="str">
        <f>IF($B324="N/A","N/A",IF(G324&gt;=5,"No",IF(G324&lt;0,"No","Yes")))</f>
        <v>Yes</v>
      </c>
      <c r="I324" s="12">
        <v>-1.72</v>
      </c>
      <c r="J324" s="12">
        <v>-7.03</v>
      </c>
      <c r="K324" s="45" t="s">
        <v>741</v>
      </c>
      <c r="L324" s="9" t="str">
        <f t="shared" si="92"/>
        <v>Yes</v>
      </c>
    </row>
    <row r="325" spans="1:12" x14ac:dyDescent="0.2">
      <c r="A325" s="58" t="s">
        <v>336</v>
      </c>
      <c r="B325" s="48" t="s">
        <v>292</v>
      </c>
      <c r="C325" s="8">
        <v>0</v>
      </c>
      <c r="D325" s="44" t="str">
        <f t="shared" ref="D325:D326" si="100">IF($B325="N/A","N/A",IF(C325&gt;0,"No",IF(C325&lt;0,"No","Yes")))</f>
        <v>Yes</v>
      </c>
      <c r="E325" s="8">
        <v>0</v>
      </c>
      <c r="F325" s="44" t="str">
        <f t="shared" ref="F325:F326" si="101">IF($B325="N/A","N/A",IF(E325&gt;0,"No",IF(E325&lt;0,"No","Yes")))</f>
        <v>Yes</v>
      </c>
      <c r="G325" s="8">
        <v>0</v>
      </c>
      <c r="H325" s="44" t="str">
        <f t="shared" ref="H325:H326" si="102">IF($B325="N/A","N/A",IF(G325&gt;0,"No",IF(G325&lt;0,"No","Yes")))</f>
        <v>Yes</v>
      </c>
      <c r="I325" s="12" t="s">
        <v>1747</v>
      </c>
      <c r="J325" s="12" t="s">
        <v>1747</v>
      </c>
      <c r="K325" s="45" t="s">
        <v>741</v>
      </c>
      <c r="L325" s="9" t="str">
        <f t="shared" si="92"/>
        <v>N/A</v>
      </c>
    </row>
    <row r="326" spans="1:12" x14ac:dyDescent="0.2">
      <c r="A326" s="58" t="s">
        <v>337</v>
      </c>
      <c r="B326" s="48" t="s">
        <v>292</v>
      </c>
      <c r="C326" s="8">
        <v>8.1867898000000001E-3</v>
      </c>
      <c r="D326" s="44" t="str">
        <f t="shared" si="100"/>
        <v>No</v>
      </c>
      <c r="E326" s="8">
        <v>6.9924132000000003E-3</v>
      </c>
      <c r="F326" s="44" t="str">
        <f t="shared" si="101"/>
        <v>No</v>
      </c>
      <c r="G326" s="8">
        <v>1.33092499E-2</v>
      </c>
      <c r="H326" s="44" t="str">
        <f t="shared" si="102"/>
        <v>No</v>
      </c>
      <c r="I326" s="12">
        <v>-14.6</v>
      </c>
      <c r="J326" s="12">
        <v>90.34</v>
      </c>
      <c r="K326" s="45" t="s">
        <v>741</v>
      </c>
      <c r="L326" s="9" t="str">
        <f t="shared" si="92"/>
        <v>No</v>
      </c>
    </row>
    <row r="327" spans="1:12" x14ac:dyDescent="0.2">
      <c r="A327" s="58" t="s">
        <v>99</v>
      </c>
      <c r="B327" s="48" t="s">
        <v>292</v>
      </c>
      <c r="C327" s="8">
        <v>0</v>
      </c>
      <c r="D327" s="44" t="str">
        <f>IF($B327="N/A","N/A",IF(C327&gt;0,"No",IF(C327&lt;0,"No","Yes")))</f>
        <v>Yes</v>
      </c>
      <c r="E327" s="8">
        <v>0</v>
      </c>
      <c r="F327" s="44" t="str">
        <f>IF($B327="N/A","N/A",IF(E327&gt;0,"No",IF(E327&lt;0,"No","Yes")))</f>
        <v>Yes</v>
      </c>
      <c r="G327" s="8">
        <v>0</v>
      </c>
      <c r="H327" s="44" t="str">
        <f>IF($B327="N/A","N/A",IF(G327&gt;0,"No",IF(G327&lt;0,"No","Yes")))</f>
        <v>Yes</v>
      </c>
      <c r="I327" s="12" t="s">
        <v>1747</v>
      </c>
      <c r="J327" s="12" t="s">
        <v>1747</v>
      </c>
      <c r="K327" s="45" t="s">
        <v>741</v>
      </c>
      <c r="L327" s="9" t="str">
        <f t="shared" si="92"/>
        <v>N/A</v>
      </c>
    </row>
    <row r="328" spans="1:12" x14ac:dyDescent="0.2">
      <c r="A328" s="58" t="s">
        <v>338</v>
      </c>
      <c r="B328" s="48" t="s">
        <v>292</v>
      </c>
      <c r="C328" s="8">
        <v>0</v>
      </c>
      <c r="D328" s="44" t="str">
        <f>IF($B328="N/A","N/A",IF(C328&gt;0,"No",IF(C328&lt;0,"No","Yes")))</f>
        <v>Yes</v>
      </c>
      <c r="E328" s="8">
        <v>0</v>
      </c>
      <c r="F328" s="44" t="str">
        <f>IF($B328="N/A","N/A",IF(E328&gt;0,"No",IF(E328&lt;0,"No","Yes")))</f>
        <v>Yes</v>
      </c>
      <c r="G328" s="8">
        <v>0</v>
      </c>
      <c r="H328" s="44" t="str">
        <f>IF($B328="N/A","N/A",IF(G328&gt;0,"No",IF(G328&lt;0,"No","Yes")))</f>
        <v>Yes</v>
      </c>
      <c r="I328" s="12" t="s">
        <v>1747</v>
      </c>
      <c r="J328" s="12" t="s">
        <v>1747</v>
      </c>
      <c r="K328" s="45" t="s">
        <v>741</v>
      </c>
      <c r="L328" s="9" t="str">
        <f t="shared" si="92"/>
        <v>N/A</v>
      </c>
    </row>
    <row r="329" spans="1:12" x14ac:dyDescent="0.2">
      <c r="A329" s="58" t="s">
        <v>339</v>
      </c>
      <c r="B329" s="48" t="s">
        <v>292</v>
      </c>
      <c r="C329" s="8">
        <v>0</v>
      </c>
      <c r="D329" s="44" t="str">
        <f>IF($B329="N/A","N/A",IF(C329&gt;0,"No",IF(C329&lt;0,"No","Yes")))</f>
        <v>Yes</v>
      </c>
      <c r="E329" s="8">
        <v>0</v>
      </c>
      <c r="F329" s="44" t="str">
        <f>IF($B329="N/A","N/A",IF(E329&gt;0,"No",IF(E329&lt;0,"No","Yes")))</f>
        <v>Yes</v>
      </c>
      <c r="G329" s="8">
        <v>0</v>
      </c>
      <c r="H329" s="44" t="str">
        <f>IF($B329="N/A","N/A",IF(G329&gt;0,"No",IF(G329&lt;0,"No","Yes")))</f>
        <v>Yes</v>
      </c>
      <c r="I329" s="12" t="s">
        <v>1747</v>
      </c>
      <c r="J329" s="12" t="s">
        <v>1747</v>
      </c>
      <c r="K329" s="45" t="s">
        <v>741</v>
      </c>
      <c r="L329" s="9" t="str">
        <f t="shared" si="92"/>
        <v>N/A</v>
      </c>
    </row>
    <row r="330" spans="1:12" x14ac:dyDescent="0.2">
      <c r="A330" s="58" t="s">
        <v>1127</v>
      </c>
      <c r="B330" s="35" t="s">
        <v>213</v>
      </c>
      <c r="C330" s="8">
        <v>0</v>
      </c>
      <c r="D330" s="44" t="str">
        <f>IF($B330="N/A","N/A",IF(C330&gt;10,"No",IF(C330&lt;-10,"No","Yes")))</f>
        <v>N/A</v>
      </c>
      <c r="E330" s="8">
        <v>0</v>
      </c>
      <c r="F330" s="44" t="str">
        <f>IF($B330="N/A","N/A",IF(E330&gt;10,"No",IF(E330&lt;-10,"No","Yes")))</f>
        <v>N/A</v>
      </c>
      <c r="G330" s="8">
        <v>0</v>
      </c>
      <c r="H330" s="44" t="str">
        <f>IF($B330="N/A","N/A",IF(G330&gt;10,"No",IF(G330&lt;-10,"No","Yes")))</f>
        <v>N/A</v>
      </c>
      <c r="I330" s="12" t="s">
        <v>1747</v>
      </c>
      <c r="J330" s="12" t="s">
        <v>1747</v>
      </c>
      <c r="K330" s="45" t="s">
        <v>741</v>
      </c>
      <c r="L330" s="9" t="str">
        <f t="shared" si="92"/>
        <v>N/A</v>
      </c>
    </row>
    <row r="331" spans="1:12" x14ac:dyDescent="0.2">
      <c r="A331" s="58" t="s">
        <v>1128</v>
      </c>
      <c r="B331" s="35" t="s">
        <v>213</v>
      </c>
      <c r="C331" s="8">
        <v>0</v>
      </c>
      <c r="D331" s="44" t="str">
        <f>IF($B331="N/A","N/A",IF(C331&gt;10,"No",IF(C331&lt;-10,"No","Yes")))</f>
        <v>N/A</v>
      </c>
      <c r="E331" s="8">
        <v>0</v>
      </c>
      <c r="F331" s="44" t="str">
        <f>IF($B331="N/A","N/A",IF(E331&gt;10,"No",IF(E331&lt;-10,"No","Yes")))</f>
        <v>N/A</v>
      </c>
      <c r="G331" s="8">
        <v>0</v>
      </c>
      <c r="H331" s="44" t="str">
        <f>IF($B331="N/A","N/A",IF(G331&gt;10,"No",IF(G331&lt;-10,"No","Yes")))</f>
        <v>N/A</v>
      </c>
      <c r="I331" s="12" t="s">
        <v>1747</v>
      </c>
      <c r="J331" s="12" t="s">
        <v>1747</v>
      </c>
      <c r="K331" s="45" t="s">
        <v>741</v>
      </c>
      <c r="L331" s="9" t="str">
        <f t="shared" si="92"/>
        <v>N/A</v>
      </c>
    </row>
    <row r="332" spans="1:12" x14ac:dyDescent="0.2">
      <c r="A332" s="58" t="s">
        <v>1129</v>
      </c>
      <c r="B332" s="35" t="s">
        <v>213</v>
      </c>
      <c r="C332" s="8">
        <v>0</v>
      </c>
      <c r="D332" s="44" t="str">
        <f>IF($B332="N/A","N/A",IF(C332&gt;10,"No",IF(C332&lt;-10,"No","Yes")))</f>
        <v>N/A</v>
      </c>
      <c r="E332" s="8">
        <v>0</v>
      </c>
      <c r="F332" s="44" t="str">
        <f>IF($B332="N/A","N/A",IF(E332&gt;10,"No",IF(E332&lt;-10,"No","Yes")))</f>
        <v>N/A</v>
      </c>
      <c r="G332" s="8">
        <v>0</v>
      </c>
      <c r="H332" s="44" t="str">
        <f>IF($B332="N/A","N/A",IF(G332&gt;10,"No",IF(G332&lt;-10,"No","Yes")))</f>
        <v>N/A</v>
      </c>
      <c r="I332" s="12" t="s">
        <v>1747</v>
      </c>
      <c r="J332" s="12" t="s">
        <v>1747</v>
      </c>
      <c r="K332" s="45" t="s">
        <v>741</v>
      </c>
      <c r="L332" s="9" t="str">
        <f t="shared" si="92"/>
        <v>N/A</v>
      </c>
    </row>
    <row r="333" spans="1:12" x14ac:dyDescent="0.2">
      <c r="A333" s="58" t="s">
        <v>1130</v>
      </c>
      <c r="B333" s="35" t="s">
        <v>213</v>
      </c>
      <c r="C333" s="8">
        <v>0</v>
      </c>
      <c r="D333" s="44" t="str">
        <f>IF($B333="N/A","N/A",IF(C333&gt;10,"No",IF(C333&lt;-10,"No","Yes")))</f>
        <v>N/A</v>
      </c>
      <c r="E333" s="8">
        <v>0</v>
      </c>
      <c r="F333" s="44" t="str">
        <f>IF($B333="N/A","N/A",IF(E333&gt;10,"No",IF(E333&lt;-10,"No","Yes")))</f>
        <v>N/A</v>
      </c>
      <c r="G333" s="8">
        <v>0</v>
      </c>
      <c r="H333" s="44" t="str">
        <f>IF($B333="N/A","N/A",IF(G333&gt;10,"No",IF(G333&lt;-10,"No","Yes")))</f>
        <v>N/A</v>
      </c>
      <c r="I333" s="12" t="s">
        <v>1747</v>
      </c>
      <c r="J333" s="12" t="s">
        <v>1747</v>
      </c>
      <c r="K333" s="45" t="s">
        <v>741</v>
      </c>
      <c r="L333" s="9" t="str">
        <f t="shared" si="92"/>
        <v>N/A</v>
      </c>
    </row>
    <row r="334" spans="1:12" x14ac:dyDescent="0.2">
      <c r="A334" s="58" t="s">
        <v>1131</v>
      </c>
      <c r="B334" s="35" t="s">
        <v>293</v>
      </c>
      <c r="C334" s="8">
        <v>6.6018272915000002</v>
      </c>
      <c r="D334" s="44" t="str">
        <f>IF($B334="N/A","N/A",IF(C334&gt;15,"No",IF(C334&lt;2,"No","Yes")))</f>
        <v>Yes</v>
      </c>
      <c r="E334" s="8">
        <v>6.4574936194000001</v>
      </c>
      <c r="F334" s="44" t="str">
        <f>IF($B334="N/A","N/A",IF(E334&gt;15,"No",IF(E334&lt;2,"No","Yes")))</f>
        <v>Yes</v>
      </c>
      <c r="G334" s="8">
        <v>7.7464587889000001</v>
      </c>
      <c r="H334" s="44" t="str">
        <f>IF($B334="N/A","N/A",IF(G334&gt;15,"No",IF(G334&lt;2,"No","Yes")))</f>
        <v>Yes</v>
      </c>
      <c r="I334" s="12">
        <v>-2.19</v>
      </c>
      <c r="J334" s="12">
        <v>19.96</v>
      </c>
      <c r="K334" s="45" t="s">
        <v>741</v>
      </c>
      <c r="L334" s="9" t="str">
        <f t="shared" si="92"/>
        <v>No</v>
      </c>
    </row>
    <row r="335" spans="1:12" x14ac:dyDescent="0.2">
      <c r="A335" s="58" t="s">
        <v>1132</v>
      </c>
      <c r="B335" s="35" t="s">
        <v>213</v>
      </c>
      <c r="C335" s="36">
        <v>0</v>
      </c>
      <c r="D335" s="44" t="str">
        <f>IF($B335="N/A","N/A",IF(C335&gt;10,"No",IF(C335&lt;-10,"No","Yes")))</f>
        <v>N/A</v>
      </c>
      <c r="E335" s="36">
        <v>0</v>
      </c>
      <c r="F335" s="44" t="str">
        <f>IF($B335="N/A","N/A",IF(E335&gt;10,"No",IF(E335&lt;-10,"No","Yes")))</f>
        <v>N/A</v>
      </c>
      <c r="G335" s="36">
        <v>0</v>
      </c>
      <c r="H335" s="44" t="str">
        <f>IF($B335="N/A","N/A",IF(G335&gt;10,"No",IF(G335&lt;-10,"No","Yes")))</f>
        <v>N/A</v>
      </c>
      <c r="I335" s="12" t="s">
        <v>1747</v>
      </c>
      <c r="J335" s="12" t="s">
        <v>1747</v>
      </c>
      <c r="K335" s="45" t="s">
        <v>741</v>
      </c>
      <c r="L335" s="9" t="str">
        <f t="shared" si="92"/>
        <v>N/A</v>
      </c>
    </row>
    <row r="336" spans="1:12" x14ac:dyDescent="0.2">
      <c r="A336" s="58" t="s">
        <v>1687</v>
      </c>
      <c r="B336" s="35" t="s">
        <v>213</v>
      </c>
      <c r="C336" s="36">
        <v>40</v>
      </c>
      <c r="D336" s="44" t="str">
        <f>IF($B336="N/A","N/A",IF(C336&gt;10,"No",IF(C336&lt;-10,"No","Yes")))</f>
        <v>N/A</v>
      </c>
      <c r="E336" s="36">
        <v>50</v>
      </c>
      <c r="F336" s="44" t="str">
        <f>IF($B336="N/A","N/A",IF(E336&gt;10,"No",IF(E336&lt;-10,"No","Yes")))</f>
        <v>N/A</v>
      </c>
      <c r="G336" s="36">
        <v>27</v>
      </c>
      <c r="H336" s="44" t="str">
        <f>IF($B336="N/A","N/A",IF(G336&gt;10,"No",IF(G336&lt;-10,"No","Yes")))</f>
        <v>N/A</v>
      </c>
      <c r="I336" s="12">
        <v>25</v>
      </c>
      <c r="J336" s="12">
        <v>-46</v>
      </c>
      <c r="K336" s="45" t="s">
        <v>741</v>
      </c>
      <c r="L336" s="9" t="str">
        <f t="shared" si="92"/>
        <v>No</v>
      </c>
    </row>
    <row r="337" spans="1:12" x14ac:dyDescent="0.2">
      <c r="A337" s="58" t="s">
        <v>1688</v>
      </c>
      <c r="B337" s="35" t="s">
        <v>213</v>
      </c>
      <c r="C337" s="36">
        <v>0</v>
      </c>
      <c r="D337" s="44" t="str">
        <f>IF($B337="N/A","N/A",IF(C337&gt;10,"No",IF(C337&lt;-10,"No","Yes")))</f>
        <v>N/A</v>
      </c>
      <c r="E337" s="36">
        <v>0</v>
      </c>
      <c r="F337" s="44" t="str">
        <f>IF($B337="N/A","N/A",IF(E337&gt;10,"No",IF(E337&lt;-10,"No","Yes")))</f>
        <v>N/A</v>
      </c>
      <c r="G337" s="36">
        <v>0</v>
      </c>
      <c r="H337" s="44" t="str">
        <f>IF($B337="N/A","N/A",IF(G337&gt;10,"No",IF(G337&lt;-10,"No","Yes")))</f>
        <v>N/A</v>
      </c>
      <c r="I337" s="12" t="s">
        <v>1747</v>
      </c>
      <c r="J337" s="12" t="s">
        <v>1747</v>
      </c>
      <c r="K337" s="45" t="s">
        <v>741</v>
      </c>
      <c r="L337" s="9" t="str">
        <f t="shared" si="92"/>
        <v>N/A</v>
      </c>
    </row>
    <row r="338" spans="1:12" x14ac:dyDescent="0.2">
      <c r="A338" s="58" t="s">
        <v>1689</v>
      </c>
      <c r="B338" s="35" t="s">
        <v>213</v>
      </c>
      <c r="C338" s="36">
        <v>0</v>
      </c>
      <c r="D338" s="44" t="str">
        <f>IF($B338="N/A","N/A",IF(C338&gt;10,"No",IF(C338&lt;-10,"No","Yes")))</f>
        <v>N/A</v>
      </c>
      <c r="E338" s="36">
        <v>2042</v>
      </c>
      <c r="F338" s="44" t="str">
        <f>IF($B338="N/A","N/A",IF(E338&gt;10,"No",IF(E338&lt;-10,"No","Yes")))</f>
        <v>N/A</v>
      </c>
      <c r="G338" s="36">
        <v>2029</v>
      </c>
      <c r="H338" s="44" t="str">
        <f>IF($B338="N/A","N/A",IF(G338&gt;10,"No",IF(G338&lt;-10,"No","Yes")))</f>
        <v>N/A</v>
      </c>
      <c r="I338" s="12" t="s">
        <v>1747</v>
      </c>
      <c r="J338" s="12">
        <v>-0.63700000000000001</v>
      </c>
      <c r="K338" s="45" t="s">
        <v>741</v>
      </c>
      <c r="L338" s="9" t="str">
        <f t="shared" si="92"/>
        <v>Yes</v>
      </c>
    </row>
    <row r="339" spans="1:12" x14ac:dyDescent="0.2">
      <c r="A339" s="58" t="s">
        <v>1690</v>
      </c>
      <c r="B339" s="35" t="s">
        <v>213</v>
      </c>
      <c r="C339" s="36">
        <v>0</v>
      </c>
      <c r="D339" s="44" t="str">
        <f>IF($B339="N/A","N/A",IF(C339&gt;10,"No",IF(C339&lt;-10,"No","Yes")))</f>
        <v>N/A</v>
      </c>
      <c r="E339" s="36">
        <v>35</v>
      </c>
      <c r="F339" s="44" t="str">
        <f>IF($B339="N/A","N/A",IF(E339&gt;10,"No",IF(E339&lt;-10,"No","Yes")))</f>
        <v>N/A</v>
      </c>
      <c r="G339" s="36">
        <v>26</v>
      </c>
      <c r="H339" s="44" t="str">
        <f>IF($B339="N/A","N/A",IF(G339&gt;10,"No",IF(G339&lt;-10,"No","Yes")))</f>
        <v>N/A</v>
      </c>
      <c r="I339" s="12" t="s">
        <v>1747</v>
      </c>
      <c r="J339" s="12">
        <v>-25.7</v>
      </c>
      <c r="K339" s="45" t="s">
        <v>741</v>
      </c>
      <c r="L339" s="9" t="str">
        <f t="shared" si="92"/>
        <v>No</v>
      </c>
    </row>
    <row r="340" spans="1:12" s="21" customFormat="1" ht="12" customHeight="1" x14ac:dyDescent="0.2">
      <c r="A340" s="167" t="s">
        <v>1647</v>
      </c>
      <c r="B340" s="168"/>
      <c r="C340" s="168"/>
      <c r="D340" s="168"/>
      <c r="E340" s="168"/>
      <c r="F340" s="168"/>
      <c r="G340" s="168"/>
      <c r="H340" s="168"/>
      <c r="I340" s="168"/>
      <c r="J340" s="168"/>
      <c r="K340" s="168"/>
      <c r="L340" s="169"/>
    </row>
    <row r="341" spans="1:12" s="21" customFormat="1" ht="12.75" customHeight="1" x14ac:dyDescent="0.2">
      <c r="A341" s="157" t="s">
        <v>1645</v>
      </c>
      <c r="B341" s="158"/>
      <c r="C341" s="158"/>
      <c r="D341" s="158"/>
      <c r="E341" s="158"/>
      <c r="F341" s="158"/>
      <c r="G341" s="158"/>
      <c r="H341" s="158"/>
      <c r="I341" s="158"/>
      <c r="J341" s="158"/>
      <c r="K341" s="158"/>
      <c r="L341" s="159"/>
    </row>
    <row r="342" spans="1:12" s="21" customFormat="1" x14ac:dyDescent="0.2">
      <c r="A342" s="160" t="s">
        <v>1743</v>
      </c>
      <c r="B342" s="160"/>
      <c r="C342" s="160"/>
      <c r="D342" s="160"/>
      <c r="E342" s="160"/>
      <c r="F342" s="160"/>
      <c r="G342" s="160"/>
      <c r="H342" s="160"/>
      <c r="I342" s="160"/>
      <c r="J342" s="160"/>
      <c r="K342" s="160"/>
      <c r="L342" s="161"/>
    </row>
    <row r="343" spans="1:12" x14ac:dyDescent="0.2">
      <c r="A343" s="54"/>
    </row>
    <row r="344" spans="1:12" x14ac:dyDescent="0.2">
      <c r="A344" s="2"/>
    </row>
    <row r="345" spans="1:12" x14ac:dyDescent="0.2">
      <c r="A345" s="2"/>
    </row>
    <row r="346" spans="1:12" x14ac:dyDescent="0.2">
      <c r="A346" s="54"/>
    </row>
    <row r="347" spans="1:12" x14ac:dyDescent="0.2">
      <c r="A347" s="56"/>
    </row>
    <row r="348" spans="1:12" x14ac:dyDescent="0.2">
      <c r="A348" s="56"/>
    </row>
    <row r="349" spans="1:12" x14ac:dyDescent="0.2">
      <c r="A349" s="56"/>
    </row>
    <row r="350" spans="1:12" x14ac:dyDescent="0.2">
      <c r="A350" s="56"/>
    </row>
    <row r="351" spans="1:12" x14ac:dyDescent="0.2">
      <c r="A351" s="56"/>
    </row>
    <row r="352" spans="1:12" x14ac:dyDescent="0.2">
      <c r="A352" s="56"/>
    </row>
    <row r="353" spans="1:1" x14ac:dyDescent="0.2">
      <c r="A353" s="56"/>
    </row>
    <row r="354" spans="1:1" x14ac:dyDescent="0.2">
      <c r="A354" s="56"/>
    </row>
    <row r="355" spans="1:1" x14ac:dyDescent="0.2">
      <c r="A355" s="54"/>
    </row>
    <row r="356" spans="1:1" x14ac:dyDescent="0.2">
      <c r="A356" s="54"/>
    </row>
    <row r="357" spans="1:1" x14ac:dyDescent="0.2">
      <c r="A357" s="54"/>
    </row>
    <row r="358" spans="1:1" x14ac:dyDescent="0.2">
      <c r="A358" s="54"/>
    </row>
    <row r="359" spans="1:1" x14ac:dyDescent="0.2">
      <c r="A359" s="54"/>
    </row>
    <row r="360" spans="1:1" x14ac:dyDescent="0.2">
      <c r="A360" s="54"/>
    </row>
    <row r="361" spans="1:1" x14ac:dyDescent="0.2">
      <c r="A361" s="54"/>
    </row>
    <row r="362" spans="1:1" x14ac:dyDescent="0.2">
      <c r="A362" s="54"/>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216" sqref="A216:L216"/>
    </sheetView>
  </sheetViews>
  <sheetFormatPr defaultRowHeight="12.75" x14ac:dyDescent="0.2"/>
  <cols>
    <col min="1" max="1" width="77.28515625" style="112" customWidth="1"/>
    <col min="2" max="2" width="10.7109375" style="81" customWidth="1"/>
    <col min="3" max="3" width="14.7109375" style="81" customWidth="1"/>
    <col min="4" max="4" width="7.7109375" style="81" customWidth="1"/>
    <col min="5" max="5" width="14.7109375" style="81" customWidth="1"/>
    <col min="6" max="6" width="7.7109375" style="81" customWidth="1"/>
    <col min="7" max="7" width="14.7109375" style="81" customWidth="1"/>
    <col min="8" max="8" width="7.7109375" style="81" customWidth="1"/>
    <col min="9" max="10" width="10.7109375" style="81" customWidth="1"/>
    <col min="11" max="11" width="12.7109375" style="81" customWidth="1"/>
    <col min="12" max="16384" width="9.140625" style="81"/>
  </cols>
  <sheetData>
    <row r="1" spans="1:1" s="114" customFormat="1" x14ac:dyDescent="0.2">
      <c r="A1" s="114" t="s">
        <v>745</v>
      </c>
    </row>
    <row r="2" spans="1:1" s="114" customFormat="1" x14ac:dyDescent="0.2">
      <c r="A2" s="133" t="s">
        <v>1646</v>
      </c>
    </row>
    <row r="3" spans="1:1" s="114" customFormat="1" x14ac:dyDescent="0.2">
      <c r="A3" s="116" t="s">
        <v>1643</v>
      </c>
    </row>
    <row r="4" spans="1:1" s="114" customFormat="1" x14ac:dyDescent="0.2">
      <c r="A4" s="117" t="s">
        <v>1686</v>
      </c>
    </row>
    <row r="5" spans="1:1" s="114" customFormat="1" x14ac:dyDescent="0.2">
      <c r="A5" s="115" t="s">
        <v>1644</v>
      </c>
    </row>
    <row r="6" spans="1:1" s="114" customFormat="1" x14ac:dyDescent="0.2">
      <c r="A6" s="115" t="s">
        <v>746</v>
      </c>
    </row>
    <row r="7" spans="1:1" x14ac:dyDescent="0.2">
      <c r="A7" s="117" t="s">
        <v>747</v>
      </c>
    </row>
    <row r="8" spans="1:1" x14ac:dyDescent="0.2">
      <c r="A8" s="133" t="s">
        <v>1646</v>
      </c>
    </row>
    <row r="9" spans="1:1" x14ac:dyDescent="0.2">
      <c r="A9" s="113"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7"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24.75" customHeight="1" x14ac:dyDescent="0.2">
      <c r="A2" s="172" t="s">
        <v>1606</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 t="s">
        <v>58</v>
      </c>
      <c r="B6" s="48" t="s">
        <v>213</v>
      </c>
      <c r="C6" s="14">
        <v>1366994154</v>
      </c>
      <c r="D6" s="11" t="str">
        <f t="shared" ref="D6:D12" si="0">IF($B6="N/A","N/A",IF(C6&gt;10,"No",IF(C6&lt;-10,"No","Yes")))</f>
        <v>N/A</v>
      </c>
      <c r="E6" s="14">
        <v>1477815122</v>
      </c>
      <c r="F6" s="11" t="str">
        <f t="shared" ref="F6:F12" si="1">IF($B6="N/A","N/A",IF(E6&gt;10,"No",IF(E6&lt;-10,"No","Yes")))</f>
        <v>N/A</v>
      </c>
      <c r="G6" s="14">
        <v>1553042463</v>
      </c>
      <c r="H6" s="11" t="str">
        <f t="shared" ref="H6:H12" si="2">IF($B6="N/A","N/A",IF(G6&gt;10,"No",IF(G6&lt;-10,"No","Yes")))</f>
        <v>N/A</v>
      </c>
      <c r="I6" s="12">
        <v>8.1069999999999993</v>
      </c>
      <c r="J6" s="12">
        <v>5.09</v>
      </c>
      <c r="K6" s="48" t="s">
        <v>739</v>
      </c>
      <c r="L6" s="9" t="str">
        <f t="shared" ref="L6:L13" si="3">IF(J6="Div by 0", "N/A", IF(K6="N/A","N/A", IF(J6&gt;VALUE(MID(K6,1,2)), "No", IF(J6&lt;-1*VALUE(MID(K6,1,2)), "No", "Yes"))))</f>
        <v>Yes</v>
      </c>
    </row>
    <row r="7" spans="1:12" x14ac:dyDescent="0.2">
      <c r="A7" s="4" t="s">
        <v>1133</v>
      </c>
      <c r="B7" s="48" t="s">
        <v>213</v>
      </c>
      <c r="C7" s="14">
        <v>5953.4961326000002</v>
      </c>
      <c r="D7" s="11" t="str">
        <f t="shared" si="0"/>
        <v>N/A</v>
      </c>
      <c r="E7" s="14">
        <v>5981.7009989999997</v>
      </c>
      <c r="F7" s="11" t="str">
        <f t="shared" si="1"/>
        <v>N/A</v>
      </c>
      <c r="G7" s="14">
        <v>6044.4014454999997</v>
      </c>
      <c r="H7" s="11" t="str">
        <f t="shared" si="2"/>
        <v>N/A</v>
      </c>
      <c r="I7" s="12">
        <v>0.4738</v>
      </c>
      <c r="J7" s="12">
        <v>1.048</v>
      </c>
      <c r="K7" s="48" t="s">
        <v>739</v>
      </c>
      <c r="L7" s="9" t="str">
        <f t="shared" si="3"/>
        <v>Yes</v>
      </c>
    </row>
    <row r="8" spans="1:12" x14ac:dyDescent="0.2">
      <c r="A8" s="4" t="s">
        <v>724</v>
      </c>
      <c r="B8" s="48" t="s">
        <v>213</v>
      </c>
      <c r="C8" s="14">
        <v>1193</v>
      </c>
      <c r="D8" s="11" t="str">
        <f t="shared" si="0"/>
        <v>N/A</v>
      </c>
      <c r="E8" s="14">
        <v>1366</v>
      </c>
      <c r="F8" s="11" t="str">
        <f t="shared" si="1"/>
        <v>N/A</v>
      </c>
      <c r="G8" s="14">
        <v>1622</v>
      </c>
      <c r="H8" s="11" t="str">
        <f t="shared" si="2"/>
        <v>N/A</v>
      </c>
      <c r="I8" s="12">
        <v>14.5</v>
      </c>
      <c r="J8" s="12">
        <v>18.739999999999998</v>
      </c>
      <c r="K8" s="48" t="s">
        <v>739</v>
      </c>
      <c r="L8" s="9" t="str">
        <f t="shared" si="3"/>
        <v>Yes</v>
      </c>
    </row>
    <row r="9" spans="1:12" x14ac:dyDescent="0.2">
      <c r="A9" s="4" t="s">
        <v>725</v>
      </c>
      <c r="B9" s="48" t="s">
        <v>213</v>
      </c>
      <c r="C9" s="14">
        <v>2516</v>
      </c>
      <c r="D9" s="11" t="str">
        <f t="shared" si="0"/>
        <v>N/A</v>
      </c>
      <c r="E9" s="14">
        <v>2683</v>
      </c>
      <c r="F9" s="11" t="str">
        <f t="shared" si="1"/>
        <v>N/A</v>
      </c>
      <c r="G9" s="14">
        <v>2916</v>
      </c>
      <c r="H9" s="11" t="str">
        <f t="shared" si="2"/>
        <v>N/A</v>
      </c>
      <c r="I9" s="12">
        <v>6.6379999999999999</v>
      </c>
      <c r="J9" s="12">
        <v>8.6839999999999993</v>
      </c>
      <c r="K9" s="48" t="s">
        <v>739</v>
      </c>
      <c r="L9" s="9" t="str">
        <f t="shared" si="3"/>
        <v>Yes</v>
      </c>
    </row>
    <row r="10" spans="1:12" x14ac:dyDescent="0.2">
      <c r="A10" s="4" t="s">
        <v>726</v>
      </c>
      <c r="B10" s="48" t="s">
        <v>213</v>
      </c>
      <c r="C10" s="14">
        <v>5793.5</v>
      </c>
      <c r="D10" s="11" t="str">
        <f t="shared" si="0"/>
        <v>N/A</v>
      </c>
      <c r="E10" s="14">
        <v>5925</v>
      </c>
      <c r="F10" s="11" t="str">
        <f t="shared" si="1"/>
        <v>N/A</v>
      </c>
      <c r="G10" s="14">
        <v>5865</v>
      </c>
      <c r="H10" s="11" t="str">
        <f t="shared" si="2"/>
        <v>N/A</v>
      </c>
      <c r="I10" s="12">
        <v>2.27</v>
      </c>
      <c r="J10" s="12">
        <v>-1.01</v>
      </c>
      <c r="K10" s="48" t="s">
        <v>739</v>
      </c>
      <c r="L10" s="9" t="str">
        <f t="shared" si="3"/>
        <v>Yes</v>
      </c>
    </row>
    <row r="11" spans="1:12" x14ac:dyDescent="0.2">
      <c r="A11" s="4" t="s">
        <v>727</v>
      </c>
      <c r="B11" s="48" t="s">
        <v>213</v>
      </c>
      <c r="C11" s="14">
        <v>16534</v>
      </c>
      <c r="D11" s="11" t="str">
        <f t="shared" si="0"/>
        <v>N/A</v>
      </c>
      <c r="E11" s="14">
        <v>16285</v>
      </c>
      <c r="F11" s="11" t="str">
        <f t="shared" si="1"/>
        <v>N/A</v>
      </c>
      <c r="G11" s="14">
        <v>17018</v>
      </c>
      <c r="H11" s="11" t="str">
        <f t="shared" si="2"/>
        <v>N/A</v>
      </c>
      <c r="I11" s="12">
        <v>-1.51</v>
      </c>
      <c r="J11" s="12">
        <v>4.5010000000000003</v>
      </c>
      <c r="K11" s="48" t="s">
        <v>739</v>
      </c>
      <c r="L11" s="9" t="str">
        <f t="shared" si="3"/>
        <v>Yes</v>
      </c>
    </row>
    <row r="12" spans="1:12" x14ac:dyDescent="0.2">
      <c r="A12" s="4" t="s">
        <v>728</v>
      </c>
      <c r="B12" s="48" t="s">
        <v>213</v>
      </c>
      <c r="C12" s="14">
        <v>67118</v>
      </c>
      <c r="D12" s="11" t="str">
        <f t="shared" si="0"/>
        <v>N/A</v>
      </c>
      <c r="E12" s="14">
        <v>66350</v>
      </c>
      <c r="F12" s="11" t="str">
        <f t="shared" si="1"/>
        <v>N/A</v>
      </c>
      <c r="G12" s="14">
        <v>59707</v>
      </c>
      <c r="H12" s="11" t="str">
        <f t="shared" si="2"/>
        <v>N/A</v>
      </c>
      <c r="I12" s="12">
        <v>-1.1399999999999999</v>
      </c>
      <c r="J12" s="12">
        <v>-10</v>
      </c>
      <c r="K12" s="48" t="s">
        <v>739</v>
      </c>
      <c r="L12" s="9" t="str">
        <f t="shared" si="3"/>
        <v>Yes</v>
      </c>
    </row>
    <row r="13" spans="1:12" x14ac:dyDescent="0.2">
      <c r="A13" s="4" t="s">
        <v>74</v>
      </c>
      <c r="B13" s="48" t="s">
        <v>213</v>
      </c>
      <c r="C13" s="14">
        <v>1706112</v>
      </c>
      <c r="D13" s="11" t="str">
        <f>IF($B13="N/A","N/A",IF(C13&gt;10,"No",IF(C13&lt;-10,"No","Yes")))</f>
        <v>N/A</v>
      </c>
      <c r="E13" s="14">
        <v>2110033</v>
      </c>
      <c r="F13" s="11" t="str">
        <f>IF($B13="N/A","N/A",IF(E13&gt;10,"No",IF(E13&lt;-10,"No","Yes")))</f>
        <v>N/A</v>
      </c>
      <c r="G13" s="14">
        <v>2554687</v>
      </c>
      <c r="H13" s="11" t="str">
        <f>IF($B13="N/A","N/A",IF(G13&gt;10,"No",IF(G13&lt;-10,"No","Yes")))</f>
        <v>N/A</v>
      </c>
      <c r="I13" s="12">
        <v>23.67</v>
      </c>
      <c r="J13" s="12">
        <v>21.07</v>
      </c>
      <c r="K13" s="48" t="s">
        <v>739</v>
      </c>
      <c r="L13" s="9" t="str">
        <f t="shared" si="3"/>
        <v>Yes</v>
      </c>
    </row>
    <row r="14" spans="1:12" x14ac:dyDescent="0.2">
      <c r="A14" s="63" t="s">
        <v>157</v>
      </c>
      <c r="B14" s="35" t="s">
        <v>213</v>
      </c>
      <c r="C14" s="8">
        <v>8.4560040416</v>
      </c>
      <c r="D14" s="44" t="str">
        <f t="shared" ref="D14:D18" si="4">IF($B14="N/A","N/A",IF(C14&gt;10,"No",IF(C14&lt;-10,"No","Yes")))</f>
        <v>N/A</v>
      </c>
      <c r="E14" s="8">
        <v>8.2082604753999995</v>
      </c>
      <c r="F14" s="44" t="str">
        <f t="shared" ref="F14:F18" si="5">IF($B14="N/A","N/A",IF(E14&gt;10,"No",IF(E14&lt;-10,"No","Yes")))</f>
        <v>N/A</v>
      </c>
      <c r="G14" s="8">
        <v>8.1992223835000004</v>
      </c>
      <c r="H14" s="44" t="str">
        <f t="shared" ref="H14:H18" si="6">IF($B14="N/A","N/A",IF(G14&gt;10,"No",IF(G14&lt;-10,"No","Yes")))</f>
        <v>N/A</v>
      </c>
      <c r="I14" s="12">
        <v>-2.93</v>
      </c>
      <c r="J14" s="12">
        <v>-0.11</v>
      </c>
      <c r="K14" s="45" t="s">
        <v>739</v>
      </c>
      <c r="L14" s="9" t="str">
        <f t="shared" ref="L14:L18" si="7">IF(J14="Div by 0", "N/A", IF(K14="N/A","N/A", IF(J14&gt;VALUE(MID(K14,1,2)), "No", IF(J14&lt;-1*VALUE(MID(K14,1,2)), "No", "Yes"))))</f>
        <v>Yes</v>
      </c>
    </row>
    <row r="15" spans="1:12" x14ac:dyDescent="0.2">
      <c r="A15" s="4" t="s">
        <v>419</v>
      </c>
      <c r="B15" s="35" t="s">
        <v>213</v>
      </c>
      <c r="C15" s="8">
        <v>30.853361198000002</v>
      </c>
      <c r="D15" s="44" t="str">
        <f t="shared" si="4"/>
        <v>N/A</v>
      </c>
      <c r="E15" s="8">
        <v>31.494422792999998</v>
      </c>
      <c r="F15" s="44" t="str">
        <f t="shared" si="5"/>
        <v>N/A</v>
      </c>
      <c r="G15" s="8">
        <v>31.602984691</v>
      </c>
      <c r="H15" s="44" t="str">
        <f t="shared" si="6"/>
        <v>N/A</v>
      </c>
      <c r="I15" s="12">
        <v>2.0779999999999998</v>
      </c>
      <c r="J15" s="12">
        <v>0.34470000000000001</v>
      </c>
      <c r="K15" s="45" t="s">
        <v>739</v>
      </c>
      <c r="L15" s="9" t="str">
        <f t="shared" si="7"/>
        <v>Yes</v>
      </c>
    </row>
    <row r="16" spans="1:12" x14ac:dyDescent="0.2">
      <c r="A16" s="4" t="s">
        <v>420</v>
      </c>
      <c r="B16" s="35" t="s">
        <v>213</v>
      </c>
      <c r="C16" s="8">
        <v>12.94910763</v>
      </c>
      <c r="D16" s="44" t="str">
        <f t="shared" si="4"/>
        <v>N/A</v>
      </c>
      <c r="E16" s="8">
        <v>13.656141916999999</v>
      </c>
      <c r="F16" s="44" t="str">
        <f t="shared" si="5"/>
        <v>N/A</v>
      </c>
      <c r="G16" s="8">
        <v>14.090564129000001</v>
      </c>
      <c r="H16" s="44" t="str">
        <f t="shared" si="6"/>
        <v>N/A</v>
      </c>
      <c r="I16" s="12">
        <v>5.46</v>
      </c>
      <c r="J16" s="12">
        <v>3.181</v>
      </c>
      <c r="K16" s="45" t="s">
        <v>739</v>
      </c>
      <c r="L16" s="9" t="str">
        <f t="shared" si="7"/>
        <v>Yes</v>
      </c>
    </row>
    <row r="17" spans="1:12" x14ac:dyDescent="0.2">
      <c r="A17" s="4" t="s">
        <v>421</v>
      </c>
      <c r="B17" s="35" t="s">
        <v>213</v>
      </c>
      <c r="C17" s="8">
        <v>2.4400726327000002</v>
      </c>
      <c r="D17" s="44" t="str">
        <f t="shared" si="4"/>
        <v>N/A</v>
      </c>
      <c r="E17" s="8">
        <v>2.1917584992000001</v>
      </c>
      <c r="F17" s="44" t="str">
        <f t="shared" si="5"/>
        <v>N/A</v>
      </c>
      <c r="G17" s="8">
        <v>2.0266861851</v>
      </c>
      <c r="H17" s="44" t="str">
        <f t="shared" si="6"/>
        <v>N/A</v>
      </c>
      <c r="I17" s="12">
        <v>-10.199999999999999</v>
      </c>
      <c r="J17" s="12">
        <v>-7.53</v>
      </c>
      <c r="K17" s="45" t="s">
        <v>739</v>
      </c>
      <c r="L17" s="9" t="str">
        <f t="shared" si="7"/>
        <v>Yes</v>
      </c>
    </row>
    <row r="18" spans="1:12" x14ac:dyDescent="0.2">
      <c r="A18" s="4" t="s">
        <v>422</v>
      </c>
      <c r="B18" s="35" t="s">
        <v>213</v>
      </c>
      <c r="C18" s="8">
        <v>9.7312585470999995</v>
      </c>
      <c r="D18" s="44" t="str">
        <f t="shared" si="4"/>
        <v>N/A</v>
      </c>
      <c r="E18" s="8">
        <v>9.1205333382999996</v>
      </c>
      <c r="F18" s="44" t="str">
        <f t="shared" si="5"/>
        <v>N/A</v>
      </c>
      <c r="G18" s="8">
        <v>9.0622530434000002</v>
      </c>
      <c r="H18" s="44" t="str">
        <f t="shared" si="6"/>
        <v>N/A</v>
      </c>
      <c r="I18" s="12">
        <v>-6.28</v>
      </c>
      <c r="J18" s="12">
        <v>-0.63900000000000001</v>
      </c>
      <c r="K18" s="45" t="s">
        <v>739</v>
      </c>
      <c r="L18" s="9" t="str">
        <f t="shared" si="7"/>
        <v>Yes</v>
      </c>
    </row>
    <row r="19" spans="1:12" x14ac:dyDescent="0.2">
      <c r="A19" s="4" t="s">
        <v>75</v>
      </c>
      <c r="B19" s="48" t="s">
        <v>213</v>
      </c>
      <c r="C19" s="36">
        <v>11</v>
      </c>
      <c r="D19" s="44" t="str">
        <f t="shared" ref="D19:D50" si="8">IF($B19="N/A","N/A",IF(C19&gt;10,"No",IF(C19&lt;-10,"No","Yes")))</f>
        <v>N/A</v>
      </c>
      <c r="E19" s="36">
        <v>11</v>
      </c>
      <c r="F19" s="44" t="str">
        <f t="shared" ref="F19:F50" si="9">IF($B19="N/A","N/A",IF(E19&gt;10,"No",IF(E19&lt;-10,"No","Yes")))</f>
        <v>N/A</v>
      </c>
      <c r="G19" s="36">
        <v>11</v>
      </c>
      <c r="H19" s="44" t="str">
        <f t="shared" ref="H19:H50" si="10">IF($B19="N/A","N/A",IF(G19&gt;10,"No",IF(G19&lt;-10,"No","Yes")))</f>
        <v>N/A</v>
      </c>
      <c r="I19" s="12">
        <v>0</v>
      </c>
      <c r="J19" s="12">
        <v>0</v>
      </c>
      <c r="K19" s="48" t="s">
        <v>213</v>
      </c>
      <c r="L19" s="9" t="str">
        <f t="shared" ref="L19:L25" si="11">IF(J19="Div by 0", "N/A", IF(K19="N/A","N/A", IF(J19&gt;VALUE(MID(K19,1,2)), "No", IF(J19&lt;-1*VALUE(MID(K19,1,2)), "No", "Yes"))))</f>
        <v>N/A</v>
      </c>
    </row>
    <row r="20" spans="1:12" x14ac:dyDescent="0.2">
      <c r="A20" s="4" t="s">
        <v>76</v>
      </c>
      <c r="B20" s="48" t="s">
        <v>213</v>
      </c>
      <c r="C20" s="36">
        <v>14</v>
      </c>
      <c r="D20" s="44" t="str">
        <f t="shared" si="8"/>
        <v>N/A</v>
      </c>
      <c r="E20" s="36">
        <v>11</v>
      </c>
      <c r="F20" s="44" t="str">
        <f t="shared" si="9"/>
        <v>N/A</v>
      </c>
      <c r="G20" s="36">
        <v>12</v>
      </c>
      <c r="H20" s="44" t="str">
        <f t="shared" si="10"/>
        <v>N/A</v>
      </c>
      <c r="I20" s="12">
        <v>-28.6</v>
      </c>
      <c r="J20" s="12">
        <v>20</v>
      </c>
      <c r="K20" s="48" t="s">
        <v>213</v>
      </c>
      <c r="L20" s="9" t="str">
        <f t="shared" si="11"/>
        <v>N/A</v>
      </c>
    </row>
    <row r="21" spans="1:12" x14ac:dyDescent="0.2">
      <c r="A21" s="63" t="s">
        <v>1133</v>
      </c>
      <c r="B21" s="48" t="s">
        <v>213</v>
      </c>
      <c r="C21" s="14">
        <v>5953.4961326000002</v>
      </c>
      <c r="D21" s="11" t="str">
        <f t="shared" si="8"/>
        <v>N/A</v>
      </c>
      <c r="E21" s="14">
        <v>5981.7009989999997</v>
      </c>
      <c r="F21" s="11" t="str">
        <f t="shared" si="9"/>
        <v>N/A</v>
      </c>
      <c r="G21" s="14">
        <v>6044.4014454999997</v>
      </c>
      <c r="H21" s="11" t="str">
        <f t="shared" si="10"/>
        <v>N/A</v>
      </c>
      <c r="I21" s="12">
        <v>0.4738</v>
      </c>
      <c r="J21" s="12">
        <v>1.048</v>
      </c>
      <c r="K21" s="48" t="s">
        <v>739</v>
      </c>
      <c r="L21" s="9" t="str">
        <f t="shared" si="11"/>
        <v>Yes</v>
      </c>
    </row>
    <row r="22" spans="1:12" x14ac:dyDescent="0.2">
      <c r="A22" s="4" t="s">
        <v>1728</v>
      </c>
      <c r="B22" s="48" t="s">
        <v>213</v>
      </c>
      <c r="C22" s="14">
        <v>13973.785927999999</v>
      </c>
      <c r="D22" s="11" t="str">
        <f t="shared" si="8"/>
        <v>N/A</v>
      </c>
      <c r="E22" s="14">
        <v>13396.07546</v>
      </c>
      <c r="F22" s="11" t="str">
        <f t="shared" si="9"/>
        <v>N/A</v>
      </c>
      <c r="G22" s="14">
        <v>13370.652837</v>
      </c>
      <c r="H22" s="11" t="str">
        <f t="shared" si="10"/>
        <v>N/A</v>
      </c>
      <c r="I22" s="12">
        <v>-4.13</v>
      </c>
      <c r="J22" s="12">
        <v>-0.19</v>
      </c>
      <c r="K22" s="48" t="s">
        <v>739</v>
      </c>
      <c r="L22" s="9" t="str">
        <f t="shared" si="11"/>
        <v>Yes</v>
      </c>
    </row>
    <row r="23" spans="1:12" x14ac:dyDescent="0.2">
      <c r="A23" s="4" t="s">
        <v>1134</v>
      </c>
      <c r="B23" s="48" t="s">
        <v>213</v>
      </c>
      <c r="C23" s="14">
        <v>17462.765255999999</v>
      </c>
      <c r="D23" s="11" t="str">
        <f t="shared" si="8"/>
        <v>N/A</v>
      </c>
      <c r="E23" s="14">
        <v>17676.819739999999</v>
      </c>
      <c r="F23" s="11" t="str">
        <f t="shared" si="9"/>
        <v>N/A</v>
      </c>
      <c r="G23" s="14">
        <v>17889.826280000001</v>
      </c>
      <c r="H23" s="11" t="str">
        <f t="shared" si="10"/>
        <v>N/A</v>
      </c>
      <c r="I23" s="12">
        <v>1.226</v>
      </c>
      <c r="J23" s="12">
        <v>1.2050000000000001</v>
      </c>
      <c r="K23" s="48" t="s">
        <v>739</v>
      </c>
      <c r="L23" s="9" t="str">
        <f t="shared" si="11"/>
        <v>Yes</v>
      </c>
    </row>
    <row r="24" spans="1:12" x14ac:dyDescent="0.2">
      <c r="A24" s="4" t="s">
        <v>1135</v>
      </c>
      <c r="B24" s="48" t="s">
        <v>213</v>
      </c>
      <c r="C24" s="14">
        <v>2860.3961168999999</v>
      </c>
      <c r="D24" s="11" t="str">
        <f t="shared" si="8"/>
        <v>N/A</v>
      </c>
      <c r="E24" s="14">
        <v>2918.0272137000002</v>
      </c>
      <c r="F24" s="11" t="str">
        <f t="shared" si="9"/>
        <v>N/A</v>
      </c>
      <c r="G24" s="14">
        <v>3017.3826668000002</v>
      </c>
      <c r="H24" s="11" t="str">
        <f t="shared" si="10"/>
        <v>N/A</v>
      </c>
      <c r="I24" s="12">
        <v>2.0150000000000001</v>
      </c>
      <c r="J24" s="12">
        <v>3.4049999999999998</v>
      </c>
      <c r="K24" s="48" t="s">
        <v>739</v>
      </c>
      <c r="L24" s="9" t="str">
        <f t="shared" si="11"/>
        <v>Yes</v>
      </c>
    </row>
    <row r="25" spans="1:12" x14ac:dyDescent="0.2">
      <c r="A25" s="4" t="s">
        <v>1136</v>
      </c>
      <c r="B25" s="48" t="s">
        <v>213</v>
      </c>
      <c r="C25" s="14">
        <v>4683.3020595999997</v>
      </c>
      <c r="D25" s="11" t="str">
        <f t="shared" si="8"/>
        <v>N/A</v>
      </c>
      <c r="E25" s="14">
        <v>4823.8853864000002</v>
      </c>
      <c r="F25" s="11" t="str">
        <f t="shared" si="9"/>
        <v>N/A</v>
      </c>
      <c r="G25" s="14">
        <v>4840.0609654999998</v>
      </c>
      <c r="H25" s="11" t="str">
        <f t="shared" si="10"/>
        <v>N/A</v>
      </c>
      <c r="I25" s="12">
        <v>3.0019999999999998</v>
      </c>
      <c r="J25" s="12">
        <v>0.33529999999999999</v>
      </c>
      <c r="K25" s="48" t="s">
        <v>739</v>
      </c>
      <c r="L25" s="9" t="str">
        <f t="shared" si="11"/>
        <v>Yes</v>
      </c>
    </row>
    <row r="26" spans="1:12" x14ac:dyDescent="0.2">
      <c r="A26" s="2" t="s">
        <v>1137</v>
      </c>
      <c r="B26" s="48" t="s">
        <v>213</v>
      </c>
      <c r="C26" s="14">
        <v>5877.0227314000003</v>
      </c>
      <c r="D26" s="11" t="str">
        <f t="shared" si="8"/>
        <v>N/A</v>
      </c>
      <c r="E26" s="14">
        <v>5925.7396326999997</v>
      </c>
      <c r="F26" s="11" t="str">
        <f t="shared" si="9"/>
        <v>N/A</v>
      </c>
      <c r="G26" s="14">
        <v>5948.2952594999997</v>
      </c>
      <c r="H26" s="11" t="str">
        <f t="shared" si="10"/>
        <v>N/A</v>
      </c>
      <c r="I26" s="12">
        <v>0.82889999999999997</v>
      </c>
      <c r="J26" s="12">
        <v>0.38059999999999999</v>
      </c>
      <c r="K26" s="48" t="s">
        <v>739</v>
      </c>
      <c r="L26" s="9" t="str">
        <f>IF(J26="Div by 0", "N/A", IF(OR(J26="N/A",K26="N/A"),"N/A", IF(J26&gt;VALUE(MID(K26,1,2)), "No", IF(J26&lt;-1*VALUE(MID(K26,1,2)), "No", "Yes"))))</f>
        <v>Yes</v>
      </c>
    </row>
    <row r="27" spans="1:12" x14ac:dyDescent="0.2">
      <c r="A27" s="2" t="s">
        <v>1138</v>
      </c>
      <c r="B27" s="48" t="s">
        <v>213</v>
      </c>
      <c r="C27" s="14">
        <v>6055.3538249000003</v>
      </c>
      <c r="D27" s="11" t="str">
        <f t="shared" si="8"/>
        <v>N/A</v>
      </c>
      <c r="E27" s="14">
        <v>6054.6504887000001</v>
      </c>
      <c r="F27" s="11" t="str">
        <f t="shared" si="9"/>
        <v>N/A</v>
      </c>
      <c r="G27" s="14">
        <v>6167.7962175000002</v>
      </c>
      <c r="H27" s="11" t="str">
        <f t="shared" si="10"/>
        <v>N/A</v>
      </c>
      <c r="I27" s="12">
        <v>-1.2E-2</v>
      </c>
      <c r="J27" s="12">
        <v>1.869</v>
      </c>
      <c r="K27" s="48" t="s">
        <v>739</v>
      </c>
      <c r="L27" s="9" t="str">
        <f>IF(J27="Div by 0", "N/A", IF(OR(J27="N/A",K27="N/A"),"N/A", IF(J27&gt;VALUE(MID(K27,1,2)), "No", IF(J27&lt;-1*VALUE(MID(K27,1,2)), "No", "Yes"))))</f>
        <v>Yes</v>
      </c>
    </row>
    <row r="28" spans="1:12" x14ac:dyDescent="0.2">
      <c r="A28" s="63" t="s">
        <v>1139</v>
      </c>
      <c r="B28" s="48" t="s">
        <v>213</v>
      </c>
      <c r="C28" s="14">
        <v>12846.990449999999</v>
      </c>
      <c r="D28" s="11" t="str">
        <f t="shared" si="8"/>
        <v>N/A</v>
      </c>
      <c r="E28" s="14">
        <v>12415.492061000001</v>
      </c>
      <c r="F28" s="11" t="str">
        <f t="shared" si="9"/>
        <v>N/A</v>
      </c>
      <c r="G28" s="14">
        <v>12720.744221999999</v>
      </c>
      <c r="H28" s="11" t="str">
        <f t="shared" si="10"/>
        <v>N/A</v>
      </c>
      <c r="I28" s="12">
        <v>-3.36</v>
      </c>
      <c r="J28" s="12">
        <v>2.4590000000000001</v>
      </c>
      <c r="K28" s="48" t="s">
        <v>739</v>
      </c>
      <c r="L28" s="9" t="str">
        <f>IF(J28="Div by 0", "N/A", IF(K28="N/A","N/A", IF(J28&gt;VALUE(MID(K28,1,2)), "No", IF(J28&lt;-1*VALUE(MID(K28,1,2)), "No", "Yes"))))</f>
        <v>Yes</v>
      </c>
    </row>
    <row r="29" spans="1:12" x14ac:dyDescent="0.2">
      <c r="A29" s="2" t="s">
        <v>1140</v>
      </c>
      <c r="B29" s="48" t="s">
        <v>213</v>
      </c>
      <c r="C29" s="14">
        <v>14065.697523999999</v>
      </c>
      <c r="D29" s="11" t="str">
        <f t="shared" si="8"/>
        <v>N/A</v>
      </c>
      <c r="E29" s="14">
        <v>13455.308779999999</v>
      </c>
      <c r="F29" s="11" t="str">
        <f t="shared" si="9"/>
        <v>N/A</v>
      </c>
      <c r="G29" s="14">
        <v>13407.89551</v>
      </c>
      <c r="H29" s="11" t="str">
        <f t="shared" si="10"/>
        <v>N/A</v>
      </c>
      <c r="I29" s="12">
        <v>-4.34</v>
      </c>
      <c r="J29" s="12">
        <v>-0.35199999999999998</v>
      </c>
      <c r="K29" s="48" t="s">
        <v>739</v>
      </c>
      <c r="L29" s="9" t="str">
        <f>IF(J29="Div by 0", "N/A", IF(K29="N/A","N/A", IF(J29&gt;VALUE(MID(K29,1,2)), "No", IF(J29&lt;-1*VALUE(MID(K29,1,2)), "No", "Yes"))))</f>
        <v>Yes</v>
      </c>
    </row>
    <row r="30" spans="1:12" x14ac:dyDescent="0.2">
      <c r="A30" s="2" t="s">
        <v>1141</v>
      </c>
      <c r="B30" s="48" t="s">
        <v>213</v>
      </c>
      <c r="C30" s="14">
        <v>12170.645818999999</v>
      </c>
      <c r="D30" s="11" t="str">
        <f t="shared" si="8"/>
        <v>N/A</v>
      </c>
      <c r="E30" s="14">
        <v>11955.022354000001</v>
      </c>
      <c r="F30" s="11" t="str">
        <f t="shared" si="9"/>
        <v>N/A</v>
      </c>
      <c r="G30" s="14">
        <v>12663.172461</v>
      </c>
      <c r="H30" s="11" t="str">
        <f t="shared" si="10"/>
        <v>N/A</v>
      </c>
      <c r="I30" s="12">
        <v>-1.77</v>
      </c>
      <c r="J30" s="12">
        <v>5.923</v>
      </c>
      <c r="K30" s="48" t="s">
        <v>739</v>
      </c>
      <c r="L30" s="9" t="str">
        <f>IF(J30="Div by 0", "N/A", IF(K30="N/A","N/A", IF(J30&gt;VALUE(MID(K30,1,2)), "No", IF(J30&lt;-1*VALUE(MID(K30,1,2)), "No", "Yes"))))</f>
        <v>Yes</v>
      </c>
    </row>
    <row r="31" spans="1:12" x14ac:dyDescent="0.2">
      <c r="A31" s="2" t="s">
        <v>1142</v>
      </c>
      <c r="B31" s="48" t="s">
        <v>213</v>
      </c>
      <c r="C31" s="14">
        <v>12108.55675</v>
      </c>
      <c r="D31" s="11" t="str">
        <f t="shared" si="8"/>
        <v>N/A</v>
      </c>
      <c r="E31" s="14">
        <v>11759.257763</v>
      </c>
      <c r="F31" s="11" t="str">
        <f t="shared" si="9"/>
        <v>N/A</v>
      </c>
      <c r="G31" s="14">
        <v>12028.167869000001</v>
      </c>
      <c r="H31" s="11" t="str">
        <f t="shared" si="10"/>
        <v>N/A</v>
      </c>
      <c r="I31" s="12">
        <v>-2.88</v>
      </c>
      <c r="J31" s="12">
        <v>2.2869999999999999</v>
      </c>
      <c r="K31" s="48" t="s">
        <v>739</v>
      </c>
      <c r="L31" s="9" t="str">
        <f>IF(J31="Div by 0", "N/A", IF(OR(J31="N/A",K31="N/A"),"N/A", IF(J31&gt;VALUE(MID(K31,1,2)), "No", IF(J31&lt;-1*VALUE(MID(K31,1,2)), "No", "Yes"))))</f>
        <v>Yes</v>
      </c>
    </row>
    <row r="32" spans="1:12" x14ac:dyDescent="0.2">
      <c r="A32" s="2" t="s">
        <v>1143</v>
      </c>
      <c r="B32" s="48" t="s">
        <v>213</v>
      </c>
      <c r="C32" s="14">
        <v>14145.504752000001</v>
      </c>
      <c r="D32" s="11" t="str">
        <f t="shared" si="8"/>
        <v>N/A</v>
      </c>
      <c r="E32" s="14">
        <v>13546.500485</v>
      </c>
      <c r="F32" s="11" t="str">
        <f t="shared" si="9"/>
        <v>N/A</v>
      </c>
      <c r="G32" s="14">
        <v>13887.931627</v>
      </c>
      <c r="H32" s="11" t="str">
        <f t="shared" si="10"/>
        <v>N/A</v>
      </c>
      <c r="I32" s="12">
        <v>-4.2300000000000004</v>
      </c>
      <c r="J32" s="12">
        <v>2.52</v>
      </c>
      <c r="K32" s="48" t="s">
        <v>739</v>
      </c>
      <c r="L32" s="9" t="str">
        <f>IF(J32="Div by 0", "N/A", IF(OR(J32="N/A",K32="N/A"),"N/A", IF(J32&gt;VALUE(MID(K32,1,2)), "No", IF(J32&lt;-1*VALUE(MID(K32,1,2)), "No", "Yes"))))</f>
        <v>Yes</v>
      </c>
    </row>
    <row r="33" spans="1:12" x14ac:dyDescent="0.2">
      <c r="A33" s="2" t="s">
        <v>1731</v>
      </c>
      <c r="B33" s="48" t="s">
        <v>213</v>
      </c>
      <c r="C33" s="14">
        <v>7948.3370166000004</v>
      </c>
      <c r="D33" s="11" t="str">
        <f t="shared" si="8"/>
        <v>N/A</v>
      </c>
      <c r="E33" s="14">
        <v>9420.1438263</v>
      </c>
      <c r="F33" s="11" t="str">
        <f t="shared" si="9"/>
        <v>N/A</v>
      </c>
      <c r="G33" s="14">
        <v>9570.6587500000005</v>
      </c>
      <c r="H33" s="11" t="str">
        <f t="shared" si="10"/>
        <v>N/A</v>
      </c>
      <c r="I33" s="12">
        <v>18.52</v>
      </c>
      <c r="J33" s="12">
        <v>1.5980000000000001</v>
      </c>
      <c r="K33" s="48" t="s">
        <v>739</v>
      </c>
      <c r="L33" s="9" t="str">
        <f t="shared" ref="L33:L45" si="12">IF(J33="Div by 0", "N/A", IF(K33="N/A","N/A", IF(J33&gt;VALUE(MID(K33,1,2)), "No", IF(J33&lt;-1*VALUE(MID(K33,1,2)), "No", "Yes"))))</f>
        <v>Yes</v>
      </c>
    </row>
    <row r="34" spans="1:12" x14ac:dyDescent="0.2">
      <c r="A34" s="2" t="s">
        <v>1732</v>
      </c>
      <c r="B34" s="48" t="s">
        <v>213</v>
      </c>
      <c r="C34" s="14">
        <v>1566.4677240999999</v>
      </c>
      <c r="D34" s="11" t="str">
        <f t="shared" si="8"/>
        <v>N/A</v>
      </c>
      <c r="E34" s="14">
        <v>1544.5829275000001</v>
      </c>
      <c r="F34" s="11" t="str">
        <f t="shared" si="9"/>
        <v>N/A</v>
      </c>
      <c r="G34" s="14">
        <v>1476.6641873999999</v>
      </c>
      <c r="H34" s="11" t="str">
        <f t="shared" si="10"/>
        <v>N/A</v>
      </c>
      <c r="I34" s="12">
        <v>-1.4</v>
      </c>
      <c r="J34" s="12">
        <v>-4.4000000000000004</v>
      </c>
      <c r="K34" s="48" t="s">
        <v>739</v>
      </c>
      <c r="L34" s="9" t="str">
        <f t="shared" si="12"/>
        <v>Yes</v>
      </c>
    </row>
    <row r="35" spans="1:12" x14ac:dyDescent="0.2">
      <c r="A35" s="2" t="s">
        <v>1733</v>
      </c>
      <c r="B35" s="48" t="s">
        <v>213</v>
      </c>
      <c r="C35" s="14">
        <v>17659.868676999999</v>
      </c>
      <c r="D35" s="11" t="str">
        <f t="shared" si="8"/>
        <v>N/A</v>
      </c>
      <c r="E35" s="14">
        <v>17616.583197</v>
      </c>
      <c r="F35" s="11" t="str">
        <f t="shared" si="9"/>
        <v>N/A</v>
      </c>
      <c r="G35" s="14">
        <v>18387.913294000002</v>
      </c>
      <c r="H35" s="11" t="str">
        <f t="shared" si="10"/>
        <v>N/A</v>
      </c>
      <c r="I35" s="12">
        <v>-0.245</v>
      </c>
      <c r="J35" s="12">
        <v>4.3780000000000001</v>
      </c>
      <c r="K35" s="48" t="s">
        <v>739</v>
      </c>
      <c r="L35" s="9" t="str">
        <f t="shared" si="12"/>
        <v>Yes</v>
      </c>
    </row>
    <row r="36" spans="1:12" x14ac:dyDescent="0.2">
      <c r="A36" s="2" t="s">
        <v>1734</v>
      </c>
      <c r="B36" s="48" t="s">
        <v>213</v>
      </c>
      <c r="C36" s="14">
        <v>246.66074073999999</v>
      </c>
      <c r="D36" s="11" t="str">
        <f t="shared" si="8"/>
        <v>N/A</v>
      </c>
      <c r="E36" s="14">
        <v>299.69926119000002</v>
      </c>
      <c r="F36" s="11" t="str">
        <f t="shared" si="9"/>
        <v>N/A</v>
      </c>
      <c r="G36" s="14">
        <v>264.67692629999999</v>
      </c>
      <c r="H36" s="11" t="str">
        <f t="shared" si="10"/>
        <v>N/A</v>
      </c>
      <c r="I36" s="12">
        <v>21.5</v>
      </c>
      <c r="J36" s="12">
        <v>-11.7</v>
      </c>
      <c r="K36" s="48" t="s">
        <v>739</v>
      </c>
      <c r="L36" s="9" t="str">
        <f t="shared" si="12"/>
        <v>Yes</v>
      </c>
    </row>
    <row r="37" spans="1:12" x14ac:dyDescent="0.2">
      <c r="A37" s="2" t="s">
        <v>1735</v>
      </c>
      <c r="B37" s="48" t="s">
        <v>213</v>
      </c>
      <c r="C37" s="14" t="s">
        <v>1747</v>
      </c>
      <c r="D37" s="11" t="str">
        <f t="shared" si="8"/>
        <v>N/A</v>
      </c>
      <c r="E37" s="14" t="s">
        <v>1747</v>
      </c>
      <c r="F37" s="11" t="str">
        <f t="shared" si="9"/>
        <v>N/A</v>
      </c>
      <c r="G37" s="14" t="s">
        <v>1747</v>
      </c>
      <c r="H37" s="11" t="str">
        <f t="shared" si="10"/>
        <v>N/A</v>
      </c>
      <c r="I37" s="12" t="s">
        <v>1747</v>
      </c>
      <c r="J37" s="12" t="s">
        <v>1747</v>
      </c>
      <c r="K37" s="48" t="s">
        <v>739</v>
      </c>
      <c r="L37" s="9" t="str">
        <f t="shared" si="12"/>
        <v>N/A</v>
      </c>
    </row>
    <row r="38" spans="1:12" x14ac:dyDescent="0.2">
      <c r="A38" s="2" t="s">
        <v>1736</v>
      </c>
      <c r="B38" s="48" t="s">
        <v>213</v>
      </c>
      <c r="C38" s="14" t="s">
        <v>1747</v>
      </c>
      <c r="D38" s="11" t="str">
        <f t="shared" si="8"/>
        <v>N/A</v>
      </c>
      <c r="E38" s="14" t="s">
        <v>1747</v>
      </c>
      <c r="F38" s="11" t="str">
        <f t="shared" si="9"/>
        <v>N/A</v>
      </c>
      <c r="G38" s="14" t="s">
        <v>1747</v>
      </c>
      <c r="H38" s="11" t="str">
        <f t="shared" si="10"/>
        <v>N/A</v>
      </c>
      <c r="I38" s="12" t="s">
        <v>1747</v>
      </c>
      <c r="J38" s="12" t="s">
        <v>1747</v>
      </c>
      <c r="K38" s="48" t="s">
        <v>739</v>
      </c>
      <c r="L38" s="9" t="str">
        <f t="shared" si="12"/>
        <v>N/A</v>
      </c>
    </row>
    <row r="39" spans="1:12" x14ac:dyDescent="0.2">
      <c r="A39" s="2" t="s">
        <v>1737</v>
      </c>
      <c r="B39" s="48" t="s">
        <v>213</v>
      </c>
      <c r="C39" s="14">
        <v>295.43569056000001</v>
      </c>
      <c r="D39" s="11" t="str">
        <f t="shared" si="8"/>
        <v>N/A</v>
      </c>
      <c r="E39" s="14">
        <v>233.85096153999999</v>
      </c>
      <c r="F39" s="11" t="str">
        <f t="shared" si="9"/>
        <v>N/A</v>
      </c>
      <c r="G39" s="14">
        <v>338.11925709000002</v>
      </c>
      <c r="H39" s="11" t="str">
        <f t="shared" si="10"/>
        <v>N/A</v>
      </c>
      <c r="I39" s="12">
        <v>-20.8</v>
      </c>
      <c r="J39" s="12">
        <v>44.59</v>
      </c>
      <c r="K39" s="48" t="s">
        <v>739</v>
      </c>
      <c r="L39" s="9" t="str">
        <f t="shared" si="12"/>
        <v>No</v>
      </c>
    </row>
    <row r="40" spans="1:12" x14ac:dyDescent="0.2">
      <c r="A40" s="2" t="s">
        <v>1738</v>
      </c>
      <c r="B40" s="48" t="s">
        <v>213</v>
      </c>
      <c r="C40" s="14" t="s">
        <v>1747</v>
      </c>
      <c r="D40" s="11" t="str">
        <f t="shared" si="8"/>
        <v>N/A</v>
      </c>
      <c r="E40" s="14" t="s">
        <v>1747</v>
      </c>
      <c r="F40" s="11" t="str">
        <f t="shared" si="9"/>
        <v>N/A</v>
      </c>
      <c r="G40" s="14" t="s">
        <v>1747</v>
      </c>
      <c r="H40" s="11" t="str">
        <f t="shared" si="10"/>
        <v>N/A</v>
      </c>
      <c r="I40" s="12" t="s">
        <v>1747</v>
      </c>
      <c r="J40" s="12" t="s">
        <v>1747</v>
      </c>
      <c r="K40" s="48" t="s">
        <v>739</v>
      </c>
      <c r="L40" s="9" t="str">
        <f t="shared" si="12"/>
        <v>N/A</v>
      </c>
    </row>
    <row r="41" spans="1:12" x14ac:dyDescent="0.2">
      <c r="A41" s="2" t="s">
        <v>1739</v>
      </c>
      <c r="B41" s="48" t="s">
        <v>213</v>
      </c>
      <c r="C41" s="14">
        <v>41144.040987</v>
      </c>
      <c r="D41" s="11" t="str">
        <f t="shared" si="8"/>
        <v>N/A</v>
      </c>
      <c r="E41" s="14">
        <v>40475.403794999998</v>
      </c>
      <c r="F41" s="11" t="str">
        <f t="shared" si="9"/>
        <v>N/A</v>
      </c>
      <c r="G41" s="14">
        <v>41248.535844999999</v>
      </c>
      <c r="H41" s="11" t="str">
        <f t="shared" si="10"/>
        <v>N/A</v>
      </c>
      <c r="I41" s="12">
        <v>-1.63</v>
      </c>
      <c r="J41" s="12">
        <v>1.91</v>
      </c>
      <c r="K41" s="48" t="s">
        <v>739</v>
      </c>
      <c r="L41" s="9" t="str">
        <f t="shared" si="12"/>
        <v>Yes</v>
      </c>
    </row>
    <row r="42" spans="1:12" x14ac:dyDescent="0.2">
      <c r="A42" s="2" t="s">
        <v>1740</v>
      </c>
      <c r="B42" s="48" t="s">
        <v>213</v>
      </c>
      <c r="C42" s="14" t="s">
        <v>1747</v>
      </c>
      <c r="D42" s="11" t="str">
        <f t="shared" si="8"/>
        <v>N/A</v>
      </c>
      <c r="E42" s="14" t="s">
        <v>1747</v>
      </c>
      <c r="F42" s="11" t="str">
        <f t="shared" si="9"/>
        <v>N/A</v>
      </c>
      <c r="G42" s="14" t="s">
        <v>1747</v>
      </c>
      <c r="H42" s="11" t="str">
        <f t="shared" si="10"/>
        <v>N/A</v>
      </c>
      <c r="I42" s="12" t="s">
        <v>1747</v>
      </c>
      <c r="J42" s="12" t="s">
        <v>1747</v>
      </c>
      <c r="K42" s="48" t="s">
        <v>739</v>
      </c>
      <c r="L42" s="9" t="str">
        <f t="shared" si="12"/>
        <v>N/A</v>
      </c>
    </row>
    <row r="43" spans="1:12" x14ac:dyDescent="0.2">
      <c r="A43" s="2" t="s">
        <v>1741</v>
      </c>
      <c r="B43" s="48" t="s">
        <v>213</v>
      </c>
      <c r="C43" s="14" t="s">
        <v>1747</v>
      </c>
      <c r="D43" s="11" t="str">
        <f t="shared" si="8"/>
        <v>N/A</v>
      </c>
      <c r="E43" s="14" t="s">
        <v>1747</v>
      </c>
      <c r="F43" s="11" t="str">
        <f t="shared" si="9"/>
        <v>N/A</v>
      </c>
      <c r="G43" s="14" t="s">
        <v>1747</v>
      </c>
      <c r="H43" s="11" t="str">
        <f t="shared" si="10"/>
        <v>N/A</v>
      </c>
      <c r="I43" s="12" t="s">
        <v>1747</v>
      </c>
      <c r="J43" s="12" t="s">
        <v>1747</v>
      </c>
      <c r="K43" s="48" t="s">
        <v>739</v>
      </c>
      <c r="L43" s="9" t="str">
        <f t="shared" si="12"/>
        <v>N/A</v>
      </c>
    </row>
    <row r="44" spans="1:12" x14ac:dyDescent="0.2">
      <c r="A44" s="2" t="s">
        <v>1144</v>
      </c>
      <c r="B44" s="48" t="s">
        <v>213</v>
      </c>
      <c r="C44" s="14">
        <v>26140.688827000002</v>
      </c>
      <c r="D44" s="11" t="str">
        <f t="shared" si="8"/>
        <v>N/A</v>
      </c>
      <c r="E44" s="14">
        <v>25780.98806</v>
      </c>
      <c r="F44" s="11" t="str">
        <f t="shared" si="9"/>
        <v>N/A</v>
      </c>
      <c r="G44" s="14">
        <v>26697.606238</v>
      </c>
      <c r="H44" s="11" t="str">
        <f t="shared" si="10"/>
        <v>N/A</v>
      </c>
      <c r="I44" s="12">
        <v>-1.38</v>
      </c>
      <c r="J44" s="12">
        <v>3.5550000000000002</v>
      </c>
      <c r="K44" s="48" t="s">
        <v>739</v>
      </c>
      <c r="L44" s="9" t="str">
        <f t="shared" si="12"/>
        <v>Yes</v>
      </c>
    </row>
    <row r="45" spans="1:12" ht="25.5" x14ac:dyDescent="0.2">
      <c r="A45" s="2" t="s">
        <v>1145</v>
      </c>
      <c r="B45" s="48" t="s">
        <v>213</v>
      </c>
      <c r="C45" s="14">
        <v>933.45022014000006</v>
      </c>
      <c r="D45" s="11" t="str">
        <f t="shared" si="8"/>
        <v>N/A</v>
      </c>
      <c r="E45" s="14">
        <v>930.79064072000006</v>
      </c>
      <c r="F45" s="11" t="str">
        <f t="shared" si="9"/>
        <v>N/A</v>
      </c>
      <c r="G45" s="14">
        <v>893.29028405999998</v>
      </c>
      <c r="H45" s="11" t="str">
        <f t="shared" si="10"/>
        <v>N/A</v>
      </c>
      <c r="I45" s="12">
        <v>-0.28499999999999998</v>
      </c>
      <c r="J45" s="12">
        <v>-4.03</v>
      </c>
      <c r="K45" s="48" t="s">
        <v>739</v>
      </c>
      <c r="L45" s="9" t="str">
        <f t="shared" si="12"/>
        <v>Yes</v>
      </c>
    </row>
    <row r="46" spans="1:12" x14ac:dyDescent="0.2">
      <c r="A46" s="2" t="s">
        <v>1146</v>
      </c>
      <c r="B46" s="35" t="s">
        <v>213</v>
      </c>
      <c r="C46" s="47">
        <v>60401.289855000003</v>
      </c>
      <c r="D46" s="44" t="str">
        <f t="shared" si="8"/>
        <v>N/A</v>
      </c>
      <c r="E46" s="47">
        <v>60061.299929000001</v>
      </c>
      <c r="F46" s="44" t="str">
        <f t="shared" si="9"/>
        <v>N/A</v>
      </c>
      <c r="G46" s="47">
        <v>54927.372368999997</v>
      </c>
      <c r="H46" s="44" t="str">
        <f t="shared" si="10"/>
        <v>N/A</v>
      </c>
      <c r="I46" s="12">
        <v>-0.56299999999999994</v>
      </c>
      <c r="J46" s="12">
        <v>-8.5500000000000007</v>
      </c>
      <c r="K46" s="45" t="s">
        <v>739</v>
      </c>
      <c r="L46" s="9" t="str">
        <f>IF(J46="Div by 0", "N/A", IF(K46="N/A","N/A", IF(J46&gt;VALUE(MID(K46,1,2)), "No", IF(J46&lt;-1*VALUE(MID(K46,1,2)), "No", "Yes"))))</f>
        <v>Yes</v>
      </c>
    </row>
    <row r="47" spans="1:12" x14ac:dyDescent="0.2">
      <c r="A47" s="64" t="s">
        <v>1147</v>
      </c>
      <c r="B47" s="35" t="s">
        <v>213</v>
      </c>
      <c r="C47" s="47">
        <v>43188.270466000002</v>
      </c>
      <c r="D47" s="44" t="str">
        <f t="shared" si="8"/>
        <v>N/A</v>
      </c>
      <c r="E47" s="47">
        <v>50014.344690999998</v>
      </c>
      <c r="F47" s="44" t="str">
        <f t="shared" si="9"/>
        <v>N/A</v>
      </c>
      <c r="G47" s="47">
        <v>67569.889693999998</v>
      </c>
      <c r="H47" s="44" t="str">
        <f t="shared" si="10"/>
        <v>N/A</v>
      </c>
      <c r="I47" s="12">
        <v>15.81</v>
      </c>
      <c r="J47" s="12">
        <v>35.1</v>
      </c>
      <c r="K47" s="45" t="s">
        <v>739</v>
      </c>
      <c r="L47" s="9" t="str">
        <f>IF(J47="Div by 0", "N/A", IF(K47="N/A","N/A", IF(J47&gt;VALUE(MID(K47,1,2)), "No", IF(J47&lt;-1*VALUE(MID(K47,1,2)), "No", "Yes"))))</f>
        <v>No</v>
      </c>
    </row>
    <row r="48" spans="1:12" ht="25.5" x14ac:dyDescent="0.2">
      <c r="A48" s="2" t="s">
        <v>1148</v>
      </c>
      <c r="B48" s="35" t="s">
        <v>213</v>
      </c>
      <c r="C48" s="47">
        <v>43000.428124999999</v>
      </c>
      <c r="D48" s="44" t="str">
        <f t="shared" si="8"/>
        <v>N/A</v>
      </c>
      <c r="E48" s="47">
        <v>48846.434782999997</v>
      </c>
      <c r="F48" s="44" t="str">
        <f t="shared" si="9"/>
        <v>N/A</v>
      </c>
      <c r="G48" s="47">
        <v>70719.529412000004</v>
      </c>
      <c r="H48" s="44" t="str">
        <f t="shared" si="10"/>
        <v>N/A</v>
      </c>
      <c r="I48" s="12">
        <v>13.6</v>
      </c>
      <c r="J48" s="12">
        <v>44.78</v>
      </c>
      <c r="K48" s="45" t="s">
        <v>739</v>
      </c>
      <c r="L48" s="9" t="str">
        <f>IF(J48="Div by 0", "N/A", IF(K48="N/A","N/A", IF(J48&gt;VALUE(MID(K48,1,2)), "No", IF(J48&lt;-1*VALUE(MID(K48,1,2)), "No", "Yes"))))</f>
        <v>No</v>
      </c>
    </row>
    <row r="49" spans="1:12" x14ac:dyDescent="0.2">
      <c r="A49" s="6" t="s">
        <v>1149</v>
      </c>
      <c r="B49" s="35" t="s">
        <v>213</v>
      </c>
      <c r="C49" s="47">
        <v>47964.163489999999</v>
      </c>
      <c r="D49" s="44" t="str">
        <f t="shared" si="8"/>
        <v>N/A</v>
      </c>
      <c r="E49" s="47">
        <v>48754.976190000001</v>
      </c>
      <c r="F49" s="44" t="str">
        <f t="shared" si="9"/>
        <v>N/A</v>
      </c>
      <c r="G49" s="47">
        <v>68776.391833000001</v>
      </c>
      <c r="H49" s="44" t="str">
        <f t="shared" si="10"/>
        <v>N/A</v>
      </c>
      <c r="I49" s="12">
        <v>1.649</v>
      </c>
      <c r="J49" s="12">
        <v>41.07</v>
      </c>
      <c r="K49" s="45" t="s">
        <v>739</v>
      </c>
      <c r="L49" s="9" t="str">
        <f t="shared" ref="L49:L59" si="13">IF(J49="Div by 0", "N/A", IF(K49="N/A","N/A", IF(J49&gt;VALUE(MID(K49,1,2)), "No", IF(J49&lt;-1*VALUE(MID(K49,1,2)), "No", "Yes"))))</f>
        <v>No</v>
      </c>
    </row>
    <row r="50" spans="1:12" ht="25.5" x14ac:dyDescent="0.2">
      <c r="A50" s="2" t="s">
        <v>1150</v>
      </c>
      <c r="B50" s="35" t="s">
        <v>213</v>
      </c>
      <c r="C50" s="47">
        <v>23990.928161</v>
      </c>
      <c r="D50" s="44" t="str">
        <f t="shared" si="8"/>
        <v>N/A</v>
      </c>
      <c r="E50" s="47">
        <v>26066.213674999999</v>
      </c>
      <c r="F50" s="44" t="str">
        <f t="shared" si="9"/>
        <v>N/A</v>
      </c>
      <c r="G50" s="47">
        <v>49918.504944</v>
      </c>
      <c r="H50" s="44" t="str">
        <f t="shared" si="10"/>
        <v>N/A</v>
      </c>
      <c r="I50" s="12">
        <v>8.65</v>
      </c>
      <c r="J50" s="12">
        <v>91.51</v>
      </c>
      <c r="K50" s="45" t="s">
        <v>739</v>
      </c>
      <c r="L50" s="9" t="str">
        <f t="shared" si="13"/>
        <v>No</v>
      </c>
    </row>
    <row r="51" spans="1:12" x14ac:dyDescent="0.2">
      <c r="A51" s="2" t="s">
        <v>1151</v>
      </c>
      <c r="B51" s="35" t="s">
        <v>213</v>
      </c>
      <c r="C51" s="47" t="s">
        <v>1747</v>
      </c>
      <c r="D51" s="44" t="str">
        <f t="shared" ref="D51:D82" si="14">IF($B51="N/A","N/A",IF(C51&gt;10,"No",IF(C51&lt;-10,"No","Yes")))</f>
        <v>N/A</v>
      </c>
      <c r="E51" s="47" t="s">
        <v>1747</v>
      </c>
      <c r="F51" s="44" t="str">
        <f t="shared" ref="F51:F82" si="15">IF($B51="N/A","N/A",IF(E51&gt;10,"No",IF(E51&lt;-10,"No","Yes")))</f>
        <v>N/A</v>
      </c>
      <c r="G51" s="47" t="s">
        <v>1747</v>
      </c>
      <c r="H51" s="44" t="str">
        <f t="shared" ref="H51:H82" si="16">IF($B51="N/A","N/A",IF(G51&gt;10,"No",IF(G51&lt;-10,"No","Yes")))</f>
        <v>N/A</v>
      </c>
      <c r="I51" s="12" t="s">
        <v>1747</v>
      </c>
      <c r="J51" s="12" t="s">
        <v>1747</v>
      </c>
      <c r="K51" s="45" t="s">
        <v>739</v>
      </c>
      <c r="L51" s="9" t="str">
        <f t="shared" si="13"/>
        <v>N/A</v>
      </c>
    </row>
    <row r="52" spans="1:12" ht="25.5" x14ac:dyDescent="0.2">
      <c r="A52" s="2" t="s">
        <v>1152</v>
      </c>
      <c r="B52" s="35" t="s">
        <v>213</v>
      </c>
      <c r="C52" s="47" t="s">
        <v>1747</v>
      </c>
      <c r="D52" s="44" t="str">
        <f t="shared" si="14"/>
        <v>N/A</v>
      </c>
      <c r="E52" s="47" t="s">
        <v>1747</v>
      </c>
      <c r="F52" s="44" t="str">
        <f t="shared" si="15"/>
        <v>N/A</v>
      </c>
      <c r="G52" s="47" t="s">
        <v>1747</v>
      </c>
      <c r="H52" s="44" t="str">
        <f t="shared" si="16"/>
        <v>N/A</v>
      </c>
      <c r="I52" s="12" t="s">
        <v>1747</v>
      </c>
      <c r="J52" s="12" t="s">
        <v>1747</v>
      </c>
      <c r="K52" s="45" t="s">
        <v>739</v>
      </c>
      <c r="L52" s="9" t="str">
        <f t="shared" si="13"/>
        <v>N/A</v>
      </c>
    </row>
    <row r="53" spans="1:12" ht="25.5" x14ac:dyDescent="0.2">
      <c r="A53" s="2" t="s">
        <v>1153</v>
      </c>
      <c r="B53" s="35" t="s">
        <v>213</v>
      </c>
      <c r="C53" s="47" t="s">
        <v>1747</v>
      </c>
      <c r="D53" s="44" t="str">
        <f t="shared" si="14"/>
        <v>N/A</v>
      </c>
      <c r="E53" s="47" t="s">
        <v>1747</v>
      </c>
      <c r="F53" s="44" t="str">
        <f t="shared" si="15"/>
        <v>N/A</v>
      </c>
      <c r="G53" s="47" t="s">
        <v>1747</v>
      </c>
      <c r="H53" s="44" t="str">
        <f t="shared" si="16"/>
        <v>N/A</v>
      </c>
      <c r="I53" s="12" t="s">
        <v>1747</v>
      </c>
      <c r="J53" s="12" t="s">
        <v>1747</v>
      </c>
      <c r="K53" s="45" t="s">
        <v>739</v>
      </c>
      <c r="L53" s="9" t="str">
        <f t="shared" si="13"/>
        <v>N/A</v>
      </c>
    </row>
    <row r="54" spans="1:12" ht="25.5" x14ac:dyDescent="0.2">
      <c r="A54" s="2" t="s">
        <v>1154</v>
      </c>
      <c r="B54" s="35" t="s">
        <v>213</v>
      </c>
      <c r="C54" s="47">
        <v>19837.780899000001</v>
      </c>
      <c r="D54" s="44" t="str">
        <f t="shared" si="14"/>
        <v>N/A</v>
      </c>
      <c r="E54" s="47">
        <v>19722.359935</v>
      </c>
      <c r="F54" s="44" t="str">
        <f t="shared" si="15"/>
        <v>N/A</v>
      </c>
      <c r="G54" s="47">
        <v>54116.391136999999</v>
      </c>
      <c r="H54" s="44" t="str">
        <f t="shared" si="16"/>
        <v>N/A</v>
      </c>
      <c r="I54" s="12">
        <v>-0.58199999999999996</v>
      </c>
      <c r="J54" s="12">
        <v>174.4</v>
      </c>
      <c r="K54" s="45" t="s">
        <v>739</v>
      </c>
      <c r="L54" s="9" t="str">
        <f t="shared" si="13"/>
        <v>No</v>
      </c>
    </row>
    <row r="55" spans="1:12" ht="25.5" x14ac:dyDescent="0.2">
      <c r="A55" s="2" t="s">
        <v>1155</v>
      </c>
      <c r="B55" s="35" t="s">
        <v>213</v>
      </c>
      <c r="C55" s="47">
        <v>108163.40586</v>
      </c>
      <c r="D55" s="44" t="str">
        <f t="shared" si="14"/>
        <v>N/A</v>
      </c>
      <c r="E55" s="47">
        <v>109991.30067</v>
      </c>
      <c r="F55" s="44" t="str">
        <f t="shared" si="15"/>
        <v>N/A</v>
      </c>
      <c r="G55" s="47">
        <v>107844.30421</v>
      </c>
      <c r="H55" s="44" t="str">
        <f t="shared" si="16"/>
        <v>N/A</v>
      </c>
      <c r="I55" s="12">
        <v>1.69</v>
      </c>
      <c r="J55" s="12">
        <v>-1.95</v>
      </c>
      <c r="K55" s="45" t="s">
        <v>739</v>
      </c>
      <c r="L55" s="9" t="str">
        <f t="shared" si="13"/>
        <v>Yes</v>
      </c>
    </row>
    <row r="56" spans="1:12" ht="25.5" x14ac:dyDescent="0.2">
      <c r="A56" s="2" t="s">
        <v>1156</v>
      </c>
      <c r="B56" s="35" t="s">
        <v>213</v>
      </c>
      <c r="C56" s="47" t="s">
        <v>1747</v>
      </c>
      <c r="D56" s="44" t="str">
        <f t="shared" si="14"/>
        <v>N/A</v>
      </c>
      <c r="E56" s="47" t="s">
        <v>1747</v>
      </c>
      <c r="F56" s="44" t="str">
        <f t="shared" si="15"/>
        <v>N/A</v>
      </c>
      <c r="G56" s="47" t="s">
        <v>1747</v>
      </c>
      <c r="H56" s="44" t="str">
        <f t="shared" si="16"/>
        <v>N/A</v>
      </c>
      <c r="I56" s="12" t="s">
        <v>1747</v>
      </c>
      <c r="J56" s="12" t="s">
        <v>1747</v>
      </c>
      <c r="K56" s="45" t="s">
        <v>739</v>
      </c>
      <c r="L56" s="9" t="str">
        <f t="shared" si="13"/>
        <v>N/A</v>
      </c>
    </row>
    <row r="57" spans="1:12" ht="25.5" x14ac:dyDescent="0.2">
      <c r="A57" s="2" t="s">
        <v>1157</v>
      </c>
      <c r="B57" s="35" t="s">
        <v>213</v>
      </c>
      <c r="C57" s="47" t="s">
        <v>1747</v>
      </c>
      <c r="D57" s="44" t="str">
        <f t="shared" si="14"/>
        <v>N/A</v>
      </c>
      <c r="E57" s="47" t="s">
        <v>1747</v>
      </c>
      <c r="F57" s="44" t="str">
        <f t="shared" si="15"/>
        <v>N/A</v>
      </c>
      <c r="G57" s="47" t="s">
        <v>1747</v>
      </c>
      <c r="H57" s="44" t="str">
        <f t="shared" si="16"/>
        <v>N/A</v>
      </c>
      <c r="I57" s="12" t="s">
        <v>1747</v>
      </c>
      <c r="J57" s="12" t="s">
        <v>1747</v>
      </c>
      <c r="K57" s="45" t="s">
        <v>739</v>
      </c>
      <c r="L57" s="9" t="str">
        <f t="shared" si="13"/>
        <v>N/A</v>
      </c>
    </row>
    <row r="58" spans="1:12" ht="25.5" x14ac:dyDescent="0.2">
      <c r="A58" s="2" t="s">
        <v>1158</v>
      </c>
      <c r="B58" s="35" t="s">
        <v>213</v>
      </c>
      <c r="C58" s="47" t="s">
        <v>1747</v>
      </c>
      <c r="D58" s="44" t="str">
        <f t="shared" si="14"/>
        <v>N/A</v>
      </c>
      <c r="E58" s="47" t="s">
        <v>1747</v>
      </c>
      <c r="F58" s="44" t="str">
        <f t="shared" si="15"/>
        <v>N/A</v>
      </c>
      <c r="G58" s="47" t="s">
        <v>1747</v>
      </c>
      <c r="H58" s="44" t="str">
        <f t="shared" si="16"/>
        <v>N/A</v>
      </c>
      <c r="I58" s="12" t="s">
        <v>1747</v>
      </c>
      <c r="J58" s="12" t="s">
        <v>1747</v>
      </c>
      <c r="K58" s="45" t="s">
        <v>739</v>
      </c>
      <c r="L58" s="9" t="str">
        <f t="shared" si="13"/>
        <v>N/A</v>
      </c>
    </row>
    <row r="59" spans="1:12" ht="25.5" x14ac:dyDescent="0.2">
      <c r="A59" s="2" t="s">
        <v>1159</v>
      </c>
      <c r="B59" s="35" t="s">
        <v>213</v>
      </c>
      <c r="C59" s="47" t="s">
        <v>1747</v>
      </c>
      <c r="D59" s="44" t="str">
        <f t="shared" si="14"/>
        <v>N/A</v>
      </c>
      <c r="E59" s="47" t="s">
        <v>1747</v>
      </c>
      <c r="F59" s="44" t="str">
        <f t="shared" si="15"/>
        <v>N/A</v>
      </c>
      <c r="G59" s="47" t="s">
        <v>1747</v>
      </c>
      <c r="H59" s="44" t="str">
        <f t="shared" si="16"/>
        <v>N/A</v>
      </c>
      <c r="I59" s="12" t="s">
        <v>1747</v>
      </c>
      <c r="J59" s="12" t="s">
        <v>1747</v>
      </c>
      <c r="K59" s="45" t="s">
        <v>739</v>
      </c>
      <c r="L59" s="9" t="str">
        <f t="shared" si="13"/>
        <v>N/A</v>
      </c>
    </row>
    <row r="60" spans="1:12" x14ac:dyDescent="0.2">
      <c r="A60" s="6" t="s">
        <v>356</v>
      </c>
      <c r="B60" s="35" t="s">
        <v>213</v>
      </c>
      <c r="C60" s="47">
        <v>111790958</v>
      </c>
      <c r="D60" s="44" t="str">
        <f t="shared" si="14"/>
        <v>N/A</v>
      </c>
      <c r="E60" s="47">
        <v>119506850</v>
      </c>
      <c r="F60" s="44" t="str">
        <f t="shared" si="15"/>
        <v>N/A</v>
      </c>
      <c r="G60" s="47">
        <v>102344488</v>
      </c>
      <c r="H60" s="44" t="str">
        <f t="shared" si="16"/>
        <v>N/A</v>
      </c>
      <c r="I60" s="12">
        <v>6.9020000000000001</v>
      </c>
      <c r="J60" s="12">
        <v>-14.4</v>
      </c>
      <c r="K60" s="45" t="s">
        <v>739</v>
      </c>
      <c r="L60" s="9" t="str">
        <f t="shared" ref="L60:L70" si="17">IF(J60="Div by 0", "N/A", IF(K60="N/A","N/A", IF(J60&gt;VALUE(MID(K60,1,2)), "No", IF(J60&lt;-1*VALUE(MID(K60,1,2)), "No", "Yes"))))</f>
        <v>Yes</v>
      </c>
    </row>
    <row r="61" spans="1:12" ht="25.5" x14ac:dyDescent="0.2">
      <c r="A61" s="2" t="s">
        <v>1160</v>
      </c>
      <c r="B61" s="35" t="s">
        <v>213</v>
      </c>
      <c r="C61" s="47">
        <v>18576062</v>
      </c>
      <c r="D61" s="44" t="str">
        <f t="shared" si="14"/>
        <v>N/A</v>
      </c>
      <c r="E61" s="47">
        <v>23349216</v>
      </c>
      <c r="F61" s="44" t="str">
        <f t="shared" si="15"/>
        <v>N/A</v>
      </c>
      <c r="G61" s="47">
        <v>7226082</v>
      </c>
      <c r="H61" s="44" t="str">
        <f t="shared" si="16"/>
        <v>N/A</v>
      </c>
      <c r="I61" s="12">
        <v>25.7</v>
      </c>
      <c r="J61" s="12">
        <v>-69.099999999999994</v>
      </c>
      <c r="K61" s="45" t="s">
        <v>739</v>
      </c>
      <c r="L61" s="9" t="str">
        <f t="shared" si="17"/>
        <v>No</v>
      </c>
    </row>
    <row r="62" spans="1:12" x14ac:dyDescent="0.2">
      <c r="A62" s="2" t="s">
        <v>1161</v>
      </c>
      <c r="B62" s="35" t="s">
        <v>213</v>
      </c>
      <c r="C62" s="47">
        <v>0</v>
      </c>
      <c r="D62" s="44" t="str">
        <f t="shared" si="14"/>
        <v>N/A</v>
      </c>
      <c r="E62" s="47">
        <v>0</v>
      </c>
      <c r="F62" s="44" t="str">
        <f t="shared" si="15"/>
        <v>N/A</v>
      </c>
      <c r="G62" s="47">
        <v>0</v>
      </c>
      <c r="H62" s="44" t="str">
        <f t="shared" si="16"/>
        <v>N/A</v>
      </c>
      <c r="I62" s="12" t="s">
        <v>1747</v>
      </c>
      <c r="J62" s="12" t="s">
        <v>1747</v>
      </c>
      <c r="K62" s="45" t="s">
        <v>739</v>
      </c>
      <c r="L62" s="9" t="str">
        <f t="shared" si="17"/>
        <v>N/A</v>
      </c>
    </row>
    <row r="63" spans="1:12" ht="25.5" x14ac:dyDescent="0.2">
      <c r="A63" s="2" t="s">
        <v>1162</v>
      </c>
      <c r="B63" s="35" t="s">
        <v>213</v>
      </c>
      <c r="C63" s="47">
        <v>0</v>
      </c>
      <c r="D63" s="44" t="str">
        <f t="shared" si="14"/>
        <v>N/A</v>
      </c>
      <c r="E63" s="47">
        <v>0</v>
      </c>
      <c r="F63" s="44" t="str">
        <f t="shared" si="15"/>
        <v>N/A</v>
      </c>
      <c r="G63" s="47">
        <v>0</v>
      </c>
      <c r="H63" s="44" t="str">
        <f t="shared" si="16"/>
        <v>N/A</v>
      </c>
      <c r="I63" s="12" t="s">
        <v>1747</v>
      </c>
      <c r="J63" s="12" t="s">
        <v>1747</v>
      </c>
      <c r="K63" s="45" t="s">
        <v>739</v>
      </c>
      <c r="L63" s="9" t="str">
        <f t="shared" si="17"/>
        <v>N/A</v>
      </c>
    </row>
    <row r="64" spans="1:12" ht="25.5" x14ac:dyDescent="0.2">
      <c r="A64" s="2" t="s">
        <v>1163</v>
      </c>
      <c r="B64" s="35" t="s">
        <v>213</v>
      </c>
      <c r="C64" s="47">
        <v>0</v>
      </c>
      <c r="D64" s="44" t="str">
        <f t="shared" si="14"/>
        <v>N/A</v>
      </c>
      <c r="E64" s="47">
        <v>0</v>
      </c>
      <c r="F64" s="44" t="str">
        <f t="shared" si="15"/>
        <v>N/A</v>
      </c>
      <c r="G64" s="47">
        <v>0</v>
      </c>
      <c r="H64" s="44" t="str">
        <f t="shared" si="16"/>
        <v>N/A</v>
      </c>
      <c r="I64" s="12" t="s">
        <v>1747</v>
      </c>
      <c r="J64" s="12" t="s">
        <v>1747</v>
      </c>
      <c r="K64" s="45" t="s">
        <v>739</v>
      </c>
      <c r="L64" s="9" t="str">
        <f t="shared" si="17"/>
        <v>N/A</v>
      </c>
    </row>
    <row r="65" spans="1:12" ht="25.5" x14ac:dyDescent="0.2">
      <c r="A65" s="2" t="s">
        <v>1164</v>
      </c>
      <c r="B65" s="35" t="s">
        <v>213</v>
      </c>
      <c r="C65" s="47">
        <v>2823906</v>
      </c>
      <c r="D65" s="44" t="str">
        <f t="shared" si="14"/>
        <v>N/A</v>
      </c>
      <c r="E65" s="47">
        <v>2470023</v>
      </c>
      <c r="F65" s="44" t="str">
        <f t="shared" si="15"/>
        <v>N/A</v>
      </c>
      <c r="G65" s="47">
        <v>609034</v>
      </c>
      <c r="H65" s="44" t="str">
        <f t="shared" si="16"/>
        <v>N/A</v>
      </c>
      <c r="I65" s="12">
        <v>-12.5</v>
      </c>
      <c r="J65" s="12">
        <v>-75.3</v>
      </c>
      <c r="K65" s="45" t="s">
        <v>739</v>
      </c>
      <c r="L65" s="9" t="str">
        <f t="shared" si="17"/>
        <v>No</v>
      </c>
    </row>
    <row r="66" spans="1:12" ht="25.5" x14ac:dyDescent="0.2">
      <c r="A66" s="2" t="s">
        <v>1165</v>
      </c>
      <c r="B66" s="35" t="s">
        <v>213</v>
      </c>
      <c r="C66" s="47">
        <v>90390990</v>
      </c>
      <c r="D66" s="44" t="str">
        <f t="shared" si="14"/>
        <v>N/A</v>
      </c>
      <c r="E66" s="47">
        <v>93687611</v>
      </c>
      <c r="F66" s="44" t="str">
        <f t="shared" si="15"/>
        <v>N/A</v>
      </c>
      <c r="G66" s="47">
        <v>94509372</v>
      </c>
      <c r="H66" s="44" t="str">
        <f t="shared" si="16"/>
        <v>N/A</v>
      </c>
      <c r="I66" s="12">
        <v>3.6469999999999998</v>
      </c>
      <c r="J66" s="12">
        <v>0.87709999999999999</v>
      </c>
      <c r="K66" s="45" t="s">
        <v>739</v>
      </c>
      <c r="L66" s="9" t="str">
        <f t="shared" si="17"/>
        <v>Yes</v>
      </c>
    </row>
    <row r="67" spans="1:12" ht="25.5" x14ac:dyDescent="0.2">
      <c r="A67" s="2" t="s">
        <v>1166</v>
      </c>
      <c r="B67" s="35" t="s">
        <v>213</v>
      </c>
      <c r="C67" s="47">
        <v>0</v>
      </c>
      <c r="D67" s="44" t="str">
        <f t="shared" si="14"/>
        <v>N/A</v>
      </c>
      <c r="E67" s="47">
        <v>0</v>
      </c>
      <c r="F67" s="44" t="str">
        <f t="shared" si="15"/>
        <v>N/A</v>
      </c>
      <c r="G67" s="47">
        <v>0</v>
      </c>
      <c r="H67" s="44" t="str">
        <f t="shared" si="16"/>
        <v>N/A</v>
      </c>
      <c r="I67" s="12" t="s">
        <v>1747</v>
      </c>
      <c r="J67" s="12" t="s">
        <v>1747</v>
      </c>
      <c r="K67" s="45" t="s">
        <v>739</v>
      </c>
      <c r="L67" s="9" t="str">
        <f t="shared" si="17"/>
        <v>N/A</v>
      </c>
    </row>
    <row r="68" spans="1:12" ht="25.5" x14ac:dyDescent="0.2">
      <c r="A68" s="2" t="s">
        <v>1167</v>
      </c>
      <c r="B68" s="35" t="s">
        <v>213</v>
      </c>
      <c r="C68" s="47">
        <v>0</v>
      </c>
      <c r="D68" s="44" t="str">
        <f t="shared" si="14"/>
        <v>N/A</v>
      </c>
      <c r="E68" s="47">
        <v>0</v>
      </c>
      <c r="F68" s="44" t="str">
        <f t="shared" si="15"/>
        <v>N/A</v>
      </c>
      <c r="G68" s="47">
        <v>0</v>
      </c>
      <c r="H68" s="44" t="str">
        <f t="shared" si="16"/>
        <v>N/A</v>
      </c>
      <c r="I68" s="12" t="s">
        <v>1747</v>
      </c>
      <c r="J68" s="12" t="s">
        <v>1747</v>
      </c>
      <c r="K68" s="45" t="s">
        <v>739</v>
      </c>
      <c r="L68" s="9" t="str">
        <f t="shared" si="17"/>
        <v>N/A</v>
      </c>
    </row>
    <row r="69" spans="1:12" ht="25.5" x14ac:dyDescent="0.2">
      <c r="A69" s="2" t="s">
        <v>1168</v>
      </c>
      <c r="B69" s="35" t="s">
        <v>213</v>
      </c>
      <c r="C69" s="47">
        <v>0</v>
      </c>
      <c r="D69" s="44" t="str">
        <f t="shared" si="14"/>
        <v>N/A</v>
      </c>
      <c r="E69" s="47">
        <v>0</v>
      </c>
      <c r="F69" s="44" t="str">
        <f t="shared" si="15"/>
        <v>N/A</v>
      </c>
      <c r="G69" s="47">
        <v>0</v>
      </c>
      <c r="H69" s="44" t="str">
        <f t="shared" si="16"/>
        <v>N/A</v>
      </c>
      <c r="I69" s="12" t="s">
        <v>1747</v>
      </c>
      <c r="J69" s="12" t="s">
        <v>1747</v>
      </c>
      <c r="K69" s="45" t="s">
        <v>739</v>
      </c>
      <c r="L69" s="9" t="str">
        <f t="shared" si="17"/>
        <v>N/A</v>
      </c>
    </row>
    <row r="70" spans="1:12" ht="25.5" x14ac:dyDescent="0.2">
      <c r="A70" s="2" t="s">
        <v>1169</v>
      </c>
      <c r="B70" s="35" t="s">
        <v>213</v>
      </c>
      <c r="C70" s="47">
        <v>0</v>
      </c>
      <c r="D70" s="44" t="str">
        <f t="shared" si="14"/>
        <v>N/A</v>
      </c>
      <c r="E70" s="47">
        <v>0</v>
      </c>
      <c r="F70" s="44" t="str">
        <f t="shared" si="15"/>
        <v>N/A</v>
      </c>
      <c r="G70" s="47">
        <v>0</v>
      </c>
      <c r="H70" s="44" t="str">
        <f t="shared" si="16"/>
        <v>N/A</v>
      </c>
      <c r="I70" s="12" t="s">
        <v>1747</v>
      </c>
      <c r="J70" s="12" t="s">
        <v>1747</v>
      </c>
      <c r="K70" s="45" t="s">
        <v>739</v>
      </c>
      <c r="L70" s="9" t="str">
        <f t="shared" si="17"/>
        <v>N/A</v>
      </c>
    </row>
    <row r="71" spans="1:12" x14ac:dyDescent="0.2">
      <c r="A71" s="6" t="s">
        <v>1170</v>
      </c>
      <c r="B71" s="35" t="s">
        <v>213</v>
      </c>
      <c r="C71" s="47">
        <v>37375.780007000001</v>
      </c>
      <c r="D71" s="44" t="str">
        <f t="shared" si="14"/>
        <v>N/A</v>
      </c>
      <c r="E71" s="47">
        <v>37938.682540000002</v>
      </c>
      <c r="F71" s="44" t="str">
        <f t="shared" si="15"/>
        <v>N/A</v>
      </c>
      <c r="G71" s="47">
        <v>34540.83294</v>
      </c>
      <c r="H71" s="44" t="str">
        <f t="shared" si="16"/>
        <v>N/A</v>
      </c>
      <c r="I71" s="12">
        <v>1.506</v>
      </c>
      <c r="J71" s="12">
        <v>-8.9600000000000009</v>
      </c>
      <c r="K71" s="45" t="s">
        <v>739</v>
      </c>
      <c r="L71" s="9" t="str">
        <f t="shared" ref="L71:L81" si="18">IF(J71="Div by 0", "N/A", IF(K71="N/A","N/A", IF(J71&gt;VALUE(MID(K71,1,2)), "No", IF(J71&lt;-1*VALUE(MID(K71,1,2)), "No", "Yes"))))</f>
        <v>Yes</v>
      </c>
    </row>
    <row r="72" spans="1:12" ht="25.5" x14ac:dyDescent="0.2">
      <c r="A72" s="2" t="s">
        <v>1171</v>
      </c>
      <c r="B72" s="35" t="s">
        <v>213</v>
      </c>
      <c r="C72" s="47">
        <v>13344.872126</v>
      </c>
      <c r="D72" s="44" t="str">
        <f t="shared" si="14"/>
        <v>N/A</v>
      </c>
      <c r="E72" s="47">
        <v>14254.710623000001</v>
      </c>
      <c r="F72" s="44" t="str">
        <f t="shared" si="15"/>
        <v>N/A</v>
      </c>
      <c r="G72" s="47">
        <v>4763.4027685999999</v>
      </c>
      <c r="H72" s="44" t="str">
        <f t="shared" si="16"/>
        <v>N/A</v>
      </c>
      <c r="I72" s="12">
        <v>6.8179999999999996</v>
      </c>
      <c r="J72" s="12">
        <v>-66.599999999999994</v>
      </c>
      <c r="K72" s="45" t="s">
        <v>739</v>
      </c>
      <c r="L72" s="9" t="str">
        <f t="shared" si="18"/>
        <v>No</v>
      </c>
    </row>
    <row r="73" spans="1:12" ht="25.5" x14ac:dyDescent="0.2">
      <c r="A73" s="2" t="s">
        <v>1172</v>
      </c>
      <c r="B73" s="35" t="s">
        <v>213</v>
      </c>
      <c r="C73" s="47" t="s">
        <v>1747</v>
      </c>
      <c r="D73" s="44" t="str">
        <f t="shared" si="14"/>
        <v>N/A</v>
      </c>
      <c r="E73" s="47" t="s">
        <v>1747</v>
      </c>
      <c r="F73" s="44" t="str">
        <f t="shared" si="15"/>
        <v>N/A</v>
      </c>
      <c r="G73" s="47" t="s">
        <v>1747</v>
      </c>
      <c r="H73" s="44" t="str">
        <f t="shared" si="16"/>
        <v>N/A</v>
      </c>
      <c r="I73" s="12" t="s">
        <v>1747</v>
      </c>
      <c r="J73" s="12" t="s">
        <v>1747</v>
      </c>
      <c r="K73" s="45" t="s">
        <v>739</v>
      </c>
      <c r="L73" s="9" t="str">
        <f t="shared" si="18"/>
        <v>N/A</v>
      </c>
    </row>
    <row r="74" spans="1:12" ht="25.5" x14ac:dyDescent="0.2">
      <c r="A74" s="2" t="s">
        <v>1173</v>
      </c>
      <c r="B74" s="35" t="s">
        <v>213</v>
      </c>
      <c r="C74" s="47" t="s">
        <v>1747</v>
      </c>
      <c r="D74" s="44" t="str">
        <f t="shared" si="14"/>
        <v>N/A</v>
      </c>
      <c r="E74" s="47" t="s">
        <v>1747</v>
      </c>
      <c r="F74" s="44" t="str">
        <f t="shared" si="15"/>
        <v>N/A</v>
      </c>
      <c r="G74" s="47" t="s">
        <v>1747</v>
      </c>
      <c r="H74" s="44" t="str">
        <f t="shared" si="16"/>
        <v>N/A</v>
      </c>
      <c r="I74" s="12" t="s">
        <v>1747</v>
      </c>
      <c r="J74" s="12" t="s">
        <v>1747</v>
      </c>
      <c r="K74" s="45" t="s">
        <v>739</v>
      </c>
      <c r="L74" s="9" t="str">
        <f t="shared" si="18"/>
        <v>N/A</v>
      </c>
    </row>
    <row r="75" spans="1:12" ht="25.5" x14ac:dyDescent="0.2">
      <c r="A75" s="2" t="s">
        <v>1174</v>
      </c>
      <c r="B75" s="35" t="s">
        <v>213</v>
      </c>
      <c r="C75" s="47" t="s">
        <v>1747</v>
      </c>
      <c r="D75" s="44" t="str">
        <f t="shared" si="14"/>
        <v>N/A</v>
      </c>
      <c r="E75" s="47" t="s">
        <v>1747</v>
      </c>
      <c r="F75" s="44" t="str">
        <f t="shared" si="15"/>
        <v>N/A</v>
      </c>
      <c r="G75" s="47" t="s">
        <v>1747</v>
      </c>
      <c r="H75" s="44" t="str">
        <f t="shared" si="16"/>
        <v>N/A</v>
      </c>
      <c r="I75" s="12" t="s">
        <v>1747</v>
      </c>
      <c r="J75" s="12" t="s">
        <v>1747</v>
      </c>
      <c r="K75" s="45" t="s">
        <v>739</v>
      </c>
      <c r="L75" s="9" t="str">
        <f t="shared" si="18"/>
        <v>N/A</v>
      </c>
    </row>
    <row r="76" spans="1:12" ht="25.5" x14ac:dyDescent="0.2">
      <c r="A76" s="2" t="s">
        <v>1175</v>
      </c>
      <c r="B76" s="35" t="s">
        <v>213</v>
      </c>
      <c r="C76" s="47">
        <v>3966.1601123999999</v>
      </c>
      <c r="D76" s="44" t="str">
        <f t="shared" si="14"/>
        <v>N/A</v>
      </c>
      <c r="E76" s="47">
        <v>4022.8387622</v>
      </c>
      <c r="F76" s="44" t="str">
        <f t="shared" si="15"/>
        <v>N/A</v>
      </c>
      <c r="G76" s="47">
        <v>1173.4759151999999</v>
      </c>
      <c r="H76" s="44" t="str">
        <f t="shared" si="16"/>
        <v>N/A</v>
      </c>
      <c r="I76" s="12">
        <v>1.429</v>
      </c>
      <c r="J76" s="12">
        <v>-70.8</v>
      </c>
      <c r="K76" s="45" t="s">
        <v>739</v>
      </c>
      <c r="L76" s="9" t="str">
        <f t="shared" si="18"/>
        <v>No</v>
      </c>
    </row>
    <row r="77" spans="1:12" ht="25.5" x14ac:dyDescent="0.2">
      <c r="A77" s="2" t="s">
        <v>1176</v>
      </c>
      <c r="B77" s="35" t="s">
        <v>213</v>
      </c>
      <c r="C77" s="47">
        <v>101906.41488</v>
      </c>
      <c r="D77" s="44" t="str">
        <f t="shared" si="14"/>
        <v>N/A</v>
      </c>
      <c r="E77" s="47">
        <v>104329.1882</v>
      </c>
      <c r="F77" s="44" t="str">
        <f t="shared" si="15"/>
        <v>N/A</v>
      </c>
      <c r="G77" s="47">
        <v>101951.85761000001</v>
      </c>
      <c r="H77" s="44" t="str">
        <f t="shared" si="16"/>
        <v>N/A</v>
      </c>
      <c r="I77" s="12">
        <v>2.3769999999999998</v>
      </c>
      <c r="J77" s="12">
        <v>-2.2799999999999998</v>
      </c>
      <c r="K77" s="45" t="s">
        <v>739</v>
      </c>
      <c r="L77" s="9" t="str">
        <f t="shared" si="18"/>
        <v>Yes</v>
      </c>
    </row>
    <row r="78" spans="1:12" ht="25.5" x14ac:dyDescent="0.2">
      <c r="A78" s="2" t="s">
        <v>1177</v>
      </c>
      <c r="B78" s="35" t="s">
        <v>213</v>
      </c>
      <c r="C78" s="47" t="s">
        <v>1747</v>
      </c>
      <c r="D78" s="44" t="str">
        <f t="shared" si="14"/>
        <v>N/A</v>
      </c>
      <c r="E78" s="47" t="s">
        <v>1747</v>
      </c>
      <c r="F78" s="44" t="str">
        <f t="shared" si="15"/>
        <v>N/A</v>
      </c>
      <c r="G78" s="47" t="s">
        <v>1747</v>
      </c>
      <c r="H78" s="44" t="str">
        <f t="shared" si="16"/>
        <v>N/A</v>
      </c>
      <c r="I78" s="12" t="s">
        <v>1747</v>
      </c>
      <c r="J78" s="12" t="s">
        <v>1747</v>
      </c>
      <c r="K78" s="45" t="s">
        <v>739</v>
      </c>
      <c r="L78" s="9" t="str">
        <f t="shared" si="18"/>
        <v>N/A</v>
      </c>
    </row>
    <row r="79" spans="1:12" ht="25.5" x14ac:dyDescent="0.2">
      <c r="A79" s="2" t="s">
        <v>1178</v>
      </c>
      <c r="B79" s="35" t="s">
        <v>213</v>
      </c>
      <c r="C79" s="47" t="s">
        <v>1747</v>
      </c>
      <c r="D79" s="44" t="str">
        <f t="shared" si="14"/>
        <v>N/A</v>
      </c>
      <c r="E79" s="47" t="s">
        <v>1747</v>
      </c>
      <c r="F79" s="44" t="str">
        <f t="shared" si="15"/>
        <v>N/A</v>
      </c>
      <c r="G79" s="47" t="s">
        <v>1747</v>
      </c>
      <c r="H79" s="44" t="str">
        <f t="shared" si="16"/>
        <v>N/A</v>
      </c>
      <c r="I79" s="12" t="s">
        <v>1747</v>
      </c>
      <c r="J79" s="12" t="s">
        <v>1747</v>
      </c>
      <c r="K79" s="45" t="s">
        <v>739</v>
      </c>
      <c r="L79" s="9" t="str">
        <f t="shared" si="18"/>
        <v>N/A</v>
      </c>
    </row>
    <row r="80" spans="1:12" ht="25.5" x14ac:dyDescent="0.2">
      <c r="A80" s="2" t="s">
        <v>1179</v>
      </c>
      <c r="B80" s="35" t="s">
        <v>213</v>
      </c>
      <c r="C80" s="47" t="s">
        <v>1747</v>
      </c>
      <c r="D80" s="44" t="str">
        <f t="shared" si="14"/>
        <v>N/A</v>
      </c>
      <c r="E80" s="47" t="s">
        <v>1747</v>
      </c>
      <c r="F80" s="44" t="str">
        <f t="shared" si="15"/>
        <v>N/A</v>
      </c>
      <c r="G80" s="47" t="s">
        <v>1747</v>
      </c>
      <c r="H80" s="44" t="str">
        <f t="shared" si="16"/>
        <v>N/A</v>
      </c>
      <c r="I80" s="12" t="s">
        <v>1747</v>
      </c>
      <c r="J80" s="12" t="s">
        <v>1747</v>
      </c>
      <c r="K80" s="45" t="s">
        <v>739</v>
      </c>
      <c r="L80" s="9" t="str">
        <f t="shared" si="18"/>
        <v>N/A</v>
      </c>
    </row>
    <row r="81" spans="1:12" ht="25.5" x14ac:dyDescent="0.2">
      <c r="A81" s="2" t="s">
        <v>1180</v>
      </c>
      <c r="B81" s="35" t="s">
        <v>213</v>
      </c>
      <c r="C81" s="47" t="s">
        <v>1747</v>
      </c>
      <c r="D81" s="44" t="str">
        <f t="shared" si="14"/>
        <v>N/A</v>
      </c>
      <c r="E81" s="47" t="s">
        <v>1747</v>
      </c>
      <c r="F81" s="44" t="str">
        <f t="shared" si="15"/>
        <v>N/A</v>
      </c>
      <c r="G81" s="47" t="s">
        <v>1747</v>
      </c>
      <c r="H81" s="44" t="str">
        <f t="shared" si="16"/>
        <v>N/A</v>
      </c>
      <c r="I81" s="12" t="s">
        <v>1747</v>
      </c>
      <c r="J81" s="12" t="s">
        <v>1747</v>
      </c>
      <c r="K81" s="45" t="s">
        <v>739</v>
      </c>
      <c r="L81" s="9" t="str">
        <f t="shared" si="18"/>
        <v>N/A</v>
      </c>
    </row>
    <row r="82" spans="1:12" x14ac:dyDescent="0.2">
      <c r="A82" s="2" t="s">
        <v>357</v>
      </c>
      <c r="B82" s="35" t="s">
        <v>213</v>
      </c>
      <c r="C82" s="47">
        <v>111803238</v>
      </c>
      <c r="D82" s="44" t="str">
        <f t="shared" si="14"/>
        <v>N/A</v>
      </c>
      <c r="E82" s="47">
        <v>119549762</v>
      </c>
      <c r="F82" s="44" t="str">
        <f t="shared" si="15"/>
        <v>N/A</v>
      </c>
      <c r="G82" s="47">
        <v>102355028</v>
      </c>
      <c r="H82" s="44" t="str">
        <f t="shared" si="16"/>
        <v>N/A</v>
      </c>
      <c r="I82" s="12">
        <v>6.9290000000000003</v>
      </c>
      <c r="J82" s="12">
        <v>-14.4</v>
      </c>
      <c r="K82" s="45" t="s">
        <v>739</v>
      </c>
      <c r="L82" s="9" t="str">
        <f t="shared" ref="L82:L138" si="19">IF(J82="Div by 0", "N/A", IF(K82="N/A","N/A", IF(J82&gt;VALUE(MID(K82,1,2)), "No", IF(J82&lt;-1*VALUE(MID(K82,1,2)), "No", "Yes"))))</f>
        <v>Yes</v>
      </c>
    </row>
    <row r="83" spans="1:12" x14ac:dyDescent="0.2">
      <c r="A83" s="2" t="s">
        <v>363</v>
      </c>
      <c r="B83" s="35" t="s">
        <v>213</v>
      </c>
      <c r="C83" s="47">
        <v>2810</v>
      </c>
      <c r="D83" s="44" t="str">
        <f t="shared" ref="D83:D114" si="20">IF($B83="N/A","N/A",IF(C83&gt;10,"No",IF(C83&lt;-10,"No","Yes")))</f>
        <v>N/A</v>
      </c>
      <c r="E83" s="36">
        <v>2941</v>
      </c>
      <c r="F83" s="44" t="str">
        <f t="shared" ref="F83:F114" si="21">IF($B83="N/A","N/A",IF(E83&gt;10,"No",IF(E83&lt;-10,"No","Yes")))</f>
        <v>N/A</v>
      </c>
      <c r="G83" s="36">
        <v>2730</v>
      </c>
      <c r="H83" s="44" t="str">
        <f t="shared" ref="H83:H114" si="22">IF($B83="N/A","N/A",IF(G83&gt;10,"No",IF(G83&lt;-10,"No","Yes")))</f>
        <v>N/A</v>
      </c>
      <c r="I83" s="12">
        <v>4.6619999999999999</v>
      </c>
      <c r="J83" s="12">
        <v>-7.17</v>
      </c>
      <c r="K83" s="45" t="s">
        <v>739</v>
      </c>
      <c r="L83" s="9" t="str">
        <f t="shared" si="19"/>
        <v>Yes</v>
      </c>
    </row>
    <row r="84" spans="1:12" x14ac:dyDescent="0.2">
      <c r="A84" s="2" t="s">
        <v>358</v>
      </c>
      <c r="B84" s="35" t="s">
        <v>213</v>
      </c>
      <c r="C84" s="47">
        <v>39787.629180999997</v>
      </c>
      <c r="D84" s="44" t="str">
        <f t="shared" si="20"/>
        <v>N/A</v>
      </c>
      <c r="E84" s="47">
        <v>40649.358041</v>
      </c>
      <c r="F84" s="44" t="str">
        <f t="shared" si="21"/>
        <v>N/A</v>
      </c>
      <c r="G84" s="47">
        <v>37492.684248999998</v>
      </c>
      <c r="H84" s="44" t="str">
        <f t="shared" si="22"/>
        <v>N/A</v>
      </c>
      <c r="I84" s="12">
        <v>2.1659999999999999</v>
      </c>
      <c r="J84" s="12">
        <v>-7.77</v>
      </c>
      <c r="K84" s="45" t="s">
        <v>739</v>
      </c>
      <c r="L84" s="9" t="str">
        <f t="shared" si="19"/>
        <v>Yes</v>
      </c>
    </row>
    <row r="85" spans="1:12" ht="25.5" x14ac:dyDescent="0.2">
      <c r="A85" s="2" t="s">
        <v>1181</v>
      </c>
      <c r="B85" s="35" t="s">
        <v>213</v>
      </c>
      <c r="C85" s="47">
        <v>4942764</v>
      </c>
      <c r="D85" s="44" t="str">
        <f t="shared" si="20"/>
        <v>N/A</v>
      </c>
      <c r="E85" s="47">
        <v>4288722</v>
      </c>
      <c r="F85" s="44" t="str">
        <f t="shared" si="21"/>
        <v>N/A</v>
      </c>
      <c r="G85" s="47">
        <v>567915</v>
      </c>
      <c r="H85" s="44" t="str">
        <f t="shared" si="22"/>
        <v>N/A</v>
      </c>
      <c r="I85" s="12">
        <v>-13.2</v>
      </c>
      <c r="J85" s="12">
        <v>-86.8</v>
      </c>
      <c r="K85" s="45" t="s">
        <v>739</v>
      </c>
      <c r="L85" s="9" t="str">
        <f t="shared" si="19"/>
        <v>No</v>
      </c>
    </row>
    <row r="86" spans="1:12" x14ac:dyDescent="0.2">
      <c r="A86" s="2" t="s">
        <v>729</v>
      </c>
      <c r="B86" s="35" t="s">
        <v>213</v>
      </c>
      <c r="C86" s="47">
        <v>1504</v>
      </c>
      <c r="D86" s="44" t="str">
        <f t="shared" si="20"/>
        <v>N/A</v>
      </c>
      <c r="E86" s="36">
        <v>1370</v>
      </c>
      <c r="F86" s="44" t="str">
        <f t="shared" si="21"/>
        <v>N/A</v>
      </c>
      <c r="G86" s="36">
        <v>449</v>
      </c>
      <c r="H86" s="44" t="str">
        <f t="shared" si="22"/>
        <v>N/A</v>
      </c>
      <c r="I86" s="12">
        <v>-8.91</v>
      </c>
      <c r="J86" s="12">
        <v>-67.2</v>
      </c>
      <c r="K86" s="45" t="s">
        <v>739</v>
      </c>
      <c r="L86" s="9" t="str">
        <f t="shared" si="19"/>
        <v>No</v>
      </c>
    </row>
    <row r="87" spans="1:12" ht="25.5" x14ac:dyDescent="0.2">
      <c r="A87" s="2" t="s">
        <v>1182</v>
      </c>
      <c r="B87" s="35" t="s">
        <v>213</v>
      </c>
      <c r="C87" s="47">
        <v>3286.4122339999999</v>
      </c>
      <c r="D87" s="44" t="str">
        <f t="shared" si="20"/>
        <v>N/A</v>
      </c>
      <c r="E87" s="47">
        <v>3130.4540145999999</v>
      </c>
      <c r="F87" s="44" t="str">
        <f t="shared" si="21"/>
        <v>N/A</v>
      </c>
      <c r="G87" s="47">
        <v>1264.844098</v>
      </c>
      <c r="H87" s="44" t="str">
        <f t="shared" si="22"/>
        <v>N/A</v>
      </c>
      <c r="I87" s="12">
        <v>-4.75</v>
      </c>
      <c r="J87" s="12">
        <v>-59.6</v>
      </c>
      <c r="K87" s="45" t="s">
        <v>739</v>
      </c>
      <c r="L87" s="9" t="str">
        <f t="shared" si="19"/>
        <v>No</v>
      </c>
    </row>
    <row r="88" spans="1:12" ht="25.5" x14ac:dyDescent="0.2">
      <c r="A88" s="2" t="s">
        <v>1183</v>
      </c>
      <c r="B88" s="35" t="s">
        <v>213</v>
      </c>
      <c r="C88" s="47">
        <v>67576544</v>
      </c>
      <c r="D88" s="44" t="str">
        <f t="shared" si="20"/>
        <v>N/A</v>
      </c>
      <c r="E88" s="47">
        <v>71916813</v>
      </c>
      <c r="F88" s="44" t="str">
        <f t="shared" si="21"/>
        <v>N/A</v>
      </c>
      <c r="G88" s="47">
        <v>75223441</v>
      </c>
      <c r="H88" s="44" t="str">
        <f t="shared" si="22"/>
        <v>N/A</v>
      </c>
      <c r="I88" s="12">
        <v>6.423</v>
      </c>
      <c r="J88" s="12">
        <v>4.5979999999999999</v>
      </c>
      <c r="K88" s="45" t="s">
        <v>739</v>
      </c>
      <c r="L88" s="9" t="str">
        <f t="shared" si="19"/>
        <v>Yes</v>
      </c>
    </row>
    <row r="89" spans="1:12" x14ac:dyDescent="0.2">
      <c r="A89" s="2" t="s">
        <v>730</v>
      </c>
      <c r="B89" s="35" t="s">
        <v>213</v>
      </c>
      <c r="C89" s="47">
        <v>861</v>
      </c>
      <c r="D89" s="44" t="str">
        <f t="shared" si="20"/>
        <v>N/A</v>
      </c>
      <c r="E89" s="36">
        <v>859</v>
      </c>
      <c r="F89" s="44" t="str">
        <f t="shared" si="21"/>
        <v>N/A</v>
      </c>
      <c r="G89" s="36">
        <v>878</v>
      </c>
      <c r="H89" s="44" t="str">
        <f t="shared" si="22"/>
        <v>N/A</v>
      </c>
      <c r="I89" s="12">
        <v>-0.23200000000000001</v>
      </c>
      <c r="J89" s="12">
        <v>2.2120000000000002</v>
      </c>
      <c r="K89" s="45" t="s">
        <v>739</v>
      </c>
      <c r="L89" s="9" t="str">
        <f t="shared" si="19"/>
        <v>Yes</v>
      </c>
    </row>
    <row r="90" spans="1:12" ht="25.5" x14ac:dyDescent="0.2">
      <c r="A90" s="2" t="s">
        <v>1184</v>
      </c>
      <c r="B90" s="35" t="s">
        <v>213</v>
      </c>
      <c r="C90" s="47">
        <v>78486.113821000006</v>
      </c>
      <c r="D90" s="44" t="str">
        <f t="shared" si="20"/>
        <v>N/A</v>
      </c>
      <c r="E90" s="47">
        <v>83721.551804000002</v>
      </c>
      <c r="F90" s="44" t="str">
        <f t="shared" si="21"/>
        <v>N/A</v>
      </c>
      <c r="G90" s="47">
        <v>85675.900911000004</v>
      </c>
      <c r="H90" s="44" t="str">
        <f t="shared" si="22"/>
        <v>N/A</v>
      </c>
      <c r="I90" s="12">
        <v>6.6710000000000003</v>
      </c>
      <c r="J90" s="12">
        <v>2.3340000000000001</v>
      </c>
      <c r="K90" s="45" t="s">
        <v>739</v>
      </c>
      <c r="L90" s="9" t="str">
        <f t="shared" si="19"/>
        <v>Yes</v>
      </c>
    </row>
    <row r="91" spans="1:12" ht="25.5" x14ac:dyDescent="0.2">
      <c r="A91" s="2" t="s">
        <v>1185</v>
      </c>
      <c r="B91" s="35" t="s">
        <v>213</v>
      </c>
      <c r="C91" s="47">
        <v>2232948</v>
      </c>
      <c r="D91" s="44" t="str">
        <f t="shared" si="20"/>
        <v>N/A</v>
      </c>
      <c r="E91" s="47">
        <v>2669949</v>
      </c>
      <c r="F91" s="44" t="str">
        <f t="shared" si="21"/>
        <v>N/A</v>
      </c>
      <c r="G91" s="47">
        <v>3033074</v>
      </c>
      <c r="H91" s="44" t="str">
        <f t="shared" si="22"/>
        <v>N/A</v>
      </c>
      <c r="I91" s="12">
        <v>19.57</v>
      </c>
      <c r="J91" s="12">
        <v>13.6</v>
      </c>
      <c r="K91" s="45" t="s">
        <v>739</v>
      </c>
      <c r="L91" s="9" t="str">
        <f t="shared" si="19"/>
        <v>Yes</v>
      </c>
    </row>
    <row r="92" spans="1:12" x14ac:dyDescent="0.2">
      <c r="A92" s="2" t="s">
        <v>731</v>
      </c>
      <c r="B92" s="35" t="s">
        <v>213</v>
      </c>
      <c r="C92" s="47">
        <v>112</v>
      </c>
      <c r="D92" s="44" t="str">
        <f t="shared" si="20"/>
        <v>N/A</v>
      </c>
      <c r="E92" s="36">
        <v>105</v>
      </c>
      <c r="F92" s="44" t="str">
        <f t="shared" si="21"/>
        <v>N/A</v>
      </c>
      <c r="G92" s="36">
        <v>108</v>
      </c>
      <c r="H92" s="44" t="str">
        <f t="shared" si="22"/>
        <v>N/A</v>
      </c>
      <c r="I92" s="12">
        <v>-6.25</v>
      </c>
      <c r="J92" s="12">
        <v>2.8570000000000002</v>
      </c>
      <c r="K92" s="45" t="s">
        <v>739</v>
      </c>
      <c r="L92" s="9" t="str">
        <f t="shared" si="19"/>
        <v>Yes</v>
      </c>
    </row>
    <row r="93" spans="1:12" ht="25.5" x14ac:dyDescent="0.2">
      <c r="A93" s="2" t="s">
        <v>1186</v>
      </c>
      <c r="B93" s="35" t="s">
        <v>213</v>
      </c>
      <c r="C93" s="47">
        <v>19937.035714000001</v>
      </c>
      <c r="D93" s="44" t="str">
        <f t="shared" si="20"/>
        <v>N/A</v>
      </c>
      <c r="E93" s="47">
        <v>25428.085714000001</v>
      </c>
      <c r="F93" s="44" t="str">
        <f t="shared" si="21"/>
        <v>N/A</v>
      </c>
      <c r="G93" s="47">
        <v>28084.018519000001</v>
      </c>
      <c r="H93" s="44" t="str">
        <f t="shared" si="22"/>
        <v>N/A</v>
      </c>
      <c r="I93" s="12">
        <v>27.54</v>
      </c>
      <c r="J93" s="12">
        <v>10.44</v>
      </c>
      <c r="K93" s="45" t="s">
        <v>739</v>
      </c>
      <c r="L93" s="9" t="str">
        <f t="shared" si="19"/>
        <v>Yes</v>
      </c>
    </row>
    <row r="94" spans="1:12" x14ac:dyDescent="0.2">
      <c r="A94" s="2" t="s">
        <v>1187</v>
      </c>
      <c r="B94" s="35" t="s">
        <v>213</v>
      </c>
      <c r="C94" s="47">
        <v>17422214</v>
      </c>
      <c r="D94" s="44" t="str">
        <f t="shared" si="20"/>
        <v>N/A</v>
      </c>
      <c r="E94" s="47">
        <v>18394921</v>
      </c>
      <c r="F94" s="44" t="str">
        <f t="shared" si="21"/>
        <v>N/A</v>
      </c>
      <c r="G94" s="47">
        <v>16583892</v>
      </c>
      <c r="H94" s="44" t="str">
        <f t="shared" si="22"/>
        <v>N/A</v>
      </c>
      <c r="I94" s="12">
        <v>5.5830000000000002</v>
      </c>
      <c r="J94" s="12">
        <v>-9.85</v>
      </c>
      <c r="K94" s="45" t="s">
        <v>739</v>
      </c>
      <c r="L94" s="9" t="str">
        <f t="shared" si="19"/>
        <v>Yes</v>
      </c>
    </row>
    <row r="95" spans="1:12" x14ac:dyDescent="0.2">
      <c r="A95" s="2" t="s">
        <v>732</v>
      </c>
      <c r="B95" s="35" t="s">
        <v>213</v>
      </c>
      <c r="C95" s="47">
        <v>981</v>
      </c>
      <c r="D95" s="44" t="str">
        <f t="shared" si="20"/>
        <v>N/A</v>
      </c>
      <c r="E95" s="36">
        <v>998</v>
      </c>
      <c r="F95" s="44" t="str">
        <f t="shared" si="21"/>
        <v>N/A</v>
      </c>
      <c r="G95" s="36">
        <v>986</v>
      </c>
      <c r="H95" s="44" t="str">
        <f t="shared" si="22"/>
        <v>N/A</v>
      </c>
      <c r="I95" s="12">
        <v>1.7330000000000001</v>
      </c>
      <c r="J95" s="12">
        <v>-1.2</v>
      </c>
      <c r="K95" s="45" t="s">
        <v>739</v>
      </c>
      <c r="L95" s="9" t="str">
        <f t="shared" si="19"/>
        <v>Yes</v>
      </c>
    </row>
    <row r="96" spans="1:12" x14ac:dyDescent="0.2">
      <c r="A96" s="2" t="s">
        <v>1188</v>
      </c>
      <c r="B96" s="35" t="s">
        <v>213</v>
      </c>
      <c r="C96" s="47">
        <v>17759.647299</v>
      </c>
      <c r="D96" s="44" t="str">
        <f t="shared" si="20"/>
        <v>N/A</v>
      </c>
      <c r="E96" s="47">
        <v>18431.784568999999</v>
      </c>
      <c r="F96" s="44" t="str">
        <f t="shared" si="21"/>
        <v>N/A</v>
      </c>
      <c r="G96" s="47">
        <v>16819.363083</v>
      </c>
      <c r="H96" s="44" t="str">
        <f t="shared" si="22"/>
        <v>N/A</v>
      </c>
      <c r="I96" s="12">
        <v>3.7850000000000001</v>
      </c>
      <c r="J96" s="12">
        <v>-8.75</v>
      </c>
      <c r="K96" s="45" t="s">
        <v>739</v>
      </c>
      <c r="L96" s="9" t="str">
        <f t="shared" si="19"/>
        <v>Yes</v>
      </c>
    </row>
    <row r="97" spans="1:12" x14ac:dyDescent="0.2">
      <c r="A97" s="2" t="s">
        <v>1189</v>
      </c>
      <c r="B97" s="35" t="s">
        <v>213</v>
      </c>
      <c r="C97" s="47">
        <v>0</v>
      </c>
      <c r="D97" s="44" t="str">
        <f t="shared" si="20"/>
        <v>N/A</v>
      </c>
      <c r="E97" s="47">
        <v>0</v>
      </c>
      <c r="F97" s="44" t="str">
        <f t="shared" si="21"/>
        <v>N/A</v>
      </c>
      <c r="G97" s="47">
        <v>157226</v>
      </c>
      <c r="H97" s="44" t="str">
        <f t="shared" si="22"/>
        <v>N/A</v>
      </c>
      <c r="I97" s="12" t="s">
        <v>1747</v>
      </c>
      <c r="J97" s="12" t="s">
        <v>1747</v>
      </c>
      <c r="K97" s="45" t="s">
        <v>739</v>
      </c>
      <c r="L97" s="9" t="str">
        <f t="shared" si="19"/>
        <v>N/A</v>
      </c>
    </row>
    <row r="98" spans="1:12" x14ac:dyDescent="0.2">
      <c r="A98" s="2" t="s">
        <v>520</v>
      </c>
      <c r="B98" s="35" t="s">
        <v>213</v>
      </c>
      <c r="C98" s="47">
        <v>0</v>
      </c>
      <c r="D98" s="44" t="str">
        <f t="shared" si="20"/>
        <v>N/A</v>
      </c>
      <c r="E98" s="36">
        <v>0</v>
      </c>
      <c r="F98" s="44" t="str">
        <f t="shared" si="21"/>
        <v>N/A</v>
      </c>
      <c r="G98" s="36">
        <v>293</v>
      </c>
      <c r="H98" s="44" t="str">
        <f t="shared" si="22"/>
        <v>N/A</v>
      </c>
      <c r="I98" s="12" t="s">
        <v>1747</v>
      </c>
      <c r="J98" s="12" t="s">
        <v>1747</v>
      </c>
      <c r="K98" s="45" t="s">
        <v>739</v>
      </c>
      <c r="L98" s="9" t="str">
        <f t="shared" si="19"/>
        <v>N/A</v>
      </c>
    </row>
    <row r="99" spans="1:12" x14ac:dyDescent="0.2">
      <c r="A99" s="2" t="s">
        <v>1190</v>
      </c>
      <c r="B99" s="35" t="s">
        <v>213</v>
      </c>
      <c r="C99" s="47" t="s">
        <v>1747</v>
      </c>
      <c r="D99" s="44" t="str">
        <f t="shared" si="20"/>
        <v>N/A</v>
      </c>
      <c r="E99" s="47" t="s">
        <v>1747</v>
      </c>
      <c r="F99" s="44" t="str">
        <f t="shared" si="21"/>
        <v>N/A</v>
      </c>
      <c r="G99" s="47">
        <v>536.60750853000002</v>
      </c>
      <c r="H99" s="44" t="str">
        <f t="shared" si="22"/>
        <v>N/A</v>
      </c>
      <c r="I99" s="12" t="s">
        <v>1747</v>
      </c>
      <c r="J99" s="12" t="s">
        <v>1747</v>
      </c>
      <c r="K99" s="45" t="s">
        <v>739</v>
      </c>
      <c r="L99" s="9" t="str">
        <f t="shared" si="19"/>
        <v>N/A</v>
      </c>
    </row>
    <row r="100" spans="1:12" ht="25.5" x14ac:dyDescent="0.2">
      <c r="A100" s="2" t="s">
        <v>1191</v>
      </c>
      <c r="B100" s="35" t="s">
        <v>213</v>
      </c>
      <c r="C100" s="47">
        <v>0</v>
      </c>
      <c r="D100" s="44" t="str">
        <f t="shared" si="20"/>
        <v>N/A</v>
      </c>
      <c r="E100" s="47">
        <v>0</v>
      </c>
      <c r="F100" s="44" t="str">
        <f t="shared" si="21"/>
        <v>N/A</v>
      </c>
      <c r="G100" s="47">
        <v>0</v>
      </c>
      <c r="H100" s="44" t="str">
        <f t="shared" si="22"/>
        <v>N/A</v>
      </c>
      <c r="I100" s="12" t="s">
        <v>1747</v>
      </c>
      <c r="J100" s="12" t="s">
        <v>1747</v>
      </c>
      <c r="K100" s="45" t="s">
        <v>739</v>
      </c>
      <c r="L100" s="9" t="str">
        <f t="shared" si="19"/>
        <v>N/A</v>
      </c>
    </row>
    <row r="101" spans="1:12" x14ac:dyDescent="0.2">
      <c r="A101" s="2" t="s">
        <v>521</v>
      </c>
      <c r="B101" s="35" t="s">
        <v>213</v>
      </c>
      <c r="C101" s="47">
        <v>0</v>
      </c>
      <c r="D101" s="44" t="str">
        <f t="shared" si="20"/>
        <v>N/A</v>
      </c>
      <c r="E101" s="36">
        <v>0</v>
      </c>
      <c r="F101" s="44" t="str">
        <f t="shared" si="21"/>
        <v>N/A</v>
      </c>
      <c r="G101" s="36">
        <v>0</v>
      </c>
      <c r="H101" s="44" t="str">
        <f t="shared" si="22"/>
        <v>N/A</v>
      </c>
      <c r="I101" s="12" t="s">
        <v>1747</v>
      </c>
      <c r="J101" s="12" t="s">
        <v>1747</v>
      </c>
      <c r="K101" s="45" t="s">
        <v>739</v>
      </c>
      <c r="L101" s="9" t="str">
        <f t="shared" si="19"/>
        <v>N/A</v>
      </c>
    </row>
    <row r="102" spans="1:12" ht="25.5" x14ac:dyDescent="0.2">
      <c r="A102" s="2" t="s">
        <v>1192</v>
      </c>
      <c r="B102" s="35" t="s">
        <v>213</v>
      </c>
      <c r="C102" s="47" t="s">
        <v>1747</v>
      </c>
      <c r="D102" s="44" t="str">
        <f t="shared" si="20"/>
        <v>N/A</v>
      </c>
      <c r="E102" s="47" t="s">
        <v>1747</v>
      </c>
      <c r="F102" s="44" t="str">
        <f t="shared" si="21"/>
        <v>N/A</v>
      </c>
      <c r="G102" s="47" t="s">
        <v>1747</v>
      </c>
      <c r="H102" s="44" t="str">
        <f t="shared" si="22"/>
        <v>N/A</v>
      </c>
      <c r="I102" s="12" t="s">
        <v>1747</v>
      </c>
      <c r="J102" s="12" t="s">
        <v>1747</v>
      </c>
      <c r="K102" s="45" t="s">
        <v>739</v>
      </c>
      <c r="L102" s="9" t="str">
        <f t="shared" si="19"/>
        <v>N/A</v>
      </c>
    </row>
    <row r="103" spans="1:12" ht="25.5" x14ac:dyDescent="0.2">
      <c r="A103" s="65" t="s">
        <v>1193</v>
      </c>
      <c r="B103" s="35" t="s">
        <v>213</v>
      </c>
      <c r="C103" s="47">
        <v>0</v>
      </c>
      <c r="D103" s="44" t="str">
        <f t="shared" si="20"/>
        <v>N/A</v>
      </c>
      <c r="E103" s="47">
        <v>0</v>
      </c>
      <c r="F103" s="44" t="str">
        <f t="shared" si="21"/>
        <v>N/A</v>
      </c>
      <c r="G103" s="47">
        <v>0</v>
      </c>
      <c r="H103" s="44" t="str">
        <f t="shared" si="22"/>
        <v>N/A</v>
      </c>
      <c r="I103" s="12" t="s">
        <v>1747</v>
      </c>
      <c r="J103" s="12" t="s">
        <v>1747</v>
      </c>
      <c r="K103" s="45" t="s">
        <v>739</v>
      </c>
      <c r="L103" s="9" t="str">
        <f t="shared" si="19"/>
        <v>N/A</v>
      </c>
    </row>
    <row r="104" spans="1:12" ht="25.5" x14ac:dyDescent="0.2">
      <c r="A104" s="2" t="s">
        <v>522</v>
      </c>
      <c r="B104" s="35" t="s">
        <v>213</v>
      </c>
      <c r="C104" s="47">
        <v>0</v>
      </c>
      <c r="D104" s="44" t="str">
        <f t="shared" si="20"/>
        <v>N/A</v>
      </c>
      <c r="E104" s="36">
        <v>0</v>
      </c>
      <c r="F104" s="44" t="str">
        <f t="shared" si="21"/>
        <v>N/A</v>
      </c>
      <c r="G104" s="36">
        <v>0</v>
      </c>
      <c r="H104" s="44" t="str">
        <f t="shared" si="22"/>
        <v>N/A</v>
      </c>
      <c r="I104" s="12" t="s">
        <v>1747</v>
      </c>
      <c r="J104" s="12" t="s">
        <v>1747</v>
      </c>
      <c r="K104" s="45" t="s">
        <v>739</v>
      </c>
      <c r="L104" s="9" t="str">
        <f t="shared" si="19"/>
        <v>N/A</v>
      </c>
    </row>
    <row r="105" spans="1:12" ht="25.5" x14ac:dyDescent="0.2">
      <c r="A105" s="2" t="s">
        <v>1194</v>
      </c>
      <c r="B105" s="35" t="s">
        <v>213</v>
      </c>
      <c r="C105" s="47" t="s">
        <v>1747</v>
      </c>
      <c r="D105" s="44" t="str">
        <f t="shared" si="20"/>
        <v>N/A</v>
      </c>
      <c r="E105" s="47" t="s">
        <v>1747</v>
      </c>
      <c r="F105" s="44" t="str">
        <f t="shared" si="21"/>
        <v>N/A</v>
      </c>
      <c r="G105" s="47" t="s">
        <v>1747</v>
      </c>
      <c r="H105" s="44" t="str">
        <f t="shared" si="22"/>
        <v>N/A</v>
      </c>
      <c r="I105" s="12" t="s">
        <v>1747</v>
      </c>
      <c r="J105" s="12" t="s">
        <v>1747</v>
      </c>
      <c r="K105" s="45" t="s">
        <v>739</v>
      </c>
      <c r="L105" s="9" t="str">
        <f t="shared" si="19"/>
        <v>N/A</v>
      </c>
    </row>
    <row r="106" spans="1:12" ht="25.5" x14ac:dyDescent="0.2">
      <c r="A106" s="2" t="s">
        <v>1195</v>
      </c>
      <c r="B106" s="35" t="s">
        <v>213</v>
      </c>
      <c r="C106" s="47">
        <v>13159423</v>
      </c>
      <c r="D106" s="44" t="str">
        <f t="shared" si="20"/>
        <v>N/A</v>
      </c>
      <c r="E106" s="47">
        <v>18332338</v>
      </c>
      <c r="F106" s="44" t="str">
        <f t="shared" si="21"/>
        <v>N/A</v>
      </c>
      <c r="G106" s="47">
        <v>5911672</v>
      </c>
      <c r="H106" s="44" t="str">
        <f t="shared" si="22"/>
        <v>N/A</v>
      </c>
      <c r="I106" s="12">
        <v>39.31</v>
      </c>
      <c r="J106" s="12">
        <v>-67.8</v>
      </c>
      <c r="K106" s="45" t="s">
        <v>739</v>
      </c>
      <c r="L106" s="9" t="str">
        <f t="shared" si="19"/>
        <v>No</v>
      </c>
    </row>
    <row r="107" spans="1:12" x14ac:dyDescent="0.2">
      <c r="A107" s="2" t="s">
        <v>523</v>
      </c>
      <c r="B107" s="35" t="s">
        <v>213</v>
      </c>
      <c r="C107" s="47">
        <v>1003</v>
      </c>
      <c r="D107" s="44" t="str">
        <f t="shared" si="20"/>
        <v>N/A</v>
      </c>
      <c r="E107" s="36">
        <v>1234</v>
      </c>
      <c r="F107" s="44" t="str">
        <f t="shared" si="21"/>
        <v>N/A</v>
      </c>
      <c r="G107" s="36">
        <v>1126</v>
      </c>
      <c r="H107" s="44" t="str">
        <f t="shared" si="22"/>
        <v>N/A</v>
      </c>
      <c r="I107" s="12">
        <v>23.03</v>
      </c>
      <c r="J107" s="12">
        <v>-8.75</v>
      </c>
      <c r="K107" s="45" t="s">
        <v>739</v>
      </c>
      <c r="L107" s="9" t="str">
        <f t="shared" si="19"/>
        <v>Yes</v>
      </c>
    </row>
    <row r="108" spans="1:12" ht="25.5" x14ac:dyDescent="0.2">
      <c r="A108" s="2" t="s">
        <v>1196</v>
      </c>
      <c r="B108" s="35" t="s">
        <v>213</v>
      </c>
      <c r="C108" s="47">
        <v>13120.062812</v>
      </c>
      <c r="D108" s="44" t="str">
        <f t="shared" si="20"/>
        <v>N/A</v>
      </c>
      <c r="E108" s="47">
        <v>14856.027553</v>
      </c>
      <c r="F108" s="44" t="str">
        <f t="shared" si="21"/>
        <v>N/A</v>
      </c>
      <c r="G108" s="47">
        <v>5250.1527531000002</v>
      </c>
      <c r="H108" s="44" t="str">
        <f t="shared" si="22"/>
        <v>N/A</v>
      </c>
      <c r="I108" s="12">
        <v>13.23</v>
      </c>
      <c r="J108" s="12">
        <v>-64.7</v>
      </c>
      <c r="K108" s="45" t="s">
        <v>739</v>
      </c>
      <c r="L108" s="9" t="str">
        <f t="shared" si="19"/>
        <v>No</v>
      </c>
    </row>
    <row r="109" spans="1:12" ht="25.5" x14ac:dyDescent="0.2">
      <c r="A109" s="2" t="s">
        <v>1197</v>
      </c>
      <c r="B109" s="35" t="s">
        <v>213</v>
      </c>
      <c r="C109" s="47">
        <v>607198</v>
      </c>
      <c r="D109" s="44" t="str">
        <f t="shared" si="20"/>
        <v>N/A</v>
      </c>
      <c r="E109" s="47">
        <v>37258</v>
      </c>
      <c r="F109" s="44" t="str">
        <f t="shared" si="21"/>
        <v>N/A</v>
      </c>
      <c r="G109" s="47">
        <v>1820</v>
      </c>
      <c r="H109" s="44" t="str">
        <f t="shared" si="22"/>
        <v>N/A</v>
      </c>
      <c r="I109" s="12">
        <v>-93.9</v>
      </c>
      <c r="J109" s="12">
        <v>-95.1</v>
      </c>
      <c r="K109" s="45" t="s">
        <v>739</v>
      </c>
      <c r="L109" s="9" t="str">
        <f t="shared" si="19"/>
        <v>No</v>
      </c>
    </row>
    <row r="110" spans="1:12" x14ac:dyDescent="0.2">
      <c r="A110" s="2" t="s">
        <v>524</v>
      </c>
      <c r="B110" s="35" t="s">
        <v>213</v>
      </c>
      <c r="C110" s="47">
        <v>217</v>
      </c>
      <c r="D110" s="44" t="str">
        <f t="shared" si="20"/>
        <v>N/A</v>
      </c>
      <c r="E110" s="36">
        <v>13</v>
      </c>
      <c r="F110" s="44" t="str">
        <f t="shared" si="21"/>
        <v>N/A</v>
      </c>
      <c r="G110" s="36">
        <v>11</v>
      </c>
      <c r="H110" s="44" t="str">
        <f t="shared" si="22"/>
        <v>N/A</v>
      </c>
      <c r="I110" s="12">
        <v>-94</v>
      </c>
      <c r="J110" s="12">
        <v>-92.3</v>
      </c>
      <c r="K110" s="45" t="s">
        <v>739</v>
      </c>
      <c r="L110" s="9" t="str">
        <f t="shared" si="19"/>
        <v>No</v>
      </c>
    </row>
    <row r="111" spans="1:12" ht="25.5" x14ac:dyDescent="0.2">
      <c r="A111" s="2" t="s">
        <v>1198</v>
      </c>
      <c r="B111" s="35" t="s">
        <v>213</v>
      </c>
      <c r="C111" s="47">
        <v>2798.1474653999999</v>
      </c>
      <c r="D111" s="44" t="str">
        <f t="shared" si="20"/>
        <v>N/A</v>
      </c>
      <c r="E111" s="47">
        <v>2866</v>
      </c>
      <c r="F111" s="44" t="str">
        <f t="shared" si="21"/>
        <v>N/A</v>
      </c>
      <c r="G111" s="47">
        <v>1820</v>
      </c>
      <c r="H111" s="44" t="str">
        <f t="shared" si="22"/>
        <v>N/A</v>
      </c>
      <c r="I111" s="12">
        <v>2.4249999999999998</v>
      </c>
      <c r="J111" s="12">
        <v>-36.5</v>
      </c>
      <c r="K111" s="45" t="s">
        <v>739</v>
      </c>
      <c r="L111" s="9" t="str">
        <f t="shared" si="19"/>
        <v>No</v>
      </c>
    </row>
    <row r="112" spans="1:12" ht="25.5" x14ac:dyDescent="0.2">
      <c r="A112" s="2" t="s">
        <v>1199</v>
      </c>
      <c r="B112" s="35" t="s">
        <v>213</v>
      </c>
      <c r="C112" s="47">
        <v>23678</v>
      </c>
      <c r="D112" s="44" t="str">
        <f t="shared" si="20"/>
        <v>N/A</v>
      </c>
      <c r="E112" s="47">
        <v>27101</v>
      </c>
      <c r="F112" s="44" t="str">
        <f t="shared" si="21"/>
        <v>N/A</v>
      </c>
      <c r="G112" s="47">
        <v>8988</v>
      </c>
      <c r="H112" s="44" t="str">
        <f t="shared" si="22"/>
        <v>N/A</v>
      </c>
      <c r="I112" s="12">
        <v>14.46</v>
      </c>
      <c r="J112" s="12">
        <v>-66.8</v>
      </c>
      <c r="K112" s="45" t="s">
        <v>739</v>
      </c>
      <c r="L112" s="9" t="str">
        <f t="shared" si="19"/>
        <v>No</v>
      </c>
    </row>
    <row r="113" spans="1:12" ht="25.5" x14ac:dyDescent="0.2">
      <c r="A113" s="2" t="s">
        <v>525</v>
      </c>
      <c r="B113" s="35" t="s">
        <v>213</v>
      </c>
      <c r="C113" s="47">
        <v>23</v>
      </c>
      <c r="D113" s="44" t="str">
        <f t="shared" si="20"/>
        <v>N/A</v>
      </c>
      <c r="E113" s="36">
        <v>23</v>
      </c>
      <c r="F113" s="44" t="str">
        <f t="shared" si="21"/>
        <v>N/A</v>
      </c>
      <c r="G113" s="36">
        <v>11</v>
      </c>
      <c r="H113" s="44" t="str">
        <f t="shared" si="22"/>
        <v>N/A</v>
      </c>
      <c r="I113" s="12">
        <v>0</v>
      </c>
      <c r="J113" s="12">
        <v>-60.9</v>
      </c>
      <c r="K113" s="45" t="s">
        <v>739</v>
      </c>
      <c r="L113" s="9" t="str">
        <f t="shared" si="19"/>
        <v>No</v>
      </c>
    </row>
    <row r="114" spans="1:12" ht="25.5" x14ac:dyDescent="0.2">
      <c r="A114" s="2" t="s">
        <v>1200</v>
      </c>
      <c r="B114" s="35" t="s">
        <v>213</v>
      </c>
      <c r="C114" s="47">
        <v>1029.4782608999999</v>
      </c>
      <c r="D114" s="44" t="str">
        <f t="shared" si="20"/>
        <v>N/A</v>
      </c>
      <c r="E114" s="47">
        <v>1178.3043478</v>
      </c>
      <c r="F114" s="44" t="str">
        <f t="shared" si="21"/>
        <v>N/A</v>
      </c>
      <c r="G114" s="47">
        <v>998.66666667000004</v>
      </c>
      <c r="H114" s="44" t="str">
        <f t="shared" si="22"/>
        <v>N/A</v>
      </c>
      <c r="I114" s="12">
        <v>14.46</v>
      </c>
      <c r="J114" s="12">
        <v>-15.2</v>
      </c>
      <c r="K114" s="45" t="s">
        <v>739</v>
      </c>
      <c r="L114" s="9" t="str">
        <f t="shared" si="19"/>
        <v>Yes</v>
      </c>
    </row>
    <row r="115" spans="1:12" ht="25.5" x14ac:dyDescent="0.2">
      <c r="A115" s="2" t="s">
        <v>1201</v>
      </c>
      <c r="B115" s="35" t="s">
        <v>213</v>
      </c>
      <c r="C115" s="47">
        <v>3075030</v>
      </c>
      <c r="D115" s="44" t="str">
        <f t="shared" ref="D115:D146" si="23">IF($B115="N/A","N/A",IF(C115&gt;10,"No",IF(C115&lt;-10,"No","Yes")))</f>
        <v>N/A</v>
      </c>
      <c r="E115" s="47">
        <v>1753244</v>
      </c>
      <c r="F115" s="44" t="str">
        <f t="shared" ref="F115:F146" si="24">IF($B115="N/A","N/A",IF(E115&gt;10,"No",IF(E115&lt;-10,"No","Yes")))</f>
        <v>N/A</v>
      </c>
      <c r="G115" s="47">
        <v>409307</v>
      </c>
      <c r="H115" s="44" t="str">
        <f t="shared" ref="H115:H146" si="25">IF($B115="N/A","N/A",IF(G115&gt;10,"No",IF(G115&lt;-10,"No","Yes")))</f>
        <v>N/A</v>
      </c>
      <c r="I115" s="12">
        <v>-43</v>
      </c>
      <c r="J115" s="12">
        <v>-76.7</v>
      </c>
      <c r="K115" s="45" t="s">
        <v>739</v>
      </c>
      <c r="L115" s="9" t="str">
        <f t="shared" si="19"/>
        <v>No</v>
      </c>
    </row>
    <row r="116" spans="1:12" ht="25.5" x14ac:dyDescent="0.2">
      <c r="A116" s="2" t="s">
        <v>526</v>
      </c>
      <c r="B116" s="35" t="s">
        <v>213</v>
      </c>
      <c r="C116" s="47">
        <v>632</v>
      </c>
      <c r="D116" s="44" t="str">
        <f t="shared" si="23"/>
        <v>N/A</v>
      </c>
      <c r="E116" s="36">
        <v>621</v>
      </c>
      <c r="F116" s="44" t="str">
        <f t="shared" si="24"/>
        <v>N/A</v>
      </c>
      <c r="G116" s="36">
        <v>398</v>
      </c>
      <c r="H116" s="44" t="str">
        <f t="shared" si="25"/>
        <v>N/A</v>
      </c>
      <c r="I116" s="12">
        <v>-1.74</v>
      </c>
      <c r="J116" s="12">
        <v>-35.9</v>
      </c>
      <c r="K116" s="45" t="s">
        <v>739</v>
      </c>
      <c r="L116" s="9" t="str">
        <f t="shared" si="19"/>
        <v>No</v>
      </c>
    </row>
    <row r="117" spans="1:12" ht="25.5" x14ac:dyDescent="0.2">
      <c r="A117" s="2" t="s">
        <v>1202</v>
      </c>
      <c r="B117" s="35" t="s">
        <v>213</v>
      </c>
      <c r="C117" s="47">
        <v>4865.5537974999997</v>
      </c>
      <c r="D117" s="44" t="str">
        <f t="shared" si="23"/>
        <v>N/A</v>
      </c>
      <c r="E117" s="47">
        <v>2823.2592592999999</v>
      </c>
      <c r="F117" s="44" t="str">
        <f t="shared" si="24"/>
        <v>N/A</v>
      </c>
      <c r="G117" s="47">
        <v>1028.4095477000001</v>
      </c>
      <c r="H117" s="44" t="str">
        <f t="shared" si="25"/>
        <v>N/A</v>
      </c>
      <c r="I117" s="12">
        <v>-42</v>
      </c>
      <c r="J117" s="12">
        <v>-63.6</v>
      </c>
      <c r="K117" s="45" t="s">
        <v>739</v>
      </c>
      <c r="L117" s="9" t="str">
        <f t="shared" si="19"/>
        <v>No</v>
      </c>
    </row>
    <row r="118" spans="1:12" ht="25.5" x14ac:dyDescent="0.2">
      <c r="A118" s="2" t="s">
        <v>1203</v>
      </c>
      <c r="B118" s="35" t="s">
        <v>213</v>
      </c>
      <c r="C118" s="47">
        <v>0</v>
      </c>
      <c r="D118" s="44" t="str">
        <f t="shared" si="23"/>
        <v>N/A</v>
      </c>
      <c r="E118" s="47">
        <v>0</v>
      </c>
      <c r="F118" s="44" t="str">
        <f t="shared" si="24"/>
        <v>N/A</v>
      </c>
      <c r="G118" s="47">
        <v>0</v>
      </c>
      <c r="H118" s="44" t="str">
        <f t="shared" si="25"/>
        <v>N/A</v>
      </c>
      <c r="I118" s="12" t="s">
        <v>1747</v>
      </c>
      <c r="J118" s="12" t="s">
        <v>1747</v>
      </c>
      <c r="K118" s="45" t="s">
        <v>739</v>
      </c>
      <c r="L118" s="9" t="str">
        <f t="shared" si="19"/>
        <v>N/A</v>
      </c>
    </row>
    <row r="119" spans="1:12" ht="25.5" x14ac:dyDescent="0.2">
      <c r="A119" s="2" t="s">
        <v>527</v>
      </c>
      <c r="B119" s="35" t="s">
        <v>213</v>
      </c>
      <c r="C119" s="47">
        <v>0</v>
      </c>
      <c r="D119" s="44" t="str">
        <f t="shared" si="23"/>
        <v>N/A</v>
      </c>
      <c r="E119" s="36">
        <v>0</v>
      </c>
      <c r="F119" s="44" t="str">
        <f t="shared" si="24"/>
        <v>N/A</v>
      </c>
      <c r="G119" s="36">
        <v>0</v>
      </c>
      <c r="H119" s="44" t="str">
        <f t="shared" si="25"/>
        <v>N/A</v>
      </c>
      <c r="I119" s="12" t="s">
        <v>1747</v>
      </c>
      <c r="J119" s="12" t="s">
        <v>1747</v>
      </c>
      <c r="K119" s="45" t="s">
        <v>739</v>
      </c>
      <c r="L119" s="9" t="str">
        <f t="shared" si="19"/>
        <v>N/A</v>
      </c>
    </row>
    <row r="120" spans="1:12" ht="25.5" x14ac:dyDescent="0.2">
      <c r="A120" s="2" t="s">
        <v>1204</v>
      </c>
      <c r="B120" s="35" t="s">
        <v>213</v>
      </c>
      <c r="C120" s="47" t="s">
        <v>1747</v>
      </c>
      <c r="D120" s="44" t="str">
        <f t="shared" si="23"/>
        <v>N/A</v>
      </c>
      <c r="E120" s="47" t="s">
        <v>1747</v>
      </c>
      <c r="F120" s="44" t="str">
        <f t="shared" si="24"/>
        <v>N/A</v>
      </c>
      <c r="G120" s="47" t="s">
        <v>1747</v>
      </c>
      <c r="H120" s="44" t="str">
        <f t="shared" si="25"/>
        <v>N/A</v>
      </c>
      <c r="I120" s="12" t="s">
        <v>1747</v>
      </c>
      <c r="J120" s="12" t="s">
        <v>1747</v>
      </c>
      <c r="K120" s="45" t="s">
        <v>739</v>
      </c>
      <c r="L120" s="9" t="str">
        <f t="shared" si="19"/>
        <v>N/A</v>
      </c>
    </row>
    <row r="121" spans="1:12" ht="25.5" x14ac:dyDescent="0.2">
      <c r="A121" s="2" t="s">
        <v>1205</v>
      </c>
      <c r="B121" s="35" t="s">
        <v>213</v>
      </c>
      <c r="C121" s="47">
        <v>0</v>
      </c>
      <c r="D121" s="44" t="str">
        <f t="shared" si="23"/>
        <v>N/A</v>
      </c>
      <c r="E121" s="47">
        <v>0</v>
      </c>
      <c r="F121" s="44" t="str">
        <f t="shared" si="24"/>
        <v>N/A</v>
      </c>
      <c r="G121" s="47">
        <v>0</v>
      </c>
      <c r="H121" s="44" t="str">
        <f t="shared" si="25"/>
        <v>N/A</v>
      </c>
      <c r="I121" s="12" t="s">
        <v>1747</v>
      </c>
      <c r="J121" s="12" t="s">
        <v>1747</v>
      </c>
      <c r="K121" s="45" t="s">
        <v>739</v>
      </c>
      <c r="L121" s="9" t="str">
        <f t="shared" si="19"/>
        <v>N/A</v>
      </c>
    </row>
    <row r="122" spans="1:12" x14ac:dyDescent="0.2">
      <c r="A122" s="2" t="s">
        <v>528</v>
      </c>
      <c r="B122" s="35" t="s">
        <v>213</v>
      </c>
      <c r="C122" s="47">
        <v>0</v>
      </c>
      <c r="D122" s="44" t="str">
        <f t="shared" si="23"/>
        <v>N/A</v>
      </c>
      <c r="E122" s="36">
        <v>0</v>
      </c>
      <c r="F122" s="44" t="str">
        <f t="shared" si="24"/>
        <v>N/A</v>
      </c>
      <c r="G122" s="36">
        <v>0</v>
      </c>
      <c r="H122" s="44" t="str">
        <f t="shared" si="25"/>
        <v>N/A</v>
      </c>
      <c r="I122" s="12" t="s">
        <v>1747</v>
      </c>
      <c r="J122" s="12" t="s">
        <v>1747</v>
      </c>
      <c r="K122" s="45" t="s">
        <v>739</v>
      </c>
      <c r="L122" s="9" t="str">
        <f t="shared" si="19"/>
        <v>N/A</v>
      </c>
    </row>
    <row r="123" spans="1:12" ht="25.5" x14ac:dyDescent="0.2">
      <c r="A123" s="2" t="s">
        <v>1206</v>
      </c>
      <c r="B123" s="35" t="s">
        <v>213</v>
      </c>
      <c r="C123" s="47" t="s">
        <v>1747</v>
      </c>
      <c r="D123" s="44" t="str">
        <f t="shared" si="23"/>
        <v>N/A</v>
      </c>
      <c r="E123" s="47" t="s">
        <v>1747</v>
      </c>
      <c r="F123" s="44" t="str">
        <f t="shared" si="24"/>
        <v>N/A</v>
      </c>
      <c r="G123" s="47" t="s">
        <v>1747</v>
      </c>
      <c r="H123" s="44" t="str">
        <f t="shared" si="25"/>
        <v>N/A</v>
      </c>
      <c r="I123" s="12" t="s">
        <v>1747</v>
      </c>
      <c r="J123" s="12" t="s">
        <v>1747</v>
      </c>
      <c r="K123" s="45" t="s">
        <v>739</v>
      </c>
      <c r="L123" s="9" t="str">
        <f t="shared" si="19"/>
        <v>N/A</v>
      </c>
    </row>
    <row r="124" spans="1:12" ht="25.5" x14ac:dyDescent="0.2">
      <c r="A124" s="2" t="s">
        <v>1207</v>
      </c>
      <c r="B124" s="35" t="s">
        <v>213</v>
      </c>
      <c r="C124" s="47">
        <v>236699</v>
      </c>
      <c r="D124" s="44" t="str">
        <f t="shared" si="23"/>
        <v>N/A</v>
      </c>
      <c r="E124" s="47">
        <v>254930</v>
      </c>
      <c r="F124" s="44" t="str">
        <f t="shared" si="24"/>
        <v>N/A</v>
      </c>
      <c r="G124" s="47">
        <v>68011</v>
      </c>
      <c r="H124" s="44" t="str">
        <f t="shared" si="25"/>
        <v>N/A</v>
      </c>
      <c r="I124" s="12">
        <v>7.702</v>
      </c>
      <c r="J124" s="12">
        <v>-73.3</v>
      </c>
      <c r="K124" s="45" t="s">
        <v>739</v>
      </c>
      <c r="L124" s="9" t="str">
        <f t="shared" si="19"/>
        <v>No</v>
      </c>
    </row>
    <row r="125" spans="1:12" ht="25.5" x14ac:dyDescent="0.2">
      <c r="A125" s="2" t="s">
        <v>529</v>
      </c>
      <c r="B125" s="35" t="s">
        <v>213</v>
      </c>
      <c r="C125" s="47">
        <v>809</v>
      </c>
      <c r="D125" s="44" t="str">
        <f t="shared" si="23"/>
        <v>N/A</v>
      </c>
      <c r="E125" s="36">
        <v>889</v>
      </c>
      <c r="F125" s="44" t="str">
        <f t="shared" si="24"/>
        <v>N/A</v>
      </c>
      <c r="G125" s="36">
        <v>759</v>
      </c>
      <c r="H125" s="44" t="str">
        <f t="shared" si="25"/>
        <v>N/A</v>
      </c>
      <c r="I125" s="12">
        <v>9.8889999999999993</v>
      </c>
      <c r="J125" s="12">
        <v>-14.6</v>
      </c>
      <c r="K125" s="45" t="s">
        <v>739</v>
      </c>
      <c r="L125" s="9" t="str">
        <f t="shared" si="19"/>
        <v>Yes</v>
      </c>
    </row>
    <row r="126" spans="1:12" ht="25.5" x14ac:dyDescent="0.2">
      <c r="A126" s="2" t="s">
        <v>1208</v>
      </c>
      <c r="B126" s="35" t="s">
        <v>213</v>
      </c>
      <c r="C126" s="47">
        <v>292.58220025000003</v>
      </c>
      <c r="D126" s="44" t="str">
        <f t="shared" si="23"/>
        <v>N/A</v>
      </c>
      <c r="E126" s="47">
        <v>286.76040495000001</v>
      </c>
      <c r="F126" s="44" t="str">
        <f t="shared" si="24"/>
        <v>N/A</v>
      </c>
      <c r="G126" s="47">
        <v>89.606060606</v>
      </c>
      <c r="H126" s="44" t="str">
        <f t="shared" si="25"/>
        <v>N/A</v>
      </c>
      <c r="I126" s="12">
        <v>-1.99</v>
      </c>
      <c r="J126" s="12">
        <v>-68.8</v>
      </c>
      <c r="K126" s="45" t="s">
        <v>739</v>
      </c>
      <c r="L126" s="9" t="str">
        <f t="shared" si="19"/>
        <v>No</v>
      </c>
    </row>
    <row r="127" spans="1:12" ht="25.5" x14ac:dyDescent="0.2">
      <c r="A127" s="2" t="s">
        <v>1209</v>
      </c>
      <c r="B127" s="35" t="s">
        <v>213</v>
      </c>
      <c r="C127" s="47">
        <v>0</v>
      </c>
      <c r="D127" s="44" t="str">
        <f t="shared" si="23"/>
        <v>N/A</v>
      </c>
      <c r="E127" s="47">
        <v>0</v>
      </c>
      <c r="F127" s="44" t="str">
        <f t="shared" si="24"/>
        <v>N/A</v>
      </c>
      <c r="G127" s="47">
        <v>0</v>
      </c>
      <c r="H127" s="44" t="str">
        <f t="shared" si="25"/>
        <v>N/A</v>
      </c>
      <c r="I127" s="12" t="s">
        <v>1747</v>
      </c>
      <c r="J127" s="12" t="s">
        <v>1747</v>
      </c>
      <c r="K127" s="45" t="s">
        <v>739</v>
      </c>
      <c r="L127" s="9" t="str">
        <f t="shared" si="19"/>
        <v>N/A</v>
      </c>
    </row>
    <row r="128" spans="1:12" x14ac:dyDescent="0.2">
      <c r="A128" s="2" t="s">
        <v>530</v>
      </c>
      <c r="B128" s="35" t="s">
        <v>213</v>
      </c>
      <c r="C128" s="47">
        <v>0</v>
      </c>
      <c r="D128" s="44" t="str">
        <f t="shared" si="23"/>
        <v>N/A</v>
      </c>
      <c r="E128" s="36">
        <v>0</v>
      </c>
      <c r="F128" s="44" t="str">
        <f t="shared" si="24"/>
        <v>N/A</v>
      </c>
      <c r="G128" s="36">
        <v>0</v>
      </c>
      <c r="H128" s="44" t="str">
        <f t="shared" si="25"/>
        <v>N/A</v>
      </c>
      <c r="I128" s="12" t="s">
        <v>1747</v>
      </c>
      <c r="J128" s="12" t="s">
        <v>1747</v>
      </c>
      <c r="K128" s="45" t="s">
        <v>739</v>
      </c>
      <c r="L128" s="9" t="str">
        <f t="shared" si="19"/>
        <v>N/A</v>
      </c>
    </row>
    <row r="129" spans="1:12" ht="25.5" x14ac:dyDescent="0.2">
      <c r="A129" s="2" t="s">
        <v>1210</v>
      </c>
      <c r="B129" s="35" t="s">
        <v>213</v>
      </c>
      <c r="C129" s="47" t="s">
        <v>1747</v>
      </c>
      <c r="D129" s="44" t="str">
        <f t="shared" si="23"/>
        <v>N/A</v>
      </c>
      <c r="E129" s="47" t="s">
        <v>1747</v>
      </c>
      <c r="F129" s="44" t="str">
        <f t="shared" si="24"/>
        <v>N/A</v>
      </c>
      <c r="G129" s="47" t="s">
        <v>1747</v>
      </c>
      <c r="H129" s="44" t="str">
        <f t="shared" si="25"/>
        <v>N/A</v>
      </c>
      <c r="I129" s="12" t="s">
        <v>1747</v>
      </c>
      <c r="J129" s="12" t="s">
        <v>1747</v>
      </c>
      <c r="K129" s="45" t="s">
        <v>739</v>
      </c>
      <c r="L129" s="9" t="str">
        <f t="shared" si="19"/>
        <v>N/A</v>
      </c>
    </row>
    <row r="130" spans="1:12" ht="25.5" x14ac:dyDescent="0.2">
      <c r="A130" s="2" t="s">
        <v>1211</v>
      </c>
      <c r="B130" s="35" t="s">
        <v>213</v>
      </c>
      <c r="C130" s="47">
        <v>0</v>
      </c>
      <c r="D130" s="44" t="str">
        <f t="shared" si="23"/>
        <v>N/A</v>
      </c>
      <c r="E130" s="47">
        <v>0</v>
      </c>
      <c r="F130" s="44" t="str">
        <f t="shared" si="24"/>
        <v>N/A</v>
      </c>
      <c r="G130" s="47">
        <v>0</v>
      </c>
      <c r="H130" s="44" t="str">
        <f t="shared" si="25"/>
        <v>N/A</v>
      </c>
      <c r="I130" s="12" t="s">
        <v>1747</v>
      </c>
      <c r="J130" s="12" t="s">
        <v>1747</v>
      </c>
      <c r="K130" s="45" t="s">
        <v>739</v>
      </c>
      <c r="L130" s="9" t="str">
        <f t="shared" si="19"/>
        <v>N/A</v>
      </c>
    </row>
    <row r="131" spans="1:12" ht="25.5" x14ac:dyDescent="0.2">
      <c r="A131" s="2" t="s">
        <v>531</v>
      </c>
      <c r="B131" s="35" t="s">
        <v>213</v>
      </c>
      <c r="C131" s="47">
        <v>0</v>
      </c>
      <c r="D131" s="44" t="str">
        <f t="shared" si="23"/>
        <v>N/A</v>
      </c>
      <c r="E131" s="36">
        <v>0</v>
      </c>
      <c r="F131" s="44" t="str">
        <f t="shared" si="24"/>
        <v>N/A</v>
      </c>
      <c r="G131" s="36">
        <v>0</v>
      </c>
      <c r="H131" s="44" t="str">
        <f t="shared" si="25"/>
        <v>N/A</v>
      </c>
      <c r="I131" s="12" t="s">
        <v>1747</v>
      </c>
      <c r="J131" s="12" t="s">
        <v>1747</v>
      </c>
      <c r="K131" s="45" t="s">
        <v>739</v>
      </c>
      <c r="L131" s="9" t="str">
        <f t="shared" si="19"/>
        <v>N/A</v>
      </c>
    </row>
    <row r="132" spans="1:12" ht="25.5" x14ac:dyDescent="0.2">
      <c r="A132" s="2" t="s">
        <v>1212</v>
      </c>
      <c r="B132" s="35" t="s">
        <v>213</v>
      </c>
      <c r="C132" s="47" t="s">
        <v>1747</v>
      </c>
      <c r="D132" s="44" t="str">
        <f t="shared" si="23"/>
        <v>N/A</v>
      </c>
      <c r="E132" s="47" t="s">
        <v>1747</v>
      </c>
      <c r="F132" s="44" t="str">
        <f t="shared" si="24"/>
        <v>N/A</v>
      </c>
      <c r="G132" s="47" t="s">
        <v>1747</v>
      </c>
      <c r="H132" s="44" t="str">
        <f t="shared" si="25"/>
        <v>N/A</v>
      </c>
      <c r="I132" s="12" t="s">
        <v>1747</v>
      </c>
      <c r="J132" s="12" t="s">
        <v>1747</v>
      </c>
      <c r="K132" s="45" t="s">
        <v>739</v>
      </c>
      <c r="L132" s="9" t="str">
        <f t="shared" si="19"/>
        <v>N/A</v>
      </c>
    </row>
    <row r="133" spans="1:12" ht="25.5" x14ac:dyDescent="0.2">
      <c r="A133" s="2" t="s">
        <v>1213</v>
      </c>
      <c r="B133" s="35" t="s">
        <v>213</v>
      </c>
      <c r="C133" s="47">
        <v>716033</v>
      </c>
      <c r="D133" s="44" t="str">
        <f t="shared" si="23"/>
        <v>N/A</v>
      </c>
      <c r="E133" s="47">
        <v>243784</v>
      </c>
      <c r="F133" s="44" t="str">
        <f t="shared" si="24"/>
        <v>N/A</v>
      </c>
      <c r="G133" s="47">
        <v>0</v>
      </c>
      <c r="H133" s="44" t="str">
        <f t="shared" si="25"/>
        <v>N/A</v>
      </c>
      <c r="I133" s="12">
        <v>-66</v>
      </c>
      <c r="J133" s="12">
        <v>-100</v>
      </c>
      <c r="K133" s="45" t="s">
        <v>739</v>
      </c>
      <c r="L133" s="9" t="str">
        <f t="shared" si="19"/>
        <v>No</v>
      </c>
    </row>
    <row r="134" spans="1:12" x14ac:dyDescent="0.2">
      <c r="A134" s="2" t="s">
        <v>532</v>
      </c>
      <c r="B134" s="35" t="s">
        <v>213</v>
      </c>
      <c r="C134" s="47">
        <v>58</v>
      </c>
      <c r="D134" s="44" t="str">
        <f t="shared" si="23"/>
        <v>N/A</v>
      </c>
      <c r="E134" s="36">
        <v>17</v>
      </c>
      <c r="F134" s="44" t="str">
        <f t="shared" si="24"/>
        <v>N/A</v>
      </c>
      <c r="G134" s="36">
        <v>0</v>
      </c>
      <c r="H134" s="44" t="str">
        <f t="shared" si="25"/>
        <v>N/A</v>
      </c>
      <c r="I134" s="12">
        <v>-70.7</v>
      </c>
      <c r="J134" s="12">
        <v>-100</v>
      </c>
      <c r="K134" s="45" t="s">
        <v>739</v>
      </c>
      <c r="L134" s="9" t="str">
        <f t="shared" si="19"/>
        <v>No</v>
      </c>
    </row>
    <row r="135" spans="1:12" ht="25.5" x14ac:dyDescent="0.2">
      <c r="A135" s="2" t="s">
        <v>1214</v>
      </c>
      <c r="B135" s="35" t="s">
        <v>213</v>
      </c>
      <c r="C135" s="47">
        <v>12345.396552</v>
      </c>
      <c r="D135" s="44" t="str">
        <f t="shared" si="23"/>
        <v>N/A</v>
      </c>
      <c r="E135" s="47">
        <v>14340.235294</v>
      </c>
      <c r="F135" s="44" t="str">
        <f t="shared" si="24"/>
        <v>N/A</v>
      </c>
      <c r="G135" s="47" t="s">
        <v>1747</v>
      </c>
      <c r="H135" s="44" t="str">
        <f t="shared" si="25"/>
        <v>N/A</v>
      </c>
      <c r="I135" s="12">
        <v>16.16</v>
      </c>
      <c r="J135" s="12" t="s">
        <v>1747</v>
      </c>
      <c r="K135" s="45" t="s">
        <v>739</v>
      </c>
      <c r="L135" s="9" t="str">
        <f t="shared" si="19"/>
        <v>N/A</v>
      </c>
    </row>
    <row r="136" spans="1:12" x14ac:dyDescent="0.2">
      <c r="A136" s="2" t="s">
        <v>1215</v>
      </c>
      <c r="B136" s="35" t="s">
        <v>213</v>
      </c>
      <c r="C136" s="47">
        <v>1810707</v>
      </c>
      <c r="D136" s="44" t="str">
        <f t="shared" si="23"/>
        <v>N/A</v>
      </c>
      <c r="E136" s="47">
        <v>1630702</v>
      </c>
      <c r="F136" s="44" t="str">
        <f t="shared" si="24"/>
        <v>N/A</v>
      </c>
      <c r="G136" s="47">
        <v>389682</v>
      </c>
      <c r="H136" s="44" t="str">
        <f t="shared" si="25"/>
        <v>N/A</v>
      </c>
      <c r="I136" s="12">
        <v>-9.94</v>
      </c>
      <c r="J136" s="12">
        <v>-76.099999999999994</v>
      </c>
      <c r="K136" s="45" t="s">
        <v>739</v>
      </c>
      <c r="L136" s="9" t="str">
        <f t="shared" si="19"/>
        <v>No</v>
      </c>
    </row>
    <row r="137" spans="1:12" x14ac:dyDescent="0.2">
      <c r="A137" s="2" t="s">
        <v>533</v>
      </c>
      <c r="B137" s="35" t="s">
        <v>213</v>
      </c>
      <c r="C137" s="47">
        <v>231</v>
      </c>
      <c r="D137" s="44" t="str">
        <f t="shared" si="23"/>
        <v>N/A</v>
      </c>
      <c r="E137" s="36">
        <v>231</v>
      </c>
      <c r="F137" s="44" t="str">
        <f t="shared" si="24"/>
        <v>N/A</v>
      </c>
      <c r="G137" s="36">
        <v>164</v>
      </c>
      <c r="H137" s="44" t="str">
        <f t="shared" si="25"/>
        <v>N/A</v>
      </c>
      <c r="I137" s="12">
        <v>0</v>
      </c>
      <c r="J137" s="12">
        <v>-29</v>
      </c>
      <c r="K137" s="45" t="s">
        <v>739</v>
      </c>
      <c r="L137" s="9" t="str">
        <f t="shared" si="19"/>
        <v>Yes</v>
      </c>
    </row>
    <row r="138" spans="1:12" x14ac:dyDescent="0.2">
      <c r="A138" s="2" t="s">
        <v>1216</v>
      </c>
      <c r="B138" s="35" t="s">
        <v>213</v>
      </c>
      <c r="C138" s="47">
        <v>7838.5584416000002</v>
      </c>
      <c r="D138" s="44" t="str">
        <f t="shared" si="23"/>
        <v>N/A</v>
      </c>
      <c r="E138" s="47">
        <v>7059.3160172999997</v>
      </c>
      <c r="F138" s="44" t="str">
        <f t="shared" si="24"/>
        <v>N/A</v>
      </c>
      <c r="G138" s="47">
        <v>2376.1097561000001</v>
      </c>
      <c r="H138" s="44" t="str">
        <f t="shared" si="25"/>
        <v>N/A</v>
      </c>
      <c r="I138" s="12">
        <v>-9.94</v>
      </c>
      <c r="J138" s="12">
        <v>-66.3</v>
      </c>
      <c r="K138" s="45" t="s">
        <v>739</v>
      </c>
      <c r="L138" s="9" t="str">
        <f t="shared" si="19"/>
        <v>No</v>
      </c>
    </row>
    <row r="139" spans="1:12" x14ac:dyDescent="0.2">
      <c r="A139" s="58" t="s">
        <v>406</v>
      </c>
      <c r="B139" s="14" t="s">
        <v>213</v>
      </c>
      <c r="C139" s="14">
        <v>1352549831</v>
      </c>
      <c r="D139" s="11" t="str">
        <f t="shared" si="23"/>
        <v>N/A</v>
      </c>
      <c r="E139" s="14">
        <v>1462394757</v>
      </c>
      <c r="F139" s="11" t="str">
        <f t="shared" si="24"/>
        <v>N/A</v>
      </c>
      <c r="G139" s="14">
        <v>1537893284</v>
      </c>
      <c r="H139" s="11" t="str">
        <f t="shared" si="25"/>
        <v>N/A</v>
      </c>
      <c r="I139" s="12">
        <v>8.1210000000000004</v>
      </c>
      <c r="J139" s="12">
        <v>5.1630000000000003</v>
      </c>
      <c r="K139" s="14" t="s">
        <v>213</v>
      </c>
      <c r="L139" s="9" t="str">
        <f t="shared" ref="L139:L158" si="26">IF(J139="Div by 0", "N/A", IF(K139="N/A","N/A", IF(J139&gt;VALUE(MID(K139,1,2)), "No", IF(J139&lt;-1*VALUE(MID(K139,1,2)), "No", "Yes"))))</f>
        <v>N/A</v>
      </c>
    </row>
    <row r="140" spans="1:12" x14ac:dyDescent="0.2">
      <c r="A140" s="58" t="s">
        <v>1217</v>
      </c>
      <c r="B140" s="14" t="s">
        <v>213</v>
      </c>
      <c r="C140" s="14">
        <v>6598.0615390000003</v>
      </c>
      <c r="D140" s="11" t="str">
        <f t="shared" si="23"/>
        <v>N/A</v>
      </c>
      <c r="E140" s="14">
        <v>6615.3149659000001</v>
      </c>
      <c r="F140" s="11" t="str">
        <f t="shared" si="24"/>
        <v>N/A</v>
      </c>
      <c r="G140" s="14">
        <v>6690.7105958000002</v>
      </c>
      <c r="H140" s="11" t="str">
        <f t="shared" si="25"/>
        <v>N/A</v>
      </c>
      <c r="I140" s="12">
        <v>0.26150000000000001</v>
      </c>
      <c r="J140" s="12">
        <v>1.1399999999999999</v>
      </c>
      <c r="K140" s="14" t="s">
        <v>213</v>
      </c>
      <c r="L140" s="9" t="str">
        <f t="shared" si="26"/>
        <v>N/A</v>
      </c>
    </row>
    <row r="141" spans="1:12" x14ac:dyDescent="0.2">
      <c r="A141" s="58" t="s">
        <v>407</v>
      </c>
      <c r="B141" s="14" t="s">
        <v>213</v>
      </c>
      <c r="C141" s="14">
        <v>6269780</v>
      </c>
      <c r="D141" s="11" t="str">
        <f t="shared" si="23"/>
        <v>N/A</v>
      </c>
      <c r="E141" s="14">
        <v>6340687</v>
      </c>
      <c r="F141" s="11" t="str">
        <f t="shared" si="24"/>
        <v>N/A</v>
      </c>
      <c r="G141" s="14">
        <v>6156575</v>
      </c>
      <c r="H141" s="11" t="str">
        <f t="shared" si="25"/>
        <v>N/A</v>
      </c>
      <c r="I141" s="12">
        <v>1.131</v>
      </c>
      <c r="J141" s="12">
        <v>-2.9</v>
      </c>
      <c r="K141" s="14" t="s">
        <v>213</v>
      </c>
      <c r="L141" s="9" t="str">
        <f t="shared" si="26"/>
        <v>N/A</v>
      </c>
    </row>
    <row r="142" spans="1:12" x14ac:dyDescent="0.2">
      <c r="A142" s="58" t="s">
        <v>1218</v>
      </c>
      <c r="B142" s="14" t="s">
        <v>213</v>
      </c>
      <c r="C142" s="14">
        <v>736.84099189000005</v>
      </c>
      <c r="D142" s="11" t="str">
        <f t="shared" si="23"/>
        <v>N/A</v>
      </c>
      <c r="E142" s="14">
        <v>722.50307656999996</v>
      </c>
      <c r="F142" s="11" t="str">
        <f t="shared" si="24"/>
        <v>N/A</v>
      </c>
      <c r="G142" s="14">
        <v>676.54670329999999</v>
      </c>
      <c r="H142" s="11" t="str">
        <f t="shared" si="25"/>
        <v>N/A</v>
      </c>
      <c r="I142" s="12">
        <v>-1.95</v>
      </c>
      <c r="J142" s="12">
        <v>-6.36</v>
      </c>
      <c r="K142" s="14" t="s">
        <v>213</v>
      </c>
      <c r="L142" s="9" t="str">
        <f t="shared" si="26"/>
        <v>N/A</v>
      </c>
    </row>
    <row r="143" spans="1:12" x14ac:dyDescent="0.2">
      <c r="A143" s="58" t="s">
        <v>408</v>
      </c>
      <c r="B143" s="14" t="s">
        <v>213</v>
      </c>
      <c r="C143" s="14">
        <v>7984038</v>
      </c>
      <c r="D143" s="11" t="str">
        <f t="shared" si="23"/>
        <v>N/A</v>
      </c>
      <c r="E143" s="14">
        <v>8912465</v>
      </c>
      <c r="F143" s="11" t="str">
        <f t="shared" si="24"/>
        <v>N/A</v>
      </c>
      <c r="G143" s="14">
        <v>8822541</v>
      </c>
      <c r="H143" s="11" t="str">
        <f t="shared" si="25"/>
        <v>N/A</v>
      </c>
      <c r="I143" s="12">
        <v>11.63</v>
      </c>
      <c r="J143" s="12">
        <v>-1.01</v>
      </c>
      <c r="K143" s="14" t="s">
        <v>213</v>
      </c>
      <c r="L143" s="9" t="str">
        <f t="shared" si="26"/>
        <v>N/A</v>
      </c>
    </row>
    <row r="144" spans="1:12" ht="25.5" x14ac:dyDescent="0.2">
      <c r="A144" s="58" t="s">
        <v>1219</v>
      </c>
      <c r="B144" s="14" t="s">
        <v>213</v>
      </c>
      <c r="C144" s="14">
        <v>609.23601679000001</v>
      </c>
      <c r="D144" s="11" t="str">
        <f t="shared" si="23"/>
        <v>N/A</v>
      </c>
      <c r="E144" s="14">
        <v>631.32854006000002</v>
      </c>
      <c r="F144" s="11" t="str">
        <f t="shared" si="24"/>
        <v>N/A</v>
      </c>
      <c r="G144" s="14">
        <v>594.79141103999996</v>
      </c>
      <c r="H144" s="11" t="str">
        <f t="shared" si="25"/>
        <v>N/A</v>
      </c>
      <c r="I144" s="12">
        <v>3.6259999999999999</v>
      </c>
      <c r="J144" s="12">
        <v>-5.79</v>
      </c>
      <c r="K144" s="14" t="s">
        <v>213</v>
      </c>
      <c r="L144" s="9" t="str">
        <f t="shared" si="26"/>
        <v>N/A</v>
      </c>
    </row>
    <row r="145" spans="1:13" x14ac:dyDescent="0.2">
      <c r="A145" s="58" t="s">
        <v>409</v>
      </c>
      <c r="B145" s="14" t="s">
        <v>213</v>
      </c>
      <c r="C145" s="14">
        <v>0</v>
      </c>
      <c r="D145" s="11" t="str">
        <f t="shared" si="23"/>
        <v>N/A</v>
      </c>
      <c r="E145" s="14">
        <v>0</v>
      </c>
      <c r="F145" s="11" t="str">
        <f t="shared" si="24"/>
        <v>N/A</v>
      </c>
      <c r="G145" s="14">
        <v>0</v>
      </c>
      <c r="H145" s="11" t="str">
        <f t="shared" si="25"/>
        <v>N/A</v>
      </c>
      <c r="I145" s="12" t="s">
        <v>1747</v>
      </c>
      <c r="J145" s="12" t="s">
        <v>1747</v>
      </c>
      <c r="K145" s="14" t="s">
        <v>213</v>
      </c>
      <c r="L145" s="9" t="str">
        <f t="shared" si="26"/>
        <v>N/A</v>
      </c>
    </row>
    <row r="146" spans="1:13" x14ac:dyDescent="0.2">
      <c r="A146" s="58" t="s">
        <v>1220</v>
      </c>
      <c r="B146" s="14" t="s">
        <v>213</v>
      </c>
      <c r="C146" s="14" t="s">
        <v>1747</v>
      </c>
      <c r="D146" s="11" t="str">
        <f t="shared" si="23"/>
        <v>N/A</v>
      </c>
      <c r="E146" s="14" t="s">
        <v>1747</v>
      </c>
      <c r="F146" s="11" t="str">
        <f t="shared" si="24"/>
        <v>N/A</v>
      </c>
      <c r="G146" s="14" t="s">
        <v>1747</v>
      </c>
      <c r="H146" s="11" t="str">
        <f t="shared" si="25"/>
        <v>N/A</v>
      </c>
      <c r="I146" s="12" t="s">
        <v>1747</v>
      </c>
      <c r="J146" s="12" t="s">
        <v>1747</v>
      </c>
      <c r="K146" s="14" t="s">
        <v>213</v>
      </c>
      <c r="L146" s="9" t="str">
        <f t="shared" si="26"/>
        <v>N/A</v>
      </c>
    </row>
    <row r="147" spans="1:13" x14ac:dyDescent="0.2">
      <c r="A147" s="58"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
      <c r="A148" s="58" t="s">
        <v>1221</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
      <c r="A149" s="58" t="s">
        <v>411</v>
      </c>
      <c r="B149" s="14" t="s">
        <v>213</v>
      </c>
      <c r="C149" s="14">
        <v>154370</v>
      </c>
      <c r="D149" s="11" t="str">
        <f t="shared" si="27"/>
        <v>N/A</v>
      </c>
      <c r="E149" s="14">
        <v>155367</v>
      </c>
      <c r="F149" s="11" t="str">
        <f t="shared" si="28"/>
        <v>N/A</v>
      </c>
      <c r="G149" s="14">
        <v>157589</v>
      </c>
      <c r="H149" s="11" t="str">
        <f t="shared" si="29"/>
        <v>N/A</v>
      </c>
      <c r="I149" s="12">
        <v>0.64590000000000003</v>
      </c>
      <c r="J149" s="12">
        <v>1.43</v>
      </c>
      <c r="K149" s="14" t="s">
        <v>213</v>
      </c>
      <c r="L149" s="9" t="str">
        <f t="shared" si="26"/>
        <v>N/A</v>
      </c>
    </row>
    <row r="150" spans="1:13" x14ac:dyDescent="0.2">
      <c r="A150" s="58" t="s">
        <v>1222</v>
      </c>
      <c r="B150" s="14" t="s">
        <v>213</v>
      </c>
      <c r="C150" s="14">
        <v>53.637943016000001</v>
      </c>
      <c r="D150" s="11" t="str">
        <f t="shared" si="27"/>
        <v>N/A</v>
      </c>
      <c r="E150" s="14">
        <v>52.347371967999997</v>
      </c>
      <c r="F150" s="11" t="str">
        <f t="shared" si="28"/>
        <v>N/A</v>
      </c>
      <c r="G150" s="14">
        <v>52.164515061000003</v>
      </c>
      <c r="H150" s="11" t="str">
        <f t="shared" si="29"/>
        <v>N/A</v>
      </c>
      <c r="I150" s="12">
        <v>-2.41</v>
      </c>
      <c r="J150" s="12">
        <v>-0.34899999999999998</v>
      </c>
      <c r="K150" s="14" t="s">
        <v>213</v>
      </c>
      <c r="L150" s="9" t="str">
        <f t="shared" si="26"/>
        <v>N/A</v>
      </c>
    </row>
    <row r="151" spans="1:13" x14ac:dyDescent="0.2">
      <c r="A151" s="58"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58"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58" t="s">
        <v>413</v>
      </c>
      <c r="B153" s="14" t="s">
        <v>213</v>
      </c>
      <c r="C153" s="14">
        <v>1095601</v>
      </c>
      <c r="D153" s="11" t="str">
        <f t="shared" si="27"/>
        <v>N/A</v>
      </c>
      <c r="E153" s="14">
        <v>959480</v>
      </c>
      <c r="F153" s="11" t="str">
        <f t="shared" si="28"/>
        <v>N/A</v>
      </c>
      <c r="G153" s="14">
        <v>700225</v>
      </c>
      <c r="H153" s="11" t="str">
        <f t="shared" si="29"/>
        <v>N/A</v>
      </c>
      <c r="I153" s="12">
        <v>-12.4</v>
      </c>
      <c r="J153" s="12">
        <v>-27</v>
      </c>
      <c r="K153" s="14" t="s">
        <v>213</v>
      </c>
      <c r="L153" s="9" t="str">
        <f t="shared" si="26"/>
        <v>N/A</v>
      </c>
      <c r="M153" s="66"/>
    </row>
    <row r="154" spans="1:13" x14ac:dyDescent="0.2">
      <c r="A154" s="58" t="s">
        <v>1224</v>
      </c>
      <c r="B154" s="14" t="s">
        <v>213</v>
      </c>
      <c r="C154" s="14">
        <v>36520.033332999999</v>
      </c>
      <c r="D154" s="11" t="str">
        <f t="shared" si="27"/>
        <v>N/A</v>
      </c>
      <c r="E154" s="14">
        <v>35536.296296</v>
      </c>
      <c r="F154" s="11" t="str">
        <f t="shared" si="28"/>
        <v>N/A</v>
      </c>
      <c r="G154" s="14">
        <v>15222.282609</v>
      </c>
      <c r="H154" s="11" t="str">
        <f t="shared" si="29"/>
        <v>N/A</v>
      </c>
      <c r="I154" s="12">
        <v>-2.69</v>
      </c>
      <c r="J154" s="12">
        <v>-57.2</v>
      </c>
      <c r="K154" s="14" t="s">
        <v>213</v>
      </c>
      <c r="L154" s="9" t="str">
        <f t="shared" si="26"/>
        <v>N/A</v>
      </c>
      <c r="M154" s="67"/>
    </row>
    <row r="155" spans="1:13" x14ac:dyDescent="0.2">
      <c r="A155" s="58"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58"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58"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58"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58"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58"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58"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58"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58"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7"/>
    </row>
    <row r="164" spans="1:16" x14ac:dyDescent="0.2">
      <c r="A164" s="58" t="s">
        <v>1242</v>
      </c>
      <c r="B164" s="134" t="s">
        <v>213</v>
      </c>
      <c r="C164" s="134">
        <v>6252.5563380000003</v>
      </c>
      <c r="D164" s="135" t="str">
        <f t="shared" ref="D164" si="31">IF($B164="N/A","N/A",IF(C164&gt;10,"No",IF(C164&lt;-10,"No","Yes")))</f>
        <v>N/A</v>
      </c>
      <c r="E164" s="134">
        <v>5292.8243242999997</v>
      </c>
      <c r="F164" s="135" t="str">
        <f t="shared" ref="F164" si="32">IF($B164="N/A","N/A",IF(E164&gt;10,"No",IF(E164&lt;-10,"No","Yes")))</f>
        <v>N/A</v>
      </c>
      <c r="G164" s="134">
        <v>5834.6324785999996</v>
      </c>
      <c r="H164" s="135" t="str">
        <f t="shared" ref="H164" si="33">IF($B164="N/A","N/A",IF(G164&gt;10,"No",IF(G164&lt;-10,"No","Yes")))</f>
        <v>N/A</v>
      </c>
      <c r="I164" s="136">
        <v>-15.3</v>
      </c>
      <c r="J164" s="136">
        <v>10.24</v>
      </c>
      <c r="K164" s="137" t="s">
        <v>739</v>
      </c>
      <c r="L164" s="138" t="str">
        <f>IF(J164="Div by 0", "N/A", IF(OR(J164="N/A",K164="N/A"),"N/A", IF(J164&gt;VALUE(MID(K164,1,2)), "No", IF(J164&lt;-1*VALUE(MID(K164,1,2)), "No", "Yes"))))</f>
        <v>Yes</v>
      </c>
      <c r="N164" s="67"/>
    </row>
    <row r="165" spans="1:16" x14ac:dyDescent="0.2">
      <c r="A165" s="58" t="s">
        <v>1229</v>
      </c>
      <c r="B165" s="14" t="s">
        <v>213</v>
      </c>
      <c r="C165" s="14">
        <v>6252.5563380000003</v>
      </c>
      <c r="D165" s="11" t="str">
        <f t="shared" ref="D165:D171" si="34">IF($B165="N/A","N/A",IF(C165&gt;10,"No",IF(C165&lt;-10,"No","Yes")))</f>
        <v>N/A</v>
      </c>
      <c r="E165" s="14">
        <v>5292.8243242999997</v>
      </c>
      <c r="F165" s="11" t="str">
        <f t="shared" ref="F165:F171" si="35">IF($B165="N/A","N/A",IF(E165&gt;10,"No",IF(E165&lt;-10,"No","Yes")))</f>
        <v>N/A</v>
      </c>
      <c r="G165" s="14">
        <v>5834.6324785999996</v>
      </c>
      <c r="H165" s="11" t="str">
        <f t="shared" ref="H165:H171" si="36">IF($B165="N/A","N/A",IF(G165&gt;10,"No",IF(G165&lt;-10,"No","Yes")))</f>
        <v>N/A</v>
      </c>
      <c r="I165" s="12">
        <v>-15.3</v>
      </c>
      <c r="J165" s="12">
        <v>10.24</v>
      </c>
      <c r="K165" s="45" t="s">
        <v>739</v>
      </c>
      <c r="L165" s="9" t="str">
        <f>IF(J165="Div by 0", "N/A", IF(OR(J165="N/A",K165="N/A"),"N/A", IF(J165&gt;VALUE(MID(K165,1,2)), "No", IF(J165&lt;-1*VALUE(MID(K165,1,2)), "No", "Yes"))))</f>
        <v>Yes</v>
      </c>
      <c r="N165" s="67"/>
    </row>
    <row r="166" spans="1:16" x14ac:dyDescent="0.2">
      <c r="A166" s="58" t="s">
        <v>1230</v>
      </c>
      <c r="B166" s="14" t="s">
        <v>213</v>
      </c>
      <c r="C166" s="14" t="s">
        <v>1747</v>
      </c>
      <c r="D166" s="11" t="str">
        <f t="shared" si="34"/>
        <v>N/A</v>
      </c>
      <c r="E166" s="14" t="s">
        <v>1747</v>
      </c>
      <c r="F166" s="11" t="str">
        <f t="shared" si="35"/>
        <v>N/A</v>
      </c>
      <c r="G166" s="14" t="s">
        <v>1747</v>
      </c>
      <c r="H166" s="11" t="str">
        <f t="shared" si="36"/>
        <v>N/A</v>
      </c>
      <c r="I166" s="12" t="s">
        <v>1747</v>
      </c>
      <c r="J166" s="12" t="s">
        <v>1747</v>
      </c>
      <c r="K166" s="45" t="s">
        <v>739</v>
      </c>
      <c r="L166" s="9" t="str">
        <f t="shared" ref="L166" si="37">IF(J166="Div by 0", "N/A", IF(OR(J166="N/A",K166="N/A"),"N/A", IF(J166&gt;VALUE(MID(K166,1,2)), "No", IF(J166&lt;-1*VALUE(MID(K166,1,2)), "No", "Yes"))))</f>
        <v>N/A</v>
      </c>
      <c r="O166" s="67"/>
      <c r="P166" s="67"/>
    </row>
    <row r="167" spans="1:16" s="67" customFormat="1" x14ac:dyDescent="0.2">
      <c r="A167" s="68" t="s">
        <v>733</v>
      </c>
      <c r="B167" s="14" t="s">
        <v>213</v>
      </c>
      <c r="C167" s="1" t="s">
        <v>213</v>
      </c>
      <c r="D167" s="11" t="str">
        <f t="shared" si="34"/>
        <v>N/A</v>
      </c>
      <c r="E167" s="1">
        <v>0</v>
      </c>
      <c r="F167" s="11" t="str">
        <f t="shared" si="35"/>
        <v>N/A</v>
      </c>
      <c r="G167" s="1">
        <v>0</v>
      </c>
      <c r="H167" s="11" t="str">
        <f t="shared" si="36"/>
        <v>N/A</v>
      </c>
      <c r="I167" s="12" t="s">
        <v>213</v>
      </c>
      <c r="J167" s="12" t="s">
        <v>1747</v>
      </c>
      <c r="K167" s="14" t="s">
        <v>213</v>
      </c>
      <c r="L167" s="9" t="str">
        <f>IF(J167="Div by 0", "N/A", IF(K167="N/A","N/A", IF(J167&gt;VALUE(MID(K167,1,2)), "No", IF(J167&lt;-1*VALUE(MID(K167,1,2)), "No", "Yes"))))</f>
        <v>N/A</v>
      </c>
      <c r="M167" s="43"/>
      <c r="N167" s="43"/>
      <c r="O167" s="66"/>
      <c r="P167" s="66"/>
    </row>
    <row r="168" spans="1:16" s="66" customFormat="1" x14ac:dyDescent="0.2">
      <c r="A168" s="68" t="s">
        <v>734</v>
      </c>
      <c r="B168" s="14" t="s">
        <v>213</v>
      </c>
      <c r="C168" s="13" t="s">
        <v>213</v>
      </c>
      <c r="D168" s="11" t="str">
        <f t="shared" si="34"/>
        <v>N/A</v>
      </c>
      <c r="E168" s="13">
        <v>0</v>
      </c>
      <c r="F168" s="11" t="str">
        <f t="shared" si="35"/>
        <v>N/A</v>
      </c>
      <c r="G168" s="13">
        <v>0</v>
      </c>
      <c r="H168" s="11" t="str">
        <f t="shared" si="36"/>
        <v>N/A</v>
      </c>
      <c r="I168" s="12" t="s">
        <v>213</v>
      </c>
      <c r="J168" s="12" t="s">
        <v>1747</v>
      </c>
      <c r="K168" s="14" t="s">
        <v>213</v>
      </c>
      <c r="L168" s="9" t="str">
        <f>IF(J168="Div by 0", "N/A", IF(K168="N/A","N/A", IF(J168&gt;VALUE(MID(K168,1,2)), "No", IF(J168&lt;-1*VALUE(MID(K168,1,2)), "No", "Yes"))))</f>
        <v>N/A</v>
      </c>
      <c r="M168" s="43"/>
      <c r="N168" s="43"/>
      <c r="O168" s="67"/>
      <c r="P168" s="67"/>
    </row>
    <row r="169" spans="1:16" s="67" customFormat="1" x14ac:dyDescent="0.2">
      <c r="A169" s="68" t="s">
        <v>735</v>
      </c>
      <c r="B169" s="14" t="s">
        <v>213</v>
      </c>
      <c r="C169" s="1" t="s">
        <v>213</v>
      </c>
      <c r="D169" s="11" t="str">
        <f t="shared" si="34"/>
        <v>N/A</v>
      </c>
      <c r="E169" s="1">
        <v>0</v>
      </c>
      <c r="F169" s="11" t="str">
        <f t="shared" si="35"/>
        <v>N/A</v>
      </c>
      <c r="G169" s="1">
        <v>0</v>
      </c>
      <c r="H169" s="11" t="str">
        <f t="shared" si="36"/>
        <v>N/A</v>
      </c>
      <c r="I169" s="12" t="s">
        <v>213</v>
      </c>
      <c r="J169" s="12" t="s">
        <v>1747</v>
      </c>
      <c r="K169" s="14" t="s">
        <v>213</v>
      </c>
      <c r="L169" s="9" t="str">
        <f t="shared" ref="L169:L171" si="38">IF(J169="Div by 0", "N/A", IF(K169="N/A","N/A", IF(J169&gt;VALUE(MID(K169,1,2)), "No", IF(J169&lt;-1*VALUE(MID(K169,1,2)), "No", "Yes"))))</f>
        <v>N/A</v>
      </c>
      <c r="M169" s="43"/>
      <c r="N169" s="43"/>
      <c r="O169" s="43"/>
      <c r="P169" s="43"/>
    </row>
    <row r="170" spans="1:16" x14ac:dyDescent="0.2">
      <c r="A170" s="68" t="s">
        <v>1231</v>
      </c>
      <c r="B170" s="14" t="s">
        <v>213</v>
      </c>
      <c r="C170" s="14" t="s">
        <v>213</v>
      </c>
      <c r="D170" s="11" t="str">
        <f t="shared" si="34"/>
        <v>N/A</v>
      </c>
      <c r="E170" s="14" t="s">
        <v>1747</v>
      </c>
      <c r="F170" s="11" t="str">
        <f t="shared" si="35"/>
        <v>N/A</v>
      </c>
      <c r="G170" s="14" t="s">
        <v>1747</v>
      </c>
      <c r="H170" s="11" t="str">
        <f t="shared" si="36"/>
        <v>N/A</v>
      </c>
      <c r="I170" s="12" t="s">
        <v>213</v>
      </c>
      <c r="J170" s="12" t="s">
        <v>1747</v>
      </c>
      <c r="K170" s="14" t="s">
        <v>213</v>
      </c>
      <c r="L170" s="9" t="str">
        <f t="shared" si="38"/>
        <v>N/A</v>
      </c>
    </row>
    <row r="171" spans="1:16" ht="25.5" x14ac:dyDescent="0.2">
      <c r="A171" s="19" t="s">
        <v>1232</v>
      </c>
      <c r="B171" s="14" t="s">
        <v>213</v>
      </c>
      <c r="C171" s="14" t="s">
        <v>213</v>
      </c>
      <c r="D171" s="11" t="str">
        <f t="shared" si="34"/>
        <v>N/A</v>
      </c>
      <c r="E171" s="14" t="s">
        <v>1747</v>
      </c>
      <c r="F171" s="11" t="str">
        <f t="shared" si="35"/>
        <v>N/A</v>
      </c>
      <c r="G171" s="14" t="s">
        <v>1747</v>
      </c>
      <c r="H171" s="11" t="str">
        <f t="shared" si="36"/>
        <v>N/A</v>
      </c>
      <c r="I171" s="12" t="s">
        <v>213</v>
      </c>
      <c r="J171" s="12" t="s">
        <v>1747</v>
      </c>
      <c r="K171" s="14" t="s">
        <v>213</v>
      </c>
      <c r="L171" s="9" t="str">
        <f t="shared" si="38"/>
        <v>N/A</v>
      </c>
    </row>
    <row r="172" spans="1:16" s="21" customFormat="1" ht="12" customHeight="1" x14ac:dyDescent="0.2">
      <c r="A172" s="167" t="s">
        <v>1647</v>
      </c>
      <c r="B172" s="168"/>
      <c r="C172" s="168"/>
      <c r="D172" s="168"/>
      <c r="E172" s="168"/>
      <c r="F172" s="168"/>
      <c r="G172" s="168"/>
      <c r="H172" s="168"/>
      <c r="I172" s="168"/>
      <c r="J172" s="168"/>
      <c r="K172" s="168"/>
      <c r="L172" s="169"/>
    </row>
    <row r="173" spans="1:16" s="21" customFormat="1" ht="12.75" customHeight="1" x14ac:dyDescent="0.2">
      <c r="A173" s="157" t="s">
        <v>1645</v>
      </c>
      <c r="B173" s="158"/>
      <c r="C173" s="158"/>
      <c r="D173" s="158"/>
      <c r="E173" s="158"/>
      <c r="F173" s="158"/>
      <c r="G173" s="158"/>
      <c r="H173" s="158"/>
      <c r="I173" s="158"/>
      <c r="J173" s="158"/>
      <c r="K173" s="158"/>
      <c r="L173" s="159"/>
    </row>
    <row r="174" spans="1:16" s="21" customFormat="1" x14ac:dyDescent="0.2">
      <c r="A174" s="160" t="s">
        <v>1743</v>
      </c>
      <c r="B174" s="160"/>
      <c r="C174" s="160"/>
      <c r="D174" s="160"/>
      <c r="E174" s="160"/>
      <c r="F174" s="160"/>
      <c r="G174" s="160"/>
      <c r="H174" s="160"/>
      <c r="I174" s="160"/>
      <c r="J174" s="160"/>
      <c r="K174" s="160"/>
      <c r="L174" s="16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40625" defaultRowHeight="12.75" x14ac:dyDescent="0.2"/>
  <cols>
    <col min="1" max="1" width="77.28515625" style="55" customWidth="1"/>
    <col min="2" max="2" width="9.42578125" style="55"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5.5" customHeight="1" x14ac:dyDescent="0.2">
      <c r="A2" s="172" t="s">
        <v>1607</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x14ac:dyDescent="0.2">
      <c r="A4" s="175" t="s">
        <v>650</v>
      </c>
      <c r="B4" s="176"/>
      <c r="C4" s="176"/>
      <c r="D4" s="176"/>
      <c r="E4" s="176"/>
      <c r="F4" s="176"/>
      <c r="G4" s="176"/>
      <c r="H4" s="176"/>
      <c r="I4" s="176"/>
      <c r="J4" s="176"/>
      <c r="K4" s="176"/>
      <c r="L4" s="177"/>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0</v>
      </c>
      <c r="B6" s="1" t="s">
        <v>213</v>
      </c>
      <c r="C6" s="1">
        <v>204993</v>
      </c>
      <c r="D6" s="11" t="str">
        <f t="shared" ref="D6:D11" si="0">IF($B6="N/A","N/A",IF(C6&gt;10,"No",IF(C6&lt;-10,"No","Yes")))</f>
        <v>N/A</v>
      </c>
      <c r="E6" s="1">
        <v>221063</v>
      </c>
      <c r="F6" s="11" t="str">
        <f t="shared" ref="F6:F11" si="1">IF($B6="N/A","N/A",IF(E6&gt;10,"No",IF(E6&lt;-10,"No","Yes")))</f>
        <v>N/A</v>
      </c>
      <c r="G6" s="1">
        <v>229859</v>
      </c>
      <c r="H6" s="11" t="str">
        <f t="shared" ref="H6:H11" si="2">IF($B6="N/A","N/A",IF(G6&gt;10,"No",IF(G6&lt;-10,"No","Yes")))</f>
        <v>N/A</v>
      </c>
      <c r="I6" s="12">
        <v>7.8390000000000004</v>
      </c>
      <c r="J6" s="12">
        <v>3.9790000000000001</v>
      </c>
      <c r="K6" s="1" t="s">
        <v>739</v>
      </c>
      <c r="L6" s="9" t="str">
        <f t="shared" ref="L6:L14" si="3">IF(J6="Div by 0", "N/A", IF(K6="N/A","N/A", IF(J6&gt;VALUE(MID(K6,1,2)), "No", IF(J6&lt;-1*VALUE(MID(K6,1,2)), "No", "Yes"))))</f>
        <v>Yes</v>
      </c>
    </row>
    <row r="7" spans="1:12" x14ac:dyDescent="0.2">
      <c r="A7" s="18" t="s">
        <v>100</v>
      </c>
      <c r="B7" s="48" t="s">
        <v>213</v>
      </c>
      <c r="C7" s="1">
        <v>7129</v>
      </c>
      <c r="D7" s="11" t="str">
        <f t="shared" si="0"/>
        <v>N/A</v>
      </c>
      <c r="E7" s="1">
        <v>7239</v>
      </c>
      <c r="F7" s="11" t="str">
        <f t="shared" si="1"/>
        <v>N/A</v>
      </c>
      <c r="G7" s="1">
        <v>7595</v>
      </c>
      <c r="H7" s="11" t="str">
        <f t="shared" si="2"/>
        <v>N/A</v>
      </c>
      <c r="I7" s="12">
        <v>1.5429999999999999</v>
      </c>
      <c r="J7" s="12">
        <v>4.9180000000000001</v>
      </c>
      <c r="K7" s="48" t="s">
        <v>739</v>
      </c>
      <c r="L7" s="9" t="str">
        <f t="shared" si="3"/>
        <v>Yes</v>
      </c>
    </row>
    <row r="8" spans="1:12" x14ac:dyDescent="0.2">
      <c r="A8" s="18" t="s">
        <v>101</v>
      </c>
      <c r="B8" s="48" t="s">
        <v>213</v>
      </c>
      <c r="C8" s="1">
        <v>19662</v>
      </c>
      <c r="D8" s="11" t="str">
        <f t="shared" si="0"/>
        <v>N/A</v>
      </c>
      <c r="E8" s="1">
        <v>20287</v>
      </c>
      <c r="F8" s="11" t="str">
        <f t="shared" si="1"/>
        <v>N/A</v>
      </c>
      <c r="G8" s="1">
        <v>20667</v>
      </c>
      <c r="H8" s="11" t="str">
        <f t="shared" si="2"/>
        <v>N/A</v>
      </c>
      <c r="I8" s="12">
        <v>3.1789999999999998</v>
      </c>
      <c r="J8" s="12">
        <v>1.873</v>
      </c>
      <c r="K8" s="48" t="s">
        <v>739</v>
      </c>
      <c r="L8" s="9" t="str">
        <f t="shared" si="3"/>
        <v>Yes</v>
      </c>
    </row>
    <row r="9" spans="1:12" x14ac:dyDescent="0.2">
      <c r="A9" s="18" t="s">
        <v>104</v>
      </c>
      <c r="B9" s="48" t="s">
        <v>213</v>
      </c>
      <c r="C9" s="1">
        <v>91752</v>
      </c>
      <c r="D9" s="11" t="str">
        <f t="shared" si="0"/>
        <v>N/A</v>
      </c>
      <c r="E9" s="1">
        <v>97000</v>
      </c>
      <c r="F9" s="11" t="str">
        <f t="shared" si="1"/>
        <v>N/A</v>
      </c>
      <c r="G9" s="1">
        <v>99931</v>
      </c>
      <c r="H9" s="11" t="str">
        <f t="shared" si="2"/>
        <v>N/A</v>
      </c>
      <c r="I9" s="12">
        <v>5.72</v>
      </c>
      <c r="J9" s="12">
        <v>3.0219999999999998</v>
      </c>
      <c r="K9" s="48" t="s">
        <v>739</v>
      </c>
      <c r="L9" s="9" t="str">
        <f t="shared" si="3"/>
        <v>Yes</v>
      </c>
    </row>
    <row r="10" spans="1:12" x14ac:dyDescent="0.2">
      <c r="A10" s="18" t="s">
        <v>105</v>
      </c>
      <c r="B10" s="48" t="s">
        <v>213</v>
      </c>
      <c r="C10" s="1">
        <v>86450</v>
      </c>
      <c r="D10" s="11" t="str">
        <f t="shared" si="0"/>
        <v>N/A</v>
      </c>
      <c r="E10" s="1">
        <v>96537</v>
      </c>
      <c r="F10" s="11" t="str">
        <f t="shared" si="1"/>
        <v>N/A</v>
      </c>
      <c r="G10" s="1">
        <v>101666</v>
      </c>
      <c r="H10" s="11" t="str">
        <f t="shared" si="2"/>
        <v>N/A</v>
      </c>
      <c r="I10" s="12">
        <v>11.67</v>
      </c>
      <c r="J10" s="12">
        <v>5.3129999999999997</v>
      </c>
      <c r="K10" s="48" t="s">
        <v>739</v>
      </c>
      <c r="L10" s="9" t="str">
        <f t="shared" si="3"/>
        <v>Yes</v>
      </c>
    </row>
    <row r="11" spans="1:12" x14ac:dyDescent="0.2">
      <c r="A11" s="18" t="s">
        <v>77</v>
      </c>
      <c r="B11" s="1" t="s">
        <v>213</v>
      </c>
      <c r="C11" s="1">
        <v>165040.97</v>
      </c>
      <c r="D11" s="44" t="str">
        <f t="shared" si="0"/>
        <v>N/A</v>
      </c>
      <c r="E11" s="1">
        <v>180082.03</v>
      </c>
      <c r="F11" s="11" t="str">
        <f t="shared" si="1"/>
        <v>N/A</v>
      </c>
      <c r="G11" s="1">
        <v>188196.77</v>
      </c>
      <c r="H11" s="11" t="str">
        <f t="shared" si="2"/>
        <v>N/A</v>
      </c>
      <c r="I11" s="12">
        <v>9.1140000000000008</v>
      </c>
      <c r="J11" s="12">
        <v>4.5060000000000002</v>
      </c>
      <c r="K11" s="1" t="s">
        <v>740</v>
      </c>
      <c r="L11" s="9" t="str">
        <f t="shared" si="3"/>
        <v>Yes</v>
      </c>
    </row>
    <row r="12" spans="1:12" x14ac:dyDescent="0.2">
      <c r="A12" s="18" t="s">
        <v>115</v>
      </c>
      <c r="B12" s="1" t="s">
        <v>213</v>
      </c>
      <c r="C12" s="1">
        <v>13555</v>
      </c>
      <c r="D12" s="1" t="s">
        <v>213</v>
      </c>
      <c r="E12" s="1">
        <v>13936</v>
      </c>
      <c r="F12" s="1" t="s">
        <v>213</v>
      </c>
      <c r="G12" s="1">
        <v>14505</v>
      </c>
      <c r="H12" s="1" t="s">
        <v>213</v>
      </c>
      <c r="I12" s="12">
        <v>2.8109999999999999</v>
      </c>
      <c r="J12" s="12">
        <v>4.0830000000000002</v>
      </c>
      <c r="K12" s="1" t="s">
        <v>740</v>
      </c>
      <c r="L12" s="9" t="str">
        <f t="shared" si="3"/>
        <v>Yes</v>
      </c>
    </row>
    <row r="13" spans="1:12" x14ac:dyDescent="0.2">
      <c r="A13" s="18" t="s">
        <v>449</v>
      </c>
      <c r="B13" s="1" t="s">
        <v>213</v>
      </c>
      <c r="C13" s="1">
        <v>6567</v>
      </c>
      <c r="D13" s="1" t="s">
        <v>213</v>
      </c>
      <c r="E13" s="1">
        <v>6640</v>
      </c>
      <c r="F13" s="1" t="s">
        <v>213</v>
      </c>
      <c r="G13" s="1">
        <v>6956</v>
      </c>
      <c r="H13" s="1" t="s">
        <v>213</v>
      </c>
      <c r="I13" s="12">
        <v>1.1120000000000001</v>
      </c>
      <c r="J13" s="12">
        <v>4.7590000000000003</v>
      </c>
      <c r="K13" s="1" t="s">
        <v>740</v>
      </c>
      <c r="L13" s="9" t="str">
        <f t="shared" si="3"/>
        <v>Yes</v>
      </c>
    </row>
    <row r="14" spans="1:12" x14ac:dyDescent="0.2">
      <c r="A14" s="18" t="s">
        <v>450</v>
      </c>
      <c r="B14" s="1" t="s">
        <v>213</v>
      </c>
      <c r="C14" s="1">
        <v>5907</v>
      </c>
      <c r="D14" s="1" t="s">
        <v>213</v>
      </c>
      <c r="E14" s="1">
        <v>6109</v>
      </c>
      <c r="F14" s="1" t="s">
        <v>213</v>
      </c>
      <c r="G14" s="1">
        <v>6272</v>
      </c>
      <c r="H14" s="1" t="s">
        <v>213</v>
      </c>
      <c r="I14" s="12">
        <v>3.42</v>
      </c>
      <c r="J14" s="12">
        <v>2.6680000000000001</v>
      </c>
      <c r="K14" s="1" t="s">
        <v>740</v>
      </c>
      <c r="L14" s="9" t="str">
        <f t="shared" si="3"/>
        <v>Yes</v>
      </c>
    </row>
    <row r="15" spans="1:12" x14ac:dyDescent="0.2">
      <c r="A15" s="4" t="s">
        <v>58</v>
      </c>
      <c r="B15" s="48" t="s">
        <v>213</v>
      </c>
      <c r="C15" s="14">
        <v>1352562310</v>
      </c>
      <c r="D15" s="11" t="str">
        <f t="shared" ref="D15:D20" si="4">IF($B15="N/A","N/A",IF(C15&gt;10,"No",IF(C15&lt;-10,"No","Yes")))</f>
        <v>N/A</v>
      </c>
      <c r="E15" s="14">
        <v>1462394757</v>
      </c>
      <c r="F15" s="11" t="str">
        <f t="shared" ref="F15:F20" si="5">IF($B15="N/A","N/A",IF(E15&gt;10,"No",IF(E15&lt;-10,"No","Yes")))</f>
        <v>N/A</v>
      </c>
      <c r="G15" s="14">
        <v>1537893284</v>
      </c>
      <c r="H15" s="11" t="str">
        <f t="shared" ref="H15:H20" si="6">IF($B15="N/A","N/A",IF(G15&gt;10,"No",IF(G15&lt;-10,"No","Yes")))</f>
        <v>N/A</v>
      </c>
      <c r="I15" s="12">
        <v>8.1199999999999992</v>
      </c>
      <c r="J15" s="12">
        <v>5.1630000000000003</v>
      </c>
      <c r="K15" s="48" t="s">
        <v>739</v>
      </c>
      <c r="L15" s="9" t="str">
        <f t="shared" ref="L15:L20" si="7">IF(J15="Div by 0", "N/A", IF(K15="N/A","N/A", IF(J15&gt;VALUE(MID(K15,1,2)), "No", IF(J15&lt;-1*VALUE(MID(K15,1,2)), "No", "Yes"))))</f>
        <v>Yes</v>
      </c>
    </row>
    <row r="16" spans="1:12" x14ac:dyDescent="0.2">
      <c r="A16" s="4" t="s">
        <v>1133</v>
      </c>
      <c r="B16" s="48" t="s">
        <v>213</v>
      </c>
      <c r="C16" s="14">
        <v>6598.0902274999999</v>
      </c>
      <c r="D16" s="11" t="str">
        <f t="shared" si="4"/>
        <v>N/A</v>
      </c>
      <c r="E16" s="14">
        <v>6615.2850409000002</v>
      </c>
      <c r="F16" s="11" t="str">
        <f t="shared" si="5"/>
        <v>N/A</v>
      </c>
      <c r="G16" s="14">
        <v>6690.5941641999998</v>
      </c>
      <c r="H16" s="11" t="str">
        <f t="shared" si="6"/>
        <v>N/A</v>
      </c>
      <c r="I16" s="12">
        <v>0.2606</v>
      </c>
      <c r="J16" s="12">
        <v>1.1379999999999999</v>
      </c>
      <c r="K16" s="48" t="s">
        <v>739</v>
      </c>
      <c r="L16" s="9" t="str">
        <f t="shared" si="7"/>
        <v>Yes</v>
      </c>
    </row>
    <row r="17" spans="1:12" x14ac:dyDescent="0.2">
      <c r="A17" s="4" t="s">
        <v>1233</v>
      </c>
      <c r="B17" s="48" t="s">
        <v>213</v>
      </c>
      <c r="C17" s="14">
        <v>27590.881751000001</v>
      </c>
      <c r="D17" s="11" t="str">
        <f t="shared" si="4"/>
        <v>N/A</v>
      </c>
      <c r="E17" s="14">
        <v>26957.508772000001</v>
      </c>
      <c r="F17" s="11" t="str">
        <f t="shared" si="5"/>
        <v>N/A</v>
      </c>
      <c r="G17" s="14">
        <v>26830.601317000001</v>
      </c>
      <c r="H17" s="11" t="str">
        <f t="shared" si="6"/>
        <v>N/A</v>
      </c>
      <c r="I17" s="12">
        <v>-2.2999999999999998</v>
      </c>
      <c r="J17" s="12">
        <v>-0.47099999999999997</v>
      </c>
      <c r="K17" s="48" t="s">
        <v>739</v>
      </c>
      <c r="L17" s="9" t="str">
        <f t="shared" si="7"/>
        <v>Yes</v>
      </c>
    </row>
    <row r="18" spans="1:12" x14ac:dyDescent="0.2">
      <c r="A18" s="4" t="s">
        <v>1234</v>
      </c>
      <c r="B18" s="48" t="s">
        <v>213</v>
      </c>
      <c r="C18" s="14">
        <v>22582.651256000001</v>
      </c>
      <c r="D18" s="11" t="str">
        <f t="shared" si="4"/>
        <v>N/A</v>
      </c>
      <c r="E18" s="14">
        <v>23197.261498</v>
      </c>
      <c r="F18" s="11" t="str">
        <f t="shared" si="5"/>
        <v>N/A</v>
      </c>
      <c r="G18" s="14">
        <v>23722.655440999999</v>
      </c>
      <c r="H18" s="11" t="str">
        <f t="shared" si="6"/>
        <v>N/A</v>
      </c>
      <c r="I18" s="12">
        <v>2.722</v>
      </c>
      <c r="J18" s="12">
        <v>2.2650000000000001</v>
      </c>
      <c r="K18" s="48" t="s">
        <v>739</v>
      </c>
      <c r="L18" s="9" t="str">
        <f t="shared" si="7"/>
        <v>Yes</v>
      </c>
    </row>
    <row r="19" spans="1:12" x14ac:dyDescent="0.2">
      <c r="A19" s="4" t="s">
        <v>1235</v>
      </c>
      <c r="B19" s="48" t="s">
        <v>213</v>
      </c>
      <c r="C19" s="14">
        <v>2897.6118777000002</v>
      </c>
      <c r="D19" s="11" t="str">
        <f t="shared" si="4"/>
        <v>N/A</v>
      </c>
      <c r="E19" s="14">
        <v>2949.0545052000002</v>
      </c>
      <c r="F19" s="11" t="str">
        <f t="shared" si="5"/>
        <v>N/A</v>
      </c>
      <c r="G19" s="14">
        <v>3044.6045471000002</v>
      </c>
      <c r="H19" s="11" t="str">
        <f t="shared" si="6"/>
        <v>N/A</v>
      </c>
      <c r="I19" s="12">
        <v>1.7749999999999999</v>
      </c>
      <c r="J19" s="12">
        <v>3.24</v>
      </c>
      <c r="K19" s="48" t="s">
        <v>739</v>
      </c>
      <c r="L19" s="9" t="str">
        <f t="shared" si="7"/>
        <v>Yes</v>
      </c>
    </row>
    <row r="20" spans="1:12" x14ac:dyDescent="0.2">
      <c r="A20" s="4" t="s">
        <v>1236</v>
      </c>
      <c r="B20" s="48" t="s">
        <v>213</v>
      </c>
      <c r="C20" s="14">
        <v>5158.8795835999999</v>
      </c>
      <c r="D20" s="11" t="str">
        <f t="shared" si="4"/>
        <v>N/A</v>
      </c>
      <c r="E20" s="14">
        <v>5289.0417146</v>
      </c>
      <c r="F20" s="11" t="str">
        <f t="shared" si="5"/>
        <v>N/A</v>
      </c>
      <c r="G20" s="14">
        <v>5307.4613932000002</v>
      </c>
      <c r="H20" s="11" t="str">
        <f t="shared" si="6"/>
        <v>N/A</v>
      </c>
      <c r="I20" s="12">
        <v>2.5230000000000001</v>
      </c>
      <c r="J20" s="12">
        <v>0.3483</v>
      </c>
      <c r="K20" s="48" t="s">
        <v>739</v>
      </c>
      <c r="L20" s="9" t="str">
        <f t="shared" si="7"/>
        <v>Yes</v>
      </c>
    </row>
    <row r="21" spans="1:12" x14ac:dyDescent="0.2">
      <c r="A21" s="2" t="s">
        <v>1137</v>
      </c>
      <c r="B21" s="48" t="s">
        <v>213</v>
      </c>
      <c r="C21" s="14">
        <v>6648.5048306999997</v>
      </c>
      <c r="D21" s="11" t="str">
        <f t="shared" ref="D21:D22" si="8">IF($B21="N/A","N/A",IF(C21&gt;10,"No",IF(C21&lt;-10,"No","Yes")))</f>
        <v>N/A</v>
      </c>
      <c r="E21" s="14">
        <v>6683.7447830999999</v>
      </c>
      <c r="F21" s="11" t="str">
        <f t="shared" ref="F21:F22" si="9">IF($B21="N/A","N/A",IF(E21&gt;10,"No",IF(E21&lt;-10,"No","Yes")))</f>
        <v>N/A</v>
      </c>
      <c r="G21" s="14">
        <v>6718.8424095</v>
      </c>
      <c r="H21" s="11" t="str">
        <f t="shared" ref="H21:H22" si="10">IF($B21="N/A","N/A",IF(G21&gt;10,"No",IF(G21&lt;-10,"No","Yes")))</f>
        <v>N/A</v>
      </c>
      <c r="I21" s="12">
        <v>0.53</v>
      </c>
      <c r="J21" s="12">
        <v>0.52510000000000001</v>
      </c>
      <c r="K21" s="48" t="s">
        <v>739</v>
      </c>
      <c r="L21" s="9" t="str">
        <f>IF(J21="Div by 0", "N/A", IF(OR(J21="N/A",K21="N/A"),"N/A", IF(J21&gt;VALUE(MID(K21,1,2)), "No", IF(J21&lt;-1*VALUE(MID(K21,1,2)), "No", "Yes"))))</f>
        <v>Yes</v>
      </c>
    </row>
    <row r="22" spans="1:12" x14ac:dyDescent="0.2">
      <c r="A22" s="2" t="s">
        <v>1138</v>
      </c>
      <c r="B22" s="48" t="s">
        <v>213</v>
      </c>
      <c r="C22" s="14">
        <v>6534.4462264000003</v>
      </c>
      <c r="D22" s="11" t="str">
        <f t="shared" si="8"/>
        <v>N/A</v>
      </c>
      <c r="E22" s="14">
        <v>6531.2969323999996</v>
      </c>
      <c r="F22" s="11" t="str">
        <f t="shared" si="9"/>
        <v>N/A</v>
      </c>
      <c r="G22" s="14">
        <v>6656.9970739</v>
      </c>
      <c r="H22" s="11" t="str">
        <f t="shared" si="10"/>
        <v>N/A</v>
      </c>
      <c r="I22" s="12">
        <v>-4.8000000000000001E-2</v>
      </c>
      <c r="J22" s="12">
        <v>1.925</v>
      </c>
      <c r="K22" s="48" t="s">
        <v>739</v>
      </c>
      <c r="L22" s="9" t="str">
        <f>IF(J22="Div by 0", "N/A", IF(OR(J22="N/A",K22="N/A"),"N/A", IF(J22&gt;VALUE(MID(K22,1,2)), "No", IF(J22&lt;-1*VALUE(MID(K22,1,2)), "No", "Yes"))))</f>
        <v>Yes</v>
      </c>
    </row>
    <row r="23" spans="1:12" x14ac:dyDescent="0.2">
      <c r="A23" s="4" t="s">
        <v>1237</v>
      </c>
      <c r="B23" s="48" t="s">
        <v>213</v>
      </c>
      <c r="C23" s="14">
        <v>24718.127259000001</v>
      </c>
      <c r="D23" s="11" t="str">
        <f>IF($B23="N/A","N/A",IF(C23&gt;10,"No",IF(C23&lt;-10,"No","Yes")))</f>
        <v>N/A</v>
      </c>
      <c r="E23" s="14">
        <v>24385.528918</v>
      </c>
      <c r="F23" s="11" t="str">
        <f>IF($B23="N/A","N/A",IF(E23&gt;10,"No",IF(E23&lt;-10,"No","Yes")))</f>
        <v>N/A</v>
      </c>
      <c r="G23" s="14">
        <v>25154.901550999999</v>
      </c>
      <c r="H23" s="11" t="str">
        <f>IF($B23="N/A","N/A",IF(G23&gt;10,"No",IF(G23&lt;-10,"No","Yes")))</f>
        <v>N/A</v>
      </c>
      <c r="I23" s="12">
        <v>-1.35</v>
      </c>
      <c r="J23" s="12">
        <v>3.1549999999999998</v>
      </c>
      <c r="K23" s="48" t="s">
        <v>739</v>
      </c>
      <c r="L23" s="9" t="str">
        <f>IF(J23="Div by 0", "N/A", IF(K23="N/A","N/A", IF(J23&gt;VALUE(MID(K23,1,2)), "No", IF(J23&lt;-1*VALUE(MID(K23,1,2)), "No", "Yes"))))</f>
        <v>Yes</v>
      </c>
    </row>
    <row r="24" spans="1:12" x14ac:dyDescent="0.2">
      <c r="A24" s="4" t="s">
        <v>1238</v>
      </c>
      <c r="B24" s="48" t="s">
        <v>213</v>
      </c>
      <c r="C24" s="14">
        <v>28816.482868999999</v>
      </c>
      <c r="D24" s="11" t="str">
        <f>IF($B24="N/A","N/A",IF(C24&gt;10,"No",IF(C24&lt;-10,"No","Yes")))</f>
        <v>N/A</v>
      </c>
      <c r="E24" s="14">
        <v>28169.975150999999</v>
      </c>
      <c r="F24" s="11" t="str">
        <f>IF($B24="N/A","N/A",IF(E24&gt;10,"No",IF(E24&lt;-10,"No","Yes")))</f>
        <v>N/A</v>
      </c>
      <c r="G24" s="14">
        <v>28007.329355999998</v>
      </c>
      <c r="H24" s="11" t="str">
        <f>IF($B24="N/A","N/A",IF(G24&gt;10,"No",IF(G24&lt;-10,"No","Yes")))</f>
        <v>N/A</v>
      </c>
      <c r="I24" s="12">
        <v>-2.2400000000000002</v>
      </c>
      <c r="J24" s="12">
        <v>-0.57699999999999996</v>
      </c>
      <c r="K24" s="48" t="s">
        <v>739</v>
      </c>
      <c r="L24" s="9" t="str">
        <f>IF(J24="Div by 0", "N/A", IF(K24="N/A","N/A", IF(J24&gt;VALUE(MID(K24,1,2)), "No", IF(J24&lt;-1*VALUE(MID(K24,1,2)), "No", "Yes"))))</f>
        <v>Yes</v>
      </c>
    </row>
    <row r="25" spans="1:12" x14ac:dyDescent="0.2">
      <c r="A25" s="4" t="s">
        <v>1239</v>
      </c>
      <c r="B25" s="48" t="s">
        <v>213</v>
      </c>
      <c r="C25" s="14">
        <v>23749.994074999999</v>
      </c>
      <c r="D25" s="11" t="str">
        <f>IF($B25="N/A","N/A",IF(C25&gt;10,"No",IF(C25&lt;-10,"No","Yes")))</f>
        <v>N/A</v>
      </c>
      <c r="E25" s="14">
        <v>24004.288100000002</v>
      </c>
      <c r="F25" s="11" t="str">
        <f>IF($B25="N/A","N/A",IF(E25&gt;10,"No",IF(E25&lt;-10,"No","Yes")))</f>
        <v>N/A</v>
      </c>
      <c r="G25" s="14">
        <v>25957.897959000002</v>
      </c>
      <c r="H25" s="11" t="str">
        <f>IF($B25="N/A","N/A",IF(G25&gt;10,"No",IF(G25&lt;-10,"No","Yes")))</f>
        <v>N/A</v>
      </c>
      <c r="I25" s="12">
        <v>1.071</v>
      </c>
      <c r="J25" s="12">
        <v>8.1389999999999993</v>
      </c>
      <c r="K25" s="48" t="s">
        <v>739</v>
      </c>
      <c r="L25" s="9" t="str">
        <f>IF(J25="Div by 0", "N/A", IF(K25="N/A","N/A", IF(J25&gt;VALUE(MID(K25,1,2)), "No", IF(J25&lt;-1*VALUE(MID(K25,1,2)), "No", "Yes"))))</f>
        <v>Yes</v>
      </c>
    </row>
    <row r="26" spans="1:12" x14ac:dyDescent="0.2">
      <c r="A26" s="4" t="s">
        <v>1240</v>
      </c>
      <c r="B26" s="48" t="s">
        <v>213</v>
      </c>
      <c r="C26" s="14">
        <v>23459.311726</v>
      </c>
      <c r="D26" s="11" t="str">
        <f t="shared" ref="D26:D27" si="11">IF($B26="N/A","N/A",IF(C26&gt;10,"No",IF(C26&lt;-10,"No","Yes")))</f>
        <v>N/A</v>
      </c>
      <c r="E26" s="14">
        <v>23093.497613</v>
      </c>
      <c r="F26" s="11" t="str">
        <f t="shared" ref="F26:F30" si="12">IF($B26="N/A","N/A",IF(E26&gt;10,"No",IF(E26&lt;-10,"No","Yes")))</f>
        <v>N/A</v>
      </c>
      <c r="G26" s="14">
        <v>23821.661631999999</v>
      </c>
      <c r="H26" s="11" t="str">
        <f t="shared" ref="H26:H27" si="13">IF($B26="N/A","N/A",IF(G26&gt;10,"No",IF(G26&lt;-10,"No","Yes")))</f>
        <v>N/A</v>
      </c>
      <c r="I26" s="12">
        <v>-1.56</v>
      </c>
      <c r="J26" s="12">
        <v>3.153</v>
      </c>
      <c r="K26" s="48" t="s">
        <v>739</v>
      </c>
      <c r="L26" s="9" t="str">
        <f>IF(J26="Div by 0", "N/A", IF(OR(J26="N/A",K26="N/A"),"N/A", IF(J26&gt;VALUE(MID(K26,1,2)), "No", IF(J26&lt;-1*VALUE(MID(K26,1,2)), "No", "Yes"))))</f>
        <v>Yes</v>
      </c>
    </row>
    <row r="27" spans="1:12" x14ac:dyDescent="0.2">
      <c r="A27" s="4" t="s">
        <v>1241</v>
      </c>
      <c r="B27" s="48" t="s">
        <v>213</v>
      </c>
      <c r="C27" s="14">
        <v>26876.745042999999</v>
      </c>
      <c r="D27" s="11" t="str">
        <f t="shared" si="11"/>
        <v>N/A</v>
      </c>
      <c r="E27" s="14">
        <v>26597.925068</v>
      </c>
      <c r="F27" s="11" t="str">
        <f t="shared" si="12"/>
        <v>N/A</v>
      </c>
      <c r="G27" s="14">
        <v>27379.829990999999</v>
      </c>
      <c r="H27" s="11" t="str">
        <f t="shared" si="13"/>
        <v>N/A</v>
      </c>
      <c r="I27" s="12">
        <v>-1.04</v>
      </c>
      <c r="J27" s="12">
        <v>2.94</v>
      </c>
      <c r="K27" s="48" t="s">
        <v>739</v>
      </c>
      <c r="L27" s="9" t="str">
        <f>IF(J27="Div by 0", "N/A", IF(OR(J27="N/A",K27="N/A"),"N/A", IF(J27&gt;VALUE(MID(K27,1,2)), "No", IF(J27&lt;-1*VALUE(MID(K27,1,2)), "No", "Yes"))))</f>
        <v>Yes</v>
      </c>
    </row>
    <row r="28" spans="1:12" x14ac:dyDescent="0.2">
      <c r="A28" s="58" t="s">
        <v>1242</v>
      </c>
      <c r="B28" s="14" t="s">
        <v>213</v>
      </c>
      <c r="C28" s="14">
        <v>6252.5563380000003</v>
      </c>
      <c r="D28" s="11" t="str">
        <f t="shared" ref="D28:D30" si="14">IF($B28="N/A","N/A",IF(C28&gt;10,"No",IF(C28&lt;-10,"No","Yes")))</f>
        <v>N/A</v>
      </c>
      <c r="E28" s="14">
        <v>5292.8243242999997</v>
      </c>
      <c r="F28" s="11" t="str">
        <f t="shared" si="12"/>
        <v>N/A</v>
      </c>
      <c r="G28" s="14">
        <v>5834.6324785999996</v>
      </c>
      <c r="H28" s="11" t="str">
        <f t="shared" ref="H28:H30" si="15">IF($B28="N/A","N/A",IF(G28&gt;10,"No",IF(G28&lt;-10,"No","Yes")))</f>
        <v>N/A</v>
      </c>
      <c r="I28" s="12">
        <v>-15.3</v>
      </c>
      <c r="J28" s="12">
        <v>10.24</v>
      </c>
      <c r="K28" s="45" t="s">
        <v>739</v>
      </c>
      <c r="L28" s="9" t="str">
        <f>IF(J28="Div by 0", "N/A", IF(OR(J28="N/A",K28="N/A"),"N/A", IF(J28&gt;VALUE(MID(K28,1,2)), "No", IF(J28&lt;-1*VALUE(MID(K28,1,2)), "No", "Yes"))))</f>
        <v>Yes</v>
      </c>
    </row>
    <row r="29" spans="1:12" x14ac:dyDescent="0.2">
      <c r="A29" s="58" t="s">
        <v>1243</v>
      </c>
      <c r="B29" s="14" t="s">
        <v>213</v>
      </c>
      <c r="C29" s="14">
        <v>6252.5563380000003</v>
      </c>
      <c r="D29" s="11" t="str">
        <f t="shared" si="14"/>
        <v>N/A</v>
      </c>
      <c r="E29" s="14">
        <v>5292.8243242999997</v>
      </c>
      <c r="F29" s="11" t="str">
        <f t="shared" si="12"/>
        <v>N/A</v>
      </c>
      <c r="G29" s="14">
        <v>5834.6324785999996</v>
      </c>
      <c r="H29" s="11" t="str">
        <f t="shared" si="15"/>
        <v>N/A</v>
      </c>
      <c r="I29" s="12">
        <v>-15.3</v>
      </c>
      <c r="J29" s="12">
        <v>10.24</v>
      </c>
      <c r="K29" s="45" t="s">
        <v>739</v>
      </c>
      <c r="L29" s="9" t="str">
        <f t="shared" ref="L29:L30" si="16">IF(J29="Div by 0", "N/A", IF(OR(J29="N/A",K29="N/A"),"N/A", IF(J29&gt;VALUE(MID(K29,1,2)), "No", IF(J29&lt;-1*VALUE(MID(K29,1,2)), "No", "Yes"))))</f>
        <v>Yes</v>
      </c>
    </row>
    <row r="30" spans="1:12" x14ac:dyDescent="0.2">
      <c r="A30" s="58" t="s">
        <v>1244</v>
      </c>
      <c r="B30" s="14" t="s">
        <v>213</v>
      </c>
      <c r="C30" s="14" t="s">
        <v>1747</v>
      </c>
      <c r="D30" s="11" t="str">
        <f t="shared" si="14"/>
        <v>N/A</v>
      </c>
      <c r="E30" s="14" t="s">
        <v>1747</v>
      </c>
      <c r="F30" s="11" t="str">
        <f t="shared" si="12"/>
        <v>N/A</v>
      </c>
      <c r="G30" s="14" t="s">
        <v>1747</v>
      </c>
      <c r="H30" s="11" t="str">
        <f t="shared" si="15"/>
        <v>N/A</v>
      </c>
      <c r="I30" s="12" t="s">
        <v>1747</v>
      </c>
      <c r="J30" s="12" t="s">
        <v>1747</v>
      </c>
      <c r="K30" s="45" t="s">
        <v>739</v>
      </c>
      <c r="L30" s="9" t="str">
        <f t="shared" si="16"/>
        <v>N/A</v>
      </c>
    </row>
    <row r="31" spans="1:12" x14ac:dyDescent="0.2">
      <c r="A31" s="46" t="s">
        <v>2</v>
      </c>
      <c r="B31" s="35" t="s">
        <v>213</v>
      </c>
      <c r="C31" s="13">
        <v>100</v>
      </c>
      <c r="D31" s="44" t="str">
        <f t="shared" ref="D31:D69" si="17">IF($B31="N/A","N/A",IF(C31&gt;10,"No",IF(C31&lt;-10,"No","Yes")))</f>
        <v>N/A</v>
      </c>
      <c r="E31" s="13">
        <v>100</v>
      </c>
      <c r="F31" s="44" t="str">
        <f t="shared" ref="F31:F69" si="18">IF($B31="N/A","N/A",IF(E31&gt;10,"No",IF(E31&lt;-10,"No","Yes")))</f>
        <v>N/A</v>
      </c>
      <c r="G31" s="13">
        <v>100</v>
      </c>
      <c r="H31" s="44" t="str">
        <f t="shared" ref="H31:H69" si="19">IF($B31="N/A","N/A",IF(G31&gt;10,"No",IF(G31&lt;-10,"No","Yes")))</f>
        <v>N/A</v>
      </c>
      <c r="I31" s="12">
        <v>0</v>
      </c>
      <c r="J31" s="12">
        <v>0</v>
      </c>
      <c r="K31" s="45" t="s">
        <v>739</v>
      </c>
      <c r="L31" s="9" t="str">
        <f t="shared" ref="L31:L99" si="20">IF(J31="Div by 0", "N/A", IF(K31="N/A","N/A", IF(J31&gt;VALUE(MID(K31,1,2)), "No", IF(J31&lt;-1*VALUE(MID(K31,1,2)), "No", "Yes"))))</f>
        <v>Yes</v>
      </c>
    </row>
    <row r="32" spans="1:12" x14ac:dyDescent="0.2">
      <c r="A32" s="46" t="s">
        <v>22</v>
      </c>
      <c r="B32" s="35" t="s">
        <v>213</v>
      </c>
      <c r="C32" s="1">
        <v>204993</v>
      </c>
      <c r="D32" s="44" t="str">
        <f t="shared" si="17"/>
        <v>N/A</v>
      </c>
      <c r="E32" s="1">
        <v>221063</v>
      </c>
      <c r="F32" s="44" t="str">
        <f t="shared" si="18"/>
        <v>N/A</v>
      </c>
      <c r="G32" s="1">
        <v>229859</v>
      </c>
      <c r="H32" s="44" t="str">
        <f t="shared" si="19"/>
        <v>N/A</v>
      </c>
      <c r="I32" s="12">
        <v>7.8390000000000004</v>
      </c>
      <c r="J32" s="12">
        <v>3.9790000000000001</v>
      </c>
      <c r="K32" s="45" t="s">
        <v>739</v>
      </c>
      <c r="L32" s="9" t="str">
        <f t="shared" si="20"/>
        <v>Yes</v>
      </c>
    </row>
    <row r="33" spans="1:12" x14ac:dyDescent="0.2">
      <c r="A33" s="46" t="s">
        <v>451</v>
      </c>
      <c r="B33" s="48" t="s">
        <v>213</v>
      </c>
      <c r="C33" s="1">
        <v>7129</v>
      </c>
      <c r="D33" s="1" t="str">
        <f t="shared" si="17"/>
        <v>N/A</v>
      </c>
      <c r="E33" s="1">
        <v>7239</v>
      </c>
      <c r="F33" s="1" t="str">
        <f t="shared" si="18"/>
        <v>N/A</v>
      </c>
      <c r="G33" s="1">
        <v>7595</v>
      </c>
      <c r="H33" s="11" t="str">
        <f t="shared" si="19"/>
        <v>N/A</v>
      </c>
      <c r="I33" s="12">
        <v>1.5429999999999999</v>
      </c>
      <c r="J33" s="12">
        <v>4.9180000000000001</v>
      </c>
      <c r="K33" s="48" t="s">
        <v>739</v>
      </c>
      <c r="L33" s="9" t="str">
        <f t="shared" si="20"/>
        <v>Yes</v>
      </c>
    </row>
    <row r="34" spans="1:12" x14ac:dyDescent="0.2">
      <c r="A34" s="46" t="s">
        <v>1245</v>
      </c>
      <c r="B34" s="5" t="s">
        <v>213</v>
      </c>
      <c r="C34" s="1">
        <v>2918</v>
      </c>
      <c r="D34" s="9" t="str">
        <f t="shared" ref="D34:D38" si="21">IF($B34="N/A","N/A",IF(C34&lt;0,"No","Yes"))</f>
        <v>N/A</v>
      </c>
      <c r="E34" s="1">
        <v>2910</v>
      </c>
      <c r="F34" s="9" t="str">
        <f t="shared" ref="F34:F38" si="22">IF($B34="N/A","N/A",IF(E34&lt;0,"No","Yes"))</f>
        <v>N/A</v>
      </c>
      <c r="G34" s="1">
        <v>3008</v>
      </c>
      <c r="H34" s="9" t="str">
        <f t="shared" ref="H34:H38" si="23">IF($B34="N/A","N/A",IF(G34&lt;0,"No","Yes"))</f>
        <v>N/A</v>
      </c>
      <c r="I34" s="12">
        <v>-0.27400000000000002</v>
      </c>
      <c r="J34" s="12">
        <v>3.3679999999999999</v>
      </c>
      <c r="K34" s="1" t="s">
        <v>739</v>
      </c>
      <c r="L34" s="9" t="str">
        <f t="shared" si="20"/>
        <v>Yes</v>
      </c>
    </row>
    <row r="35" spans="1:12" x14ac:dyDescent="0.2">
      <c r="A35" s="46" t="s">
        <v>1246</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
      <c r="A36" s="46" t="s">
        <v>1247</v>
      </c>
      <c r="B36" s="5" t="s">
        <v>213</v>
      </c>
      <c r="C36" s="1">
        <v>230</v>
      </c>
      <c r="D36" s="9" t="str">
        <f t="shared" si="21"/>
        <v>N/A</v>
      </c>
      <c r="E36" s="1">
        <v>245</v>
      </c>
      <c r="F36" s="9" t="str">
        <f t="shared" si="22"/>
        <v>N/A</v>
      </c>
      <c r="G36" s="1">
        <v>332</v>
      </c>
      <c r="H36" s="9" t="str">
        <f t="shared" si="23"/>
        <v>N/A</v>
      </c>
      <c r="I36" s="12">
        <v>6.5220000000000002</v>
      </c>
      <c r="J36" s="12">
        <v>35.51</v>
      </c>
      <c r="K36" s="1" t="s">
        <v>739</v>
      </c>
      <c r="L36" s="9" t="str">
        <f t="shared" si="20"/>
        <v>No</v>
      </c>
    </row>
    <row r="37" spans="1:12" x14ac:dyDescent="0.2">
      <c r="A37" s="46" t="s">
        <v>1248</v>
      </c>
      <c r="B37" s="5" t="s">
        <v>213</v>
      </c>
      <c r="C37" s="1">
        <v>3417</v>
      </c>
      <c r="D37" s="9" t="str">
        <f t="shared" si="21"/>
        <v>N/A</v>
      </c>
      <c r="E37" s="1">
        <v>3500</v>
      </c>
      <c r="F37" s="9" t="str">
        <f t="shared" si="22"/>
        <v>N/A</v>
      </c>
      <c r="G37" s="1">
        <v>3662</v>
      </c>
      <c r="H37" s="9" t="str">
        <f t="shared" si="23"/>
        <v>N/A</v>
      </c>
      <c r="I37" s="12">
        <v>2.4289999999999998</v>
      </c>
      <c r="J37" s="12">
        <v>4.6289999999999996</v>
      </c>
      <c r="K37" s="1" t="s">
        <v>739</v>
      </c>
      <c r="L37" s="9" t="str">
        <f t="shared" si="20"/>
        <v>Yes</v>
      </c>
    </row>
    <row r="38" spans="1:12" x14ac:dyDescent="0.2">
      <c r="A38" s="46" t="s">
        <v>1249</v>
      </c>
      <c r="B38" s="5" t="s">
        <v>213</v>
      </c>
      <c r="C38" s="1">
        <v>564</v>
      </c>
      <c r="D38" s="9" t="str">
        <f t="shared" si="21"/>
        <v>N/A</v>
      </c>
      <c r="E38" s="1">
        <v>584</v>
      </c>
      <c r="F38" s="9" t="str">
        <f t="shared" si="22"/>
        <v>N/A</v>
      </c>
      <c r="G38" s="1">
        <v>593</v>
      </c>
      <c r="H38" s="9" t="str">
        <f t="shared" si="23"/>
        <v>N/A</v>
      </c>
      <c r="I38" s="12">
        <v>3.5459999999999998</v>
      </c>
      <c r="J38" s="12">
        <v>1.5409999999999999</v>
      </c>
      <c r="K38" s="1" t="s">
        <v>739</v>
      </c>
      <c r="L38" s="9" t="str">
        <f t="shared" si="20"/>
        <v>Yes</v>
      </c>
    </row>
    <row r="39" spans="1:12" x14ac:dyDescent="0.2">
      <c r="A39" s="46" t="s">
        <v>452</v>
      </c>
      <c r="B39" s="48" t="s">
        <v>213</v>
      </c>
      <c r="C39" s="1">
        <v>19662</v>
      </c>
      <c r="D39" s="1" t="str">
        <f t="shared" si="17"/>
        <v>N/A</v>
      </c>
      <c r="E39" s="1">
        <v>20287</v>
      </c>
      <c r="F39" s="1" t="str">
        <f t="shared" si="18"/>
        <v>N/A</v>
      </c>
      <c r="G39" s="1">
        <v>20667</v>
      </c>
      <c r="H39" s="11" t="str">
        <f t="shared" si="19"/>
        <v>N/A</v>
      </c>
      <c r="I39" s="12">
        <v>3.1789999999999998</v>
      </c>
      <c r="J39" s="12">
        <v>1.873</v>
      </c>
      <c r="K39" s="48" t="s">
        <v>739</v>
      </c>
      <c r="L39" s="9" t="str">
        <f t="shared" si="20"/>
        <v>Yes</v>
      </c>
    </row>
    <row r="40" spans="1:12" x14ac:dyDescent="0.2">
      <c r="A40" s="46" t="s">
        <v>1250</v>
      </c>
      <c r="B40" s="5" t="s">
        <v>213</v>
      </c>
      <c r="C40" s="1">
        <v>15165</v>
      </c>
      <c r="D40" s="9" t="str">
        <f t="shared" ref="D40:D45" si="24">IF($B40="N/A","N/A",IF(C40&lt;0,"No","Yes"))</f>
        <v>N/A</v>
      </c>
      <c r="E40" s="1">
        <v>15628</v>
      </c>
      <c r="F40" s="9" t="str">
        <f t="shared" ref="F40:F45" si="25">IF($B40="N/A","N/A",IF(E40&lt;0,"No","Yes"))</f>
        <v>N/A</v>
      </c>
      <c r="G40" s="1">
        <v>15880</v>
      </c>
      <c r="H40" s="9" t="str">
        <f t="shared" ref="H40:H45" si="26">IF($B40="N/A","N/A",IF(G40&lt;0,"No","Yes"))</f>
        <v>N/A</v>
      </c>
      <c r="I40" s="12">
        <v>3.0529999999999999</v>
      </c>
      <c r="J40" s="12">
        <v>1.6120000000000001</v>
      </c>
      <c r="K40" s="1" t="s">
        <v>739</v>
      </c>
      <c r="L40" s="9" t="str">
        <f t="shared" si="20"/>
        <v>Yes</v>
      </c>
    </row>
    <row r="41" spans="1:12" x14ac:dyDescent="0.2">
      <c r="A41" s="46" t="s">
        <v>1251</v>
      </c>
      <c r="B41" s="5" t="s">
        <v>213</v>
      </c>
      <c r="C41" s="1">
        <v>0</v>
      </c>
      <c r="D41" s="9" t="str">
        <f t="shared" si="24"/>
        <v>N/A</v>
      </c>
      <c r="E41" s="1">
        <v>0</v>
      </c>
      <c r="F41" s="9" t="str">
        <f t="shared" si="25"/>
        <v>N/A</v>
      </c>
      <c r="G41" s="1">
        <v>0</v>
      </c>
      <c r="H41" s="9" t="str">
        <f t="shared" si="26"/>
        <v>N/A</v>
      </c>
      <c r="I41" s="12" t="s">
        <v>1747</v>
      </c>
      <c r="J41" s="12" t="s">
        <v>1747</v>
      </c>
      <c r="K41" s="1" t="s">
        <v>739</v>
      </c>
      <c r="L41" s="9" t="str">
        <f t="shared" si="20"/>
        <v>N/A</v>
      </c>
    </row>
    <row r="42" spans="1:12" x14ac:dyDescent="0.2">
      <c r="A42" s="46" t="s">
        <v>1252</v>
      </c>
      <c r="B42" s="5" t="s">
        <v>213</v>
      </c>
      <c r="C42" s="1">
        <v>741</v>
      </c>
      <c r="D42" s="9" t="str">
        <f t="shared" si="24"/>
        <v>N/A</v>
      </c>
      <c r="E42" s="1">
        <v>740</v>
      </c>
      <c r="F42" s="9" t="str">
        <f t="shared" si="25"/>
        <v>N/A</v>
      </c>
      <c r="G42" s="1">
        <v>750</v>
      </c>
      <c r="H42" s="9" t="str">
        <f t="shared" si="26"/>
        <v>N/A</v>
      </c>
      <c r="I42" s="12">
        <v>-0.13500000000000001</v>
      </c>
      <c r="J42" s="12">
        <v>1.351</v>
      </c>
      <c r="K42" s="1" t="s">
        <v>739</v>
      </c>
      <c r="L42" s="9" t="str">
        <f t="shared" si="20"/>
        <v>Yes</v>
      </c>
    </row>
    <row r="43" spans="1:12" x14ac:dyDescent="0.2">
      <c r="A43" s="46" t="s">
        <v>1253</v>
      </c>
      <c r="B43" s="5" t="s">
        <v>213</v>
      </c>
      <c r="C43" s="1">
        <v>90</v>
      </c>
      <c r="D43" s="9" t="str">
        <f t="shared" si="24"/>
        <v>N/A</v>
      </c>
      <c r="E43" s="1">
        <v>82</v>
      </c>
      <c r="F43" s="9" t="str">
        <f t="shared" si="25"/>
        <v>N/A</v>
      </c>
      <c r="G43" s="1">
        <v>81</v>
      </c>
      <c r="H43" s="9" t="str">
        <f t="shared" si="26"/>
        <v>N/A</v>
      </c>
      <c r="I43" s="12">
        <v>-8.89</v>
      </c>
      <c r="J43" s="12">
        <v>-1.22</v>
      </c>
      <c r="K43" s="1" t="s">
        <v>739</v>
      </c>
      <c r="L43" s="9" t="str">
        <f t="shared" si="20"/>
        <v>Yes</v>
      </c>
    </row>
    <row r="44" spans="1:12" x14ac:dyDescent="0.2">
      <c r="A44" s="46" t="s">
        <v>1254</v>
      </c>
      <c r="B44" s="5" t="s">
        <v>213</v>
      </c>
      <c r="C44" s="1">
        <v>3666</v>
      </c>
      <c r="D44" s="9" t="str">
        <f t="shared" si="24"/>
        <v>N/A</v>
      </c>
      <c r="E44" s="1">
        <v>3837</v>
      </c>
      <c r="F44" s="9" t="str">
        <f t="shared" si="25"/>
        <v>N/A</v>
      </c>
      <c r="G44" s="1">
        <v>3956</v>
      </c>
      <c r="H44" s="9" t="str">
        <f t="shared" si="26"/>
        <v>N/A</v>
      </c>
      <c r="I44" s="12">
        <v>4.6639999999999997</v>
      </c>
      <c r="J44" s="12">
        <v>3.101</v>
      </c>
      <c r="K44" s="1" t="s">
        <v>739</v>
      </c>
      <c r="L44" s="9" t="str">
        <f t="shared" si="20"/>
        <v>Yes</v>
      </c>
    </row>
    <row r="45" spans="1:12" x14ac:dyDescent="0.2">
      <c r="A45" s="46" t="s">
        <v>1255</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
      <c r="A46" s="46" t="s">
        <v>453</v>
      </c>
      <c r="B46" s="48" t="s">
        <v>213</v>
      </c>
      <c r="C46" s="1">
        <v>91752</v>
      </c>
      <c r="D46" s="1" t="str">
        <f t="shared" si="17"/>
        <v>N/A</v>
      </c>
      <c r="E46" s="1">
        <v>97000</v>
      </c>
      <c r="F46" s="1" t="str">
        <f t="shared" si="18"/>
        <v>N/A</v>
      </c>
      <c r="G46" s="1">
        <v>99931</v>
      </c>
      <c r="H46" s="11" t="str">
        <f t="shared" si="19"/>
        <v>N/A</v>
      </c>
      <c r="I46" s="12">
        <v>5.72</v>
      </c>
      <c r="J46" s="12">
        <v>3.0219999999999998</v>
      </c>
      <c r="K46" s="48" t="s">
        <v>739</v>
      </c>
      <c r="L46" s="9" t="str">
        <f t="shared" si="20"/>
        <v>Yes</v>
      </c>
    </row>
    <row r="47" spans="1:12" x14ac:dyDescent="0.2">
      <c r="A47" s="46" t="s">
        <v>1256</v>
      </c>
      <c r="B47" s="5" t="s">
        <v>213</v>
      </c>
      <c r="C47" s="1">
        <v>71799</v>
      </c>
      <c r="D47" s="9" t="str">
        <f t="shared" ref="D47:D53" si="27">IF($B47="N/A","N/A",IF(C47&lt;0,"No","Yes"))</f>
        <v>N/A</v>
      </c>
      <c r="E47" s="1">
        <v>75612</v>
      </c>
      <c r="F47" s="9" t="str">
        <f t="shared" ref="F47:F53" si="28">IF($B47="N/A","N/A",IF(E47&lt;0,"No","Yes"))</f>
        <v>N/A</v>
      </c>
      <c r="G47" s="1">
        <v>78026</v>
      </c>
      <c r="H47" s="9" t="str">
        <f t="shared" ref="H47:H53" si="29">IF($B47="N/A","N/A",IF(G47&lt;0,"No","Yes"))</f>
        <v>N/A</v>
      </c>
      <c r="I47" s="12">
        <v>5.3109999999999999</v>
      </c>
      <c r="J47" s="12">
        <v>3.1930000000000001</v>
      </c>
      <c r="K47" s="1" t="s">
        <v>739</v>
      </c>
      <c r="L47" s="9" t="str">
        <f t="shared" si="20"/>
        <v>Yes</v>
      </c>
    </row>
    <row r="48" spans="1:12" x14ac:dyDescent="0.2">
      <c r="A48" s="46" t="s">
        <v>1257</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
      <c r="A49" s="46" t="s">
        <v>1258</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
      <c r="A50" s="46" t="s">
        <v>1259</v>
      </c>
      <c r="B50" s="5" t="s">
        <v>213</v>
      </c>
      <c r="C50" s="1">
        <v>7797</v>
      </c>
      <c r="D50" s="9" t="str">
        <f t="shared" si="27"/>
        <v>N/A</v>
      </c>
      <c r="E50" s="1">
        <v>7836</v>
      </c>
      <c r="F50" s="9" t="str">
        <f t="shared" si="28"/>
        <v>N/A</v>
      </c>
      <c r="G50" s="1">
        <v>7452</v>
      </c>
      <c r="H50" s="9" t="str">
        <f t="shared" si="29"/>
        <v>N/A</v>
      </c>
      <c r="I50" s="12">
        <v>0.50019999999999998</v>
      </c>
      <c r="J50" s="12">
        <v>-4.9000000000000004</v>
      </c>
      <c r="K50" s="1" t="s">
        <v>739</v>
      </c>
      <c r="L50" s="9" t="str">
        <f t="shared" si="20"/>
        <v>Yes</v>
      </c>
    </row>
    <row r="51" spans="1:12" x14ac:dyDescent="0.2">
      <c r="A51" s="46" t="s">
        <v>1260</v>
      </c>
      <c r="B51" s="5" t="s">
        <v>213</v>
      </c>
      <c r="C51" s="1">
        <v>10133</v>
      </c>
      <c r="D51" s="9" t="str">
        <f t="shared" si="27"/>
        <v>N/A</v>
      </c>
      <c r="E51" s="1">
        <v>11507</v>
      </c>
      <c r="F51" s="9" t="str">
        <f t="shared" si="28"/>
        <v>N/A</v>
      </c>
      <c r="G51" s="1">
        <v>12353</v>
      </c>
      <c r="H51" s="9" t="str">
        <f t="shared" si="29"/>
        <v>N/A</v>
      </c>
      <c r="I51" s="12">
        <v>13.56</v>
      </c>
      <c r="J51" s="12">
        <v>7.3520000000000003</v>
      </c>
      <c r="K51" s="1" t="s">
        <v>739</v>
      </c>
      <c r="L51" s="9" t="str">
        <f t="shared" si="20"/>
        <v>Yes</v>
      </c>
    </row>
    <row r="52" spans="1:12" x14ac:dyDescent="0.2">
      <c r="A52" s="46" t="s">
        <v>1261</v>
      </c>
      <c r="B52" s="5" t="s">
        <v>213</v>
      </c>
      <c r="C52" s="1">
        <v>1995</v>
      </c>
      <c r="D52" s="9" t="str">
        <f t="shared" si="27"/>
        <v>N/A</v>
      </c>
      <c r="E52" s="1">
        <v>2019</v>
      </c>
      <c r="F52" s="9" t="str">
        <f t="shared" si="28"/>
        <v>N/A</v>
      </c>
      <c r="G52" s="1">
        <v>2075</v>
      </c>
      <c r="H52" s="9" t="str">
        <f t="shared" si="29"/>
        <v>N/A</v>
      </c>
      <c r="I52" s="12">
        <v>1.2030000000000001</v>
      </c>
      <c r="J52" s="12">
        <v>2.774</v>
      </c>
      <c r="K52" s="1" t="s">
        <v>739</v>
      </c>
      <c r="L52" s="9" t="str">
        <f t="shared" si="20"/>
        <v>Yes</v>
      </c>
    </row>
    <row r="53" spans="1:12" x14ac:dyDescent="0.2">
      <c r="A53" s="46" t="s">
        <v>1262</v>
      </c>
      <c r="B53" s="5" t="s">
        <v>213</v>
      </c>
      <c r="C53" s="1">
        <v>28</v>
      </c>
      <c r="D53" s="9" t="str">
        <f t="shared" si="27"/>
        <v>N/A</v>
      </c>
      <c r="E53" s="1">
        <v>26</v>
      </c>
      <c r="F53" s="9" t="str">
        <f t="shared" si="28"/>
        <v>N/A</v>
      </c>
      <c r="G53" s="1">
        <v>25</v>
      </c>
      <c r="H53" s="9" t="str">
        <f t="shared" si="29"/>
        <v>N/A</v>
      </c>
      <c r="I53" s="12">
        <v>-7.14</v>
      </c>
      <c r="J53" s="12">
        <v>-3.85</v>
      </c>
      <c r="K53" s="1" t="s">
        <v>739</v>
      </c>
      <c r="L53" s="9" t="str">
        <f t="shared" si="20"/>
        <v>Yes</v>
      </c>
    </row>
    <row r="54" spans="1:12" x14ac:dyDescent="0.2">
      <c r="A54" s="46" t="s">
        <v>454</v>
      </c>
      <c r="B54" s="48" t="s">
        <v>213</v>
      </c>
      <c r="C54" s="1">
        <v>86450</v>
      </c>
      <c r="D54" s="1" t="str">
        <f t="shared" si="17"/>
        <v>N/A</v>
      </c>
      <c r="E54" s="1">
        <v>96537</v>
      </c>
      <c r="F54" s="1" t="str">
        <f t="shared" si="18"/>
        <v>N/A</v>
      </c>
      <c r="G54" s="1">
        <v>101666</v>
      </c>
      <c r="H54" s="11" t="str">
        <f t="shared" si="19"/>
        <v>N/A</v>
      </c>
      <c r="I54" s="12">
        <v>11.67</v>
      </c>
      <c r="J54" s="12">
        <v>5.3129999999999997</v>
      </c>
      <c r="K54" s="48" t="s">
        <v>739</v>
      </c>
      <c r="L54" s="9" t="str">
        <f t="shared" si="20"/>
        <v>Yes</v>
      </c>
    </row>
    <row r="55" spans="1:12" x14ac:dyDescent="0.2">
      <c r="A55" s="46" t="s">
        <v>1263</v>
      </c>
      <c r="B55" s="5" t="s">
        <v>213</v>
      </c>
      <c r="C55" s="1">
        <v>35626</v>
      </c>
      <c r="D55" s="9" t="str">
        <f t="shared" ref="D55:D60" si="30">IF($B55="N/A","N/A",IF(C55&lt;0,"No","Yes"))</f>
        <v>N/A</v>
      </c>
      <c r="E55" s="1">
        <v>38422</v>
      </c>
      <c r="F55" s="9" t="str">
        <f t="shared" ref="F55:F60" si="31">IF($B55="N/A","N/A",IF(E55&lt;0,"No","Yes"))</f>
        <v>N/A</v>
      </c>
      <c r="G55" s="1">
        <v>39998</v>
      </c>
      <c r="H55" s="9" t="str">
        <f t="shared" ref="H55:H60" si="32">IF($B55="N/A","N/A",IF(G55&lt;0,"No","Yes"))</f>
        <v>N/A</v>
      </c>
      <c r="I55" s="12">
        <v>7.8479999999999999</v>
      </c>
      <c r="J55" s="12">
        <v>4.1020000000000003</v>
      </c>
      <c r="K55" s="1" t="s">
        <v>739</v>
      </c>
      <c r="L55" s="9" t="str">
        <f t="shared" si="20"/>
        <v>Yes</v>
      </c>
    </row>
    <row r="56" spans="1:12" x14ac:dyDescent="0.2">
      <c r="A56" s="46" t="s">
        <v>1264</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
      <c r="A57" s="46" t="s">
        <v>1265</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
      <c r="A58" s="46" t="s">
        <v>1266</v>
      </c>
      <c r="B58" s="5" t="s">
        <v>213</v>
      </c>
      <c r="C58" s="1">
        <v>425</v>
      </c>
      <c r="D58" s="9" t="str">
        <f t="shared" si="30"/>
        <v>N/A</v>
      </c>
      <c r="E58" s="1">
        <v>450</v>
      </c>
      <c r="F58" s="9" t="str">
        <f t="shared" si="31"/>
        <v>N/A</v>
      </c>
      <c r="G58" s="1">
        <v>387</v>
      </c>
      <c r="H58" s="9" t="str">
        <f t="shared" si="32"/>
        <v>N/A</v>
      </c>
      <c r="I58" s="12">
        <v>5.8819999999999997</v>
      </c>
      <c r="J58" s="12">
        <v>-14</v>
      </c>
      <c r="K58" s="1" t="s">
        <v>739</v>
      </c>
      <c r="L58" s="9" t="str">
        <f t="shared" si="20"/>
        <v>Yes</v>
      </c>
    </row>
    <row r="59" spans="1:12" x14ac:dyDescent="0.2">
      <c r="A59" s="46" t="s">
        <v>1267</v>
      </c>
      <c r="B59" s="5" t="s">
        <v>213</v>
      </c>
      <c r="C59" s="1">
        <v>4481</v>
      </c>
      <c r="D59" s="9" t="str">
        <f t="shared" si="30"/>
        <v>N/A</v>
      </c>
      <c r="E59" s="1">
        <v>5169</v>
      </c>
      <c r="F59" s="9" t="str">
        <f t="shared" si="31"/>
        <v>N/A</v>
      </c>
      <c r="G59" s="1">
        <v>5529</v>
      </c>
      <c r="H59" s="9" t="str">
        <f t="shared" si="32"/>
        <v>N/A</v>
      </c>
      <c r="I59" s="12">
        <v>15.35</v>
      </c>
      <c r="J59" s="12">
        <v>6.9649999999999999</v>
      </c>
      <c r="K59" s="1" t="s">
        <v>739</v>
      </c>
      <c r="L59" s="9" t="str">
        <f t="shared" si="20"/>
        <v>Yes</v>
      </c>
    </row>
    <row r="60" spans="1:12" x14ac:dyDescent="0.2">
      <c r="A60" s="46" t="s">
        <v>1268</v>
      </c>
      <c r="B60" s="5" t="s">
        <v>213</v>
      </c>
      <c r="C60" s="1">
        <v>45918</v>
      </c>
      <c r="D60" s="9" t="str">
        <f t="shared" si="30"/>
        <v>N/A</v>
      </c>
      <c r="E60" s="1">
        <v>52496</v>
      </c>
      <c r="F60" s="9" t="str">
        <f t="shared" si="31"/>
        <v>N/A</v>
      </c>
      <c r="G60" s="1">
        <v>55752</v>
      </c>
      <c r="H60" s="9" t="str">
        <f t="shared" si="32"/>
        <v>N/A</v>
      </c>
      <c r="I60" s="12">
        <v>14.33</v>
      </c>
      <c r="J60" s="12">
        <v>6.202</v>
      </c>
      <c r="K60" s="1" t="s">
        <v>739</v>
      </c>
      <c r="L60" s="9" t="str">
        <f t="shared" si="20"/>
        <v>Yes</v>
      </c>
    </row>
    <row r="61" spans="1:12" x14ac:dyDescent="0.2">
      <c r="A61" s="3" t="s">
        <v>186</v>
      </c>
      <c r="B61" s="35" t="s">
        <v>213</v>
      </c>
      <c r="C61" s="1">
        <v>178529</v>
      </c>
      <c r="D61" s="1" t="str">
        <f t="shared" si="17"/>
        <v>N/A</v>
      </c>
      <c r="E61" s="1">
        <v>196697</v>
      </c>
      <c r="F61" s="1" t="str">
        <f t="shared" si="18"/>
        <v>N/A</v>
      </c>
      <c r="G61" s="1">
        <v>219425</v>
      </c>
      <c r="H61" s="11" t="str">
        <f t="shared" si="19"/>
        <v>N/A</v>
      </c>
      <c r="I61" s="12">
        <v>10.18</v>
      </c>
      <c r="J61" s="12">
        <v>11.55</v>
      </c>
      <c r="K61" s="45" t="s">
        <v>739</v>
      </c>
      <c r="L61" s="9" t="str">
        <f>IF(J61="Div by 0", "N/A", IF(OR(J61="N/A",K61="N/A"),"N/A", IF(J61&gt;VALUE(MID(K61,1,2)), "No", IF(J61&lt;-1*VALUE(MID(K61,1,2)), "No", "Yes"))))</f>
        <v>Yes</v>
      </c>
    </row>
    <row r="62" spans="1:12" x14ac:dyDescent="0.2">
      <c r="A62" s="3" t="s">
        <v>187</v>
      </c>
      <c r="B62" s="35" t="s">
        <v>213</v>
      </c>
      <c r="C62" s="1">
        <v>0</v>
      </c>
      <c r="D62" s="1" t="str">
        <f t="shared" si="17"/>
        <v>N/A</v>
      </c>
      <c r="E62" s="1">
        <v>0</v>
      </c>
      <c r="F62" s="1" t="str">
        <f t="shared" si="18"/>
        <v>N/A</v>
      </c>
      <c r="G62" s="1">
        <v>0</v>
      </c>
      <c r="H62" s="11" t="str">
        <f t="shared" si="19"/>
        <v>N/A</v>
      </c>
      <c r="I62" s="12" t="s">
        <v>1747</v>
      </c>
      <c r="J62" s="12" t="s">
        <v>1747</v>
      </c>
      <c r="K62" s="45" t="s">
        <v>739</v>
      </c>
      <c r="L62" s="9" t="str">
        <f t="shared" ref="L62:L69" si="33">IF(J62="Div by 0", "N/A", IF(OR(J62="N/A",K62="N/A"),"N/A", IF(J62&gt;VALUE(MID(K62,1,2)), "No", IF(J62&lt;-1*VALUE(MID(K62,1,2)), "No", "Yes"))))</f>
        <v>N/A</v>
      </c>
    </row>
    <row r="63" spans="1:12" x14ac:dyDescent="0.2">
      <c r="A63" s="3" t="s">
        <v>188</v>
      </c>
      <c r="B63" s="35" t="s">
        <v>213</v>
      </c>
      <c r="C63" s="1">
        <v>0</v>
      </c>
      <c r="D63" s="1" t="str">
        <f t="shared" si="17"/>
        <v>N/A</v>
      </c>
      <c r="E63" s="1">
        <v>0</v>
      </c>
      <c r="F63" s="1" t="str">
        <f t="shared" si="18"/>
        <v>N/A</v>
      </c>
      <c r="G63" s="1">
        <v>0</v>
      </c>
      <c r="H63" s="11" t="str">
        <f t="shared" si="19"/>
        <v>N/A</v>
      </c>
      <c r="I63" s="12" t="s">
        <v>1747</v>
      </c>
      <c r="J63" s="12" t="s">
        <v>1747</v>
      </c>
      <c r="K63" s="45" t="s">
        <v>739</v>
      </c>
      <c r="L63" s="9" t="str">
        <f t="shared" si="33"/>
        <v>N/A</v>
      </c>
    </row>
    <row r="64" spans="1:12" x14ac:dyDescent="0.2">
      <c r="A64" s="3" t="s">
        <v>189</v>
      </c>
      <c r="B64" s="35" t="s">
        <v>213</v>
      </c>
      <c r="C64" s="1">
        <v>0</v>
      </c>
      <c r="D64" s="1" t="str">
        <f t="shared" si="17"/>
        <v>N/A</v>
      </c>
      <c r="E64" s="1">
        <v>0</v>
      </c>
      <c r="F64" s="1" t="str">
        <f t="shared" si="18"/>
        <v>N/A</v>
      </c>
      <c r="G64" s="1">
        <v>0</v>
      </c>
      <c r="H64" s="11" t="str">
        <f t="shared" si="19"/>
        <v>N/A</v>
      </c>
      <c r="I64" s="12" t="s">
        <v>1747</v>
      </c>
      <c r="J64" s="12" t="s">
        <v>1747</v>
      </c>
      <c r="K64" s="45" t="s">
        <v>739</v>
      </c>
      <c r="L64" s="9" t="str">
        <f t="shared" si="33"/>
        <v>N/A</v>
      </c>
    </row>
    <row r="65" spans="1:12" x14ac:dyDescent="0.2">
      <c r="A65" s="3" t="s">
        <v>190</v>
      </c>
      <c r="B65" s="35" t="s">
        <v>213</v>
      </c>
      <c r="C65" s="1">
        <v>0</v>
      </c>
      <c r="D65" s="1" t="str">
        <f t="shared" si="17"/>
        <v>N/A</v>
      </c>
      <c r="E65" s="1">
        <v>0</v>
      </c>
      <c r="F65" s="1" t="str">
        <f t="shared" si="18"/>
        <v>N/A</v>
      </c>
      <c r="G65" s="1">
        <v>0</v>
      </c>
      <c r="H65" s="11" t="str">
        <f t="shared" si="19"/>
        <v>N/A</v>
      </c>
      <c r="I65" s="12" t="s">
        <v>1747</v>
      </c>
      <c r="J65" s="12" t="s">
        <v>1747</v>
      </c>
      <c r="K65" s="45" t="s">
        <v>739</v>
      </c>
      <c r="L65" s="9" t="str">
        <f t="shared" si="33"/>
        <v>N/A</v>
      </c>
    </row>
    <row r="66" spans="1:12" x14ac:dyDescent="0.2">
      <c r="A66" s="3" t="s">
        <v>191</v>
      </c>
      <c r="B66" s="35" t="s">
        <v>213</v>
      </c>
      <c r="C66" s="1">
        <v>0</v>
      </c>
      <c r="D66" s="1" t="str">
        <f t="shared" si="17"/>
        <v>N/A</v>
      </c>
      <c r="E66" s="1">
        <v>0</v>
      </c>
      <c r="F66" s="1" t="str">
        <f t="shared" si="18"/>
        <v>N/A</v>
      </c>
      <c r="G66" s="1">
        <v>0</v>
      </c>
      <c r="H66" s="11" t="str">
        <f t="shared" si="19"/>
        <v>N/A</v>
      </c>
      <c r="I66" s="12" t="s">
        <v>1747</v>
      </c>
      <c r="J66" s="12" t="s">
        <v>1747</v>
      </c>
      <c r="K66" s="45" t="s">
        <v>739</v>
      </c>
      <c r="L66" s="9" t="str">
        <f t="shared" si="33"/>
        <v>N/A</v>
      </c>
    </row>
    <row r="67" spans="1:12" x14ac:dyDescent="0.2">
      <c r="A67" s="3" t="s">
        <v>192</v>
      </c>
      <c r="B67" s="35" t="s">
        <v>213</v>
      </c>
      <c r="C67" s="1">
        <v>0</v>
      </c>
      <c r="D67" s="1" t="str">
        <f t="shared" si="17"/>
        <v>N/A</v>
      </c>
      <c r="E67" s="1">
        <v>0</v>
      </c>
      <c r="F67" s="1" t="str">
        <f t="shared" si="18"/>
        <v>N/A</v>
      </c>
      <c r="G67" s="1">
        <v>0</v>
      </c>
      <c r="H67" s="11" t="str">
        <f t="shared" si="19"/>
        <v>N/A</v>
      </c>
      <c r="I67" s="12" t="s">
        <v>1747</v>
      </c>
      <c r="J67" s="12" t="s">
        <v>1747</v>
      </c>
      <c r="K67" s="45" t="s">
        <v>739</v>
      </c>
      <c r="L67" s="9" t="str">
        <f t="shared" si="33"/>
        <v>N/A</v>
      </c>
    </row>
    <row r="68" spans="1:12" x14ac:dyDescent="0.2">
      <c r="A68" s="2" t="s">
        <v>193</v>
      </c>
      <c r="B68" s="48" t="s">
        <v>213</v>
      </c>
      <c r="C68" s="1">
        <v>204993</v>
      </c>
      <c r="D68" s="1" t="str">
        <f t="shared" si="17"/>
        <v>N/A</v>
      </c>
      <c r="E68" s="1">
        <v>221063</v>
      </c>
      <c r="F68" s="1" t="str">
        <f t="shared" si="18"/>
        <v>N/A</v>
      </c>
      <c r="G68" s="1">
        <v>229859</v>
      </c>
      <c r="H68" s="11" t="str">
        <f t="shared" si="19"/>
        <v>N/A</v>
      </c>
      <c r="I68" s="57">
        <v>7.8390000000000004</v>
      </c>
      <c r="J68" s="57">
        <v>3.9790000000000001</v>
      </c>
      <c r="K68" s="48" t="s">
        <v>739</v>
      </c>
      <c r="L68" s="9" t="str">
        <f t="shared" si="33"/>
        <v>Yes</v>
      </c>
    </row>
    <row r="69" spans="1:12" x14ac:dyDescent="0.2">
      <c r="A69" s="2" t="s">
        <v>194</v>
      </c>
      <c r="B69" s="48" t="s">
        <v>213</v>
      </c>
      <c r="C69" s="1">
        <v>204993</v>
      </c>
      <c r="D69" s="1" t="str">
        <f t="shared" si="17"/>
        <v>N/A</v>
      </c>
      <c r="E69" s="1">
        <v>221063</v>
      </c>
      <c r="F69" s="1" t="str">
        <f t="shared" si="18"/>
        <v>N/A</v>
      </c>
      <c r="G69" s="1">
        <v>229859</v>
      </c>
      <c r="H69" s="11" t="str">
        <f t="shared" si="19"/>
        <v>N/A</v>
      </c>
      <c r="I69" s="57">
        <v>7.8390000000000004</v>
      </c>
      <c r="J69" s="57">
        <v>3.9790000000000001</v>
      </c>
      <c r="K69" s="48" t="s">
        <v>739</v>
      </c>
      <c r="L69" s="9" t="str">
        <f t="shared" si="33"/>
        <v>Yes</v>
      </c>
    </row>
    <row r="70" spans="1:12" x14ac:dyDescent="0.2">
      <c r="A70" s="46" t="s">
        <v>78</v>
      </c>
      <c r="B70" s="48" t="s">
        <v>294</v>
      </c>
      <c r="C70" s="13">
        <v>14.968646256</v>
      </c>
      <c r="D70" s="44" t="str">
        <f>IF($B70="N/A","N/A",IF(C70&gt;=20,"No",IF(C70&lt;0,"No","Yes")))</f>
        <v>Yes</v>
      </c>
      <c r="E70" s="13">
        <v>15.305683123</v>
      </c>
      <c r="F70" s="44" t="str">
        <f>IF($B70="N/A","N/A",IF(E70&gt;=20,"No",IF(E70&lt;0,"No","Yes")))</f>
        <v>Yes</v>
      </c>
      <c r="G70" s="13">
        <v>89.968976214999998</v>
      </c>
      <c r="H70" s="44" t="str">
        <f>IF($B70="N/A","N/A",IF(G70&gt;=20,"No",IF(G70&lt;0,"No","Yes")))</f>
        <v>No</v>
      </c>
      <c r="I70" s="12">
        <v>2.2519999999999998</v>
      </c>
      <c r="J70" s="12">
        <v>487.8</v>
      </c>
      <c r="K70" s="45" t="s">
        <v>739</v>
      </c>
      <c r="L70" s="9" t="str">
        <f t="shared" si="20"/>
        <v>No</v>
      </c>
    </row>
    <row r="71" spans="1:12" x14ac:dyDescent="0.2">
      <c r="A71" s="46" t="s">
        <v>79</v>
      </c>
      <c r="B71" s="35" t="s">
        <v>213</v>
      </c>
      <c r="C71" s="13">
        <v>85.031353744</v>
      </c>
      <c r="D71" s="44" t="str">
        <f>IF($B71="N/A","N/A",IF(C71&gt;10,"No",IF(C71&lt;-10,"No","Yes")))</f>
        <v>N/A</v>
      </c>
      <c r="E71" s="13">
        <v>84.694316877000006</v>
      </c>
      <c r="F71" s="44" t="str">
        <f>IF($B71="N/A","N/A",IF(E71&gt;10,"No",IF(E71&lt;-10,"No","Yes")))</f>
        <v>N/A</v>
      </c>
      <c r="G71" s="13">
        <v>10.031023785</v>
      </c>
      <c r="H71" s="44" t="str">
        <f>IF($B71="N/A","N/A",IF(G71&gt;10,"No",IF(G71&lt;-10,"No","Yes")))</f>
        <v>N/A</v>
      </c>
      <c r="I71" s="12">
        <v>-0.39600000000000002</v>
      </c>
      <c r="J71" s="12">
        <v>-88.2</v>
      </c>
      <c r="K71" s="45" t="s">
        <v>739</v>
      </c>
      <c r="L71" s="9" t="str">
        <f t="shared" si="20"/>
        <v>No</v>
      </c>
    </row>
    <row r="72" spans="1:12" x14ac:dyDescent="0.2">
      <c r="A72" s="46" t="s">
        <v>80</v>
      </c>
      <c r="B72" s="35" t="s">
        <v>213</v>
      </c>
      <c r="C72" s="13">
        <v>0</v>
      </c>
      <c r="D72" s="44" t="str">
        <f>IF($B72="N/A","N/A",IF(C72&gt;10,"No",IF(C72&lt;-10,"No","Yes")))</f>
        <v>N/A</v>
      </c>
      <c r="E72" s="13">
        <v>0</v>
      </c>
      <c r="F72" s="44" t="str">
        <f>IF($B72="N/A","N/A",IF(E72&gt;10,"No",IF(E72&lt;-10,"No","Yes")))</f>
        <v>N/A</v>
      </c>
      <c r="G72" s="13">
        <v>0</v>
      </c>
      <c r="H72" s="44" t="str">
        <f>IF($B72="N/A","N/A",IF(G72&gt;10,"No",IF(G72&lt;-10,"No","Yes")))</f>
        <v>N/A</v>
      </c>
      <c r="I72" s="12" t="s">
        <v>1747</v>
      </c>
      <c r="J72" s="12" t="s">
        <v>1747</v>
      </c>
      <c r="K72" s="45" t="s">
        <v>739</v>
      </c>
      <c r="L72" s="9" t="str">
        <f t="shared" si="20"/>
        <v>N/A</v>
      </c>
    </row>
    <row r="73" spans="1:12" x14ac:dyDescent="0.2">
      <c r="A73" s="46" t="s">
        <v>81</v>
      </c>
      <c r="B73" s="35" t="s">
        <v>213</v>
      </c>
      <c r="C73" s="13">
        <v>4.2126379137000001</v>
      </c>
      <c r="D73" s="44" t="str">
        <f>IF($B73="N/A","N/A",IF(C73&gt;10,"No",IF(C73&lt;-10,"No","Yes")))</f>
        <v>N/A</v>
      </c>
      <c r="E73" s="13">
        <v>4.3174603175000001</v>
      </c>
      <c r="F73" s="44" t="str">
        <f>IF($B73="N/A","N/A",IF(E73&gt;10,"No",IF(E73&lt;-10,"No","Yes")))</f>
        <v>N/A</v>
      </c>
      <c r="G73" s="13">
        <v>68.815389808000006</v>
      </c>
      <c r="H73" s="44" t="str">
        <f>IF($B73="N/A","N/A",IF(G73&gt;10,"No",IF(G73&lt;-10,"No","Yes")))</f>
        <v>N/A</v>
      </c>
      <c r="I73" s="12">
        <v>2.488</v>
      </c>
      <c r="J73" s="12">
        <v>1494</v>
      </c>
      <c r="K73" s="45" t="s">
        <v>739</v>
      </c>
      <c r="L73" s="9" t="str">
        <f t="shared" si="20"/>
        <v>No</v>
      </c>
    </row>
    <row r="74" spans="1:12" x14ac:dyDescent="0.2">
      <c r="A74" s="46" t="s">
        <v>121</v>
      </c>
      <c r="B74" s="35" t="s">
        <v>213</v>
      </c>
      <c r="C74" s="13">
        <v>95.787362086000002</v>
      </c>
      <c r="D74" s="44" t="str">
        <f>IF($B74="N/A","N/A",IF(C74&gt;10,"No",IF(C74&lt;-10,"No","Yes")))</f>
        <v>N/A</v>
      </c>
      <c r="E74" s="13">
        <v>95.682539683000002</v>
      </c>
      <c r="F74" s="44" t="str">
        <f>IF($B74="N/A","N/A",IF(E74&gt;10,"No",IF(E74&lt;-10,"No","Yes")))</f>
        <v>N/A</v>
      </c>
      <c r="G74" s="13">
        <v>31.184610192000001</v>
      </c>
      <c r="H74" s="44" t="str">
        <f>IF($B74="N/A","N/A",IF(G74&gt;10,"No",IF(G74&lt;-10,"No","Yes")))</f>
        <v>N/A</v>
      </c>
      <c r="I74" s="12">
        <v>-0.109</v>
      </c>
      <c r="J74" s="12">
        <v>-67.400000000000006</v>
      </c>
      <c r="K74" s="45" t="s">
        <v>739</v>
      </c>
      <c r="L74" s="9" t="str">
        <f t="shared" si="20"/>
        <v>No</v>
      </c>
    </row>
    <row r="75" spans="1:12" x14ac:dyDescent="0.2">
      <c r="A75" s="46" t="s">
        <v>82</v>
      </c>
      <c r="B75" s="35" t="s">
        <v>213</v>
      </c>
      <c r="C75" s="13">
        <v>0</v>
      </c>
      <c r="D75" s="44" t="str">
        <f>IF($B75="N/A","N/A",IF(C75&gt;10,"No",IF(C75&lt;-10,"No","Yes")))</f>
        <v>N/A</v>
      </c>
      <c r="E75" s="13">
        <v>0</v>
      </c>
      <c r="F75" s="44" t="str">
        <f>IF($B75="N/A","N/A",IF(E75&gt;10,"No",IF(E75&lt;-10,"No","Yes")))</f>
        <v>N/A</v>
      </c>
      <c r="G75" s="13">
        <v>0</v>
      </c>
      <c r="H75" s="44" t="str">
        <f>IF($B75="N/A","N/A",IF(G75&gt;10,"No",IF(G75&lt;-10,"No","Yes")))</f>
        <v>N/A</v>
      </c>
      <c r="I75" s="12" t="s">
        <v>1747</v>
      </c>
      <c r="J75" s="12" t="s">
        <v>1747</v>
      </c>
      <c r="K75" s="45" t="s">
        <v>739</v>
      </c>
      <c r="L75" s="9" t="str">
        <f t="shared" si="20"/>
        <v>N/A</v>
      </c>
    </row>
    <row r="76" spans="1:12" x14ac:dyDescent="0.2">
      <c r="A76" s="46" t="s">
        <v>195</v>
      </c>
      <c r="B76" s="35" t="s">
        <v>213</v>
      </c>
      <c r="C76" s="13">
        <v>90.140845069999997</v>
      </c>
      <c r="D76" s="44" t="str">
        <f t="shared" ref="D76:D98" si="34">IF($B76="N/A","N/A",IF(C76&gt;10,"No",IF(C76&lt;-10,"No","Yes")))</f>
        <v>N/A</v>
      </c>
      <c r="E76" s="13">
        <v>93.243243242999995</v>
      </c>
      <c r="F76" s="44" t="str">
        <f t="shared" ref="F76:F98" si="35">IF($B76="N/A","N/A",IF(E76&gt;10,"No",IF(E76&lt;-10,"No","Yes")))</f>
        <v>N/A</v>
      </c>
      <c r="G76" s="13">
        <v>96.581196581</v>
      </c>
      <c r="H76" s="44" t="str">
        <f t="shared" ref="H76:H98" si="36">IF($B76="N/A","N/A",IF(G76&gt;10,"No",IF(G76&lt;-10,"No","Yes")))</f>
        <v>N/A</v>
      </c>
      <c r="I76" s="12">
        <v>3.4420000000000002</v>
      </c>
      <c r="J76" s="12">
        <v>3.58</v>
      </c>
      <c r="K76" s="45" t="s">
        <v>739</v>
      </c>
      <c r="L76" s="9" t="str">
        <f>IF(J76="Div by 0", "N/A", IF(OR(J76="N/A",K76="N/A"),"N/A", IF(J76&gt;VALUE(MID(K76,1,2)), "No", IF(J76&lt;-1*VALUE(MID(K76,1,2)), "No", "Yes"))))</f>
        <v>Yes</v>
      </c>
    </row>
    <row r="77" spans="1:12" x14ac:dyDescent="0.2">
      <c r="A77" s="46" t="s">
        <v>196</v>
      </c>
      <c r="B77" s="35" t="s">
        <v>213</v>
      </c>
      <c r="C77" s="13">
        <v>9.8591549296000007</v>
      </c>
      <c r="D77" s="44" t="str">
        <f t="shared" si="34"/>
        <v>N/A</v>
      </c>
      <c r="E77" s="13">
        <v>6.7567567567999998</v>
      </c>
      <c r="F77" s="44" t="str">
        <f t="shared" si="35"/>
        <v>N/A</v>
      </c>
      <c r="G77" s="13">
        <v>3.4188034188</v>
      </c>
      <c r="H77" s="44" t="str">
        <f t="shared" si="36"/>
        <v>N/A</v>
      </c>
      <c r="I77" s="12">
        <v>-31.5</v>
      </c>
      <c r="J77" s="12">
        <v>-49.4</v>
      </c>
      <c r="K77" s="45" t="s">
        <v>739</v>
      </c>
      <c r="L77" s="9" t="str">
        <f t="shared" ref="L77:L81" si="37">IF(J77="Div by 0", "N/A", IF(OR(J77="N/A",K77="N/A"),"N/A", IF(J77&gt;VALUE(MID(K77,1,2)), "No", IF(J77&lt;-1*VALUE(MID(K77,1,2)), "No", "Yes"))))</f>
        <v>No</v>
      </c>
    </row>
    <row r="78" spans="1:12" x14ac:dyDescent="0.2">
      <c r="A78" s="46" t="s">
        <v>197</v>
      </c>
      <c r="B78" s="35" t="s">
        <v>213</v>
      </c>
      <c r="C78" s="13">
        <v>0</v>
      </c>
      <c r="D78" s="44" t="str">
        <f t="shared" si="34"/>
        <v>N/A</v>
      </c>
      <c r="E78" s="13">
        <v>0</v>
      </c>
      <c r="F78" s="44" t="str">
        <f t="shared" si="35"/>
        <v>N/A</v>
      </c>
      <c r="G78" s="13">
        <v>0</v>
      </c>
      <c r="H78" s="44" t="str">
        <f t="shared" si="36"/>
        <v>N/A</v>
      </c>
      <c r="I78" s="12" t="s">
        <v>1747</v>
      </c>
      <c r="J78" s="12" t="s">
        <v>1747</v>
      </c>
      <c r="K78" s="45" t="s">
        <v>739</v>
      </c>
      <c r="L78" s="9" t="str">
        <f t="shared" si="37"/>
        <v>N/A</v>
      </c>
    </row>
    <row r="79" spans="1:12" x14ac:dyDescent="0.2">
      <c r="A79" s="46" t="s">
        <v>198</v>
      </c>
      <c r="B79" s="35" t="s">
        <v>213</v>
      </c>
      <c r="C79" s="13" t="s">
        <v>1747</v>
      </c>
      <c r="D79" s="44" t="str">
        <f t="shared" si="34"/>
        <v>N/A</v>
      </c>
      <c r="E79" s="13" t="s">
        <v>1747</v>
      </c>
      <c r="F79" s="44" t="str">
        <f t="shared" si="35"/>
        <v>N/A</v>
      </c>
      <c r="G79" s="13" t="s">
        <v>1747</v>
      </c>
      <c r="H79" s="44" t="str">
        <f t="shared" si="36"/>
        <v>N/A</v>
      </c>
      <c r="I79" s="12" t="s">
        <v>1747</v>
      </c>
      <c r="J79" s="12" t="s">
        <v>1747</v>
      </c>
      <c r="K79" s="45" t="s">
        <v>739</v>
      </c>
      <c r="L79" s="9" t="str">
        <f t="shared" si="37"/>
        <v>N/A</v>
      </c>
    </row>
    <row r="80" spans="1:12" x14ac:dyDescent="0.2">
      <c r="A80" s="46" t="s">
        <v>199</v>
      </c>
      <c r="B80" s="35" t="s">
        <v>213</v>
      </c>
      <c r="C80" s="13" t="s">
        <v>1747</v>
      </c>
      <c r="D80" s="44" t="str">
        <f t="shared" si="34"/>
        <v>N/A</v>
      </c>
      <c r="E80" s="13" t="s">
        <v>1747</v>
      </c>
      <c r="F80" s="44" t="str">
        <f t="shared" si="35"/>
        <v>N/A</v>
      </c>
      <c r="G80" s="13" t="s">
        <v>1747</v>
      </c>
      <c r="H80" s="44" t="str">
        <f t="shared" si="36"/>
        <v>N/A</v>
      </c>
      <c r="I80" s="12" t="s">
        <v>1747</v>
      </c>
      <c r="J80" s="12" t="s">
        <v>1747</v>
      </c>
      <c r="K80" s="45" t="s">
        <v>739</v>
      </c>
      <c r="L80" s="9" t="str">
        <f t="shared" si="37"/>
        <v>N/A</v>
      </c>
    </row>
    <row r="81" spans="1:12" x14ac:dyDescent="0.2">
      <c r="A81" s="46" t="s">
        <v>200</v>
      </c>
      <c r="B81" s="48" t="s">
        <v>213</v>
      </c>
      <c r="C81" s="13" t="s">
        <v>1747</v>
      </c>
      <c r="D81" s="44" t="str">
        <f t="shared" si="34"/>
        <v>N/A</v>
      </c>
      <c r="E81" s="13" t="s">
        <v>1747</v>
      </c>
      <c r="F81" s="44" t="str">
        <f t="shared" si="35"/>
        <v>N/A</v>
      </c>
      <c r="G81" s="13" t="s">
        <v>1747</v>
      </c>
      <c r="H81" s="44" t="str">
        <f t="shared" si="36"/>
        <v>N/A</v>
      </c>
      <c r="I81" s="12" t="s">
        <v>1747</v>
      </c>
      <c r="J81" s="12" t="s">
        <v>1747</v>
      </c>
      <c r="K81" s="48" t="s">
        <v>739</v>
      </c>
      <c r="L81" s="9" t="str">
        <f t="shared" si="37"/>
        <v>N/A</v>
      </c>
    </row>
    <row r="82" spans="1:12" x14ac:dyDescent="0.2">
      <c r="A82" s="46" t="s">
        <v>73</v>
      </c>
      <c r="B82" s="35" t="s">
        <v>213</v>
      </c>
      <c r="C82" s="36">
        <v>162930</v>
      </c>
      <c r="D82" s="44" t="str">
        <f t="shared" si="34"/>
        <v>N/A</v>
      </c>
      <c r="E82" s="36">
        <v>178555</v>
      </c>
      <c r="F82" s="44" t="str">
        <f t="shared" si="35"/>
        <v>N/A</v>
      </c>
      <c r="G82" s="36">
        <v>187704</v>
      </c>
      <c r="H82" s="44" t="str">
        <f t="shared" si="36"/>
        <v>N/A</v>
      </c>
      <c r="I82" s="12">
        <v>9.59</v>
      </c>
      <c r="J82" s="12">
        <v>5.1239999999999997</v>
      </c>
      <c r="K82" s="45" t="s">
        <v>739</v>
      </c>
      <c r="L82" s="9" t="str">
        <f t="shared" si="20"/>
        <v>Yes</v>
      </c>
    </row>
    <row r="83" spans="1:12" x14ac:dyDescent="0.2">
      <c r="A83" s="46" t="s">
        <v>1269</v>
      </c>
      <c r="B83" s="35" t="s">
        <v>213</v>
      </c>
      <c r="C83" s="8">
        <v>2.2095378400000001E-2</v>
      </c>
      <c r="D83" s="44" t="str">
        <f t="shared" si="34"/>
        <v>N/A</v>
      </c>
      <c r="E83" s="8">
        <v>2.5202318599999999E-2</v>
      </c>
      <c r="F83" s="44" t="str">
        <f t="shared" si="35"/>
        <v>N/A</v>
      </c>
      <c r="G83" s="8">
        <v>2.34411627E-2</v>
      </c>
      <c r="H83" s="44" t="str">
        <f t="shared" si="36"/>
        <v>N/A</v>
      </c>
      <c r="I83" s="12">
        <v>14.06</v>
      </c>
      <c r="J83" s="12">
        <v>-6.99</v>
      </c>
      <c r="K83" s="45" t="s">
        <v>739</v>
      </c>
      <c r="L83" s="9" t="str">
        <f t="shared" si="20"/>
        <v>Yes</v>
      </c>
    </row>
    <row r="84" spans="1:12" x14ac:dyDescent="0.2">
      <c r="A84" s="46" t="s">
        <v>1270</v>
      </c>
      <c r="B84" s="35" t="s">
        <v>213</v>
      </c>
      <c r="C84" s="8">
        <v>0</v>
      </c>
      <c r="D84" s="44" t="str">
        <f t="shared" si="34"/>
        <v>N/A</v>
      </c>
      <c r="E84" s="8">
        <v>0</v>
      </c>
      <c r="F84" s="44" t="str">
        <f t="shared" si="35"/>
        <v>N/A</v>
      </c>
      <c r="G84" s="8">
        <v>0</v>
      </c>
      <c r="H84" s="44" t="str">
        <f t="shared" si="36"/>
        <v>N/A</v>
      </c>
      <c r="I84" s="12" t="s">
        <v>1747</v>
      </c>
      <c r="J84" s="12" t="s">
        <v>1747</v>
      </c>
      <c r="K84" s="45" t="s">
        <v>739</v>
      </c>
      <c r="L84" s="9" t="str">
        <f t="shared" si="20"/>
        <v>N/A</v>
      </c>
    </row>
    <row r="85" spans="1:12" x14ac:dyDescent="0.2">
      <c r="A85" s="46" t="s">
        <v>1271</v>
      </c>
      <c r="B85" s="35" t="s">
        <v>213</v>
      </c>
      <c r="C85" s="8">
        <v>0</v>
      </c>
      <c r="D85" s="44" t="str">
        <f t="shared" si="34"/>
        <v>N/A</v>
      </c>
      <c r="E85" s="8">
        <v>0</v>
      </c>
      <c r="F85" s="44" t="str">
        <f t="shared" si="35"/>
        <v>N/A</v>
      </c>
      <c r="G85" s="8">
        <v>0</v>
      </c>
      <c r="H85" s="44" t="str">
        <f t="shared" si="36"/>
        <v>N/A</v>
      </c>
      <c r="I85" s="12" t="s">
        <v>1747</v>
      </c>
      <c r="J85" s="12" t="s">
        <v>1747</v>
      </c>
      <c r="K85" s="45" t="s">
        <v>739</v>
      </c>
      <c r="L85" s="9" t="str">
        <f t="shared" si="20"/>
        <v>N/A</v>
      </c>
    </row>
    <row r="86" spans="1:12" x14ac:dyDescent="0.2">
      <c r="A86" s="46" t="s">
        <v>1272</v>
      </c>
      <c r="B86" s="35" t="s">
        <v>213</v>
      </c>
      <c r="C86" s="8">
        <v>0</v>
      </c>
      <c r="D86" s="44" t="str">
        <f t="shared" si="34"/>
        <v>N/A</v>
      </c>
      <c r="E86" s="8">
        <v>0</v>
      </c>
      <c r="F86" s="44" t="str">
        <f t="shared" si="35"/>
        <v>N/A</v>
      </c>
      <c r="G86" s="8">
        <v>0</v>
      </c>
      <c r="H86" s="44" t="str">
        <f t="shared" si="36"/>
        <v>N/A</v>
      </c>
      <c r="I86" s="12" t="s">
        <v>1747</v>
      </c>
      <c r="J86" s="12" t="s">
        <v>1747</v>
      </c>
      <c r="K86" s="45" t="s">
        <v>739</v>
      </c>
      <c r="L86" s="9" t="str">
        <f t="shared" si="20"/>
        <v>N/A</v>
      </c>
    </row>
    <row r="87" spans="1:12" x14ac:dyDescent="0.2">
      <c r="A87" s="46" t="s">
        <v>1273</v>
      </c>
      <c r="B87" s="35" t="s">
        <v>213</v>
      </c>
      <c r="C87" s="8">
        <v>17.203707113</v>
      </c>
      <c r="D87" s="44" t="str">
        <f t="shared" si="34"/>
        <v>N/A</v>
      </c>
      <c r="E87" s="8">
        <v>15.026182409</v>
      </c>
      <c r="F87" s="44" t="str">
        <f t="shared" si="35"/>
        <v>N/A</v>
      </c>
      <c r="G87" s="8">
        <v>7.1692665047000004</v>
      </c>
      <c r="H87" s="44" t="str">
        <f t="shared" si="36"/>
        <v>N/A</v>
      </c>
      <c r="I87" s="12">
        <v>-12.7</v>
      </c>
      <c r="J87" s="12">
        <v>-52.3</v>
      </c>
      <c r="K87" s="45" t="s">
        <v>739</v>
      </c>
      <c r="L87" s="9" t="str">
        <f t="shared" si="20"/>
        <v>No</v>
      </c>
    </row>
    <row r="88" spans="1:12" x14ac:dyDescent="0.2">
      <c r="A88" s="46" t="s">
        <v>1274</v>
      </c>
      <c r="B88" s="35" t="s">
        <v>213</v>
      </c>
      <c r="C88" s="8">
        <v>0</v>
      </c>
      <c r="D88" s="44" t="str">
        <f t="shared" si="34"/>
        <v>N/A</v>
      </c>
      <c r="E88" s="8">
        <v>0</v>
      </c>
      <c r="F88" s="44" t="str">
        <f t="shared" si="35"/>
        <v>N/A</v>
      </c>
      <c r="G88" s="8">
        <v>0</v>
      </c>
      <c r="H88" s="44" t="str">
        <f t="shared" si="36"/>
        <v>N/A</v>
      </c>
      <c r="I88" s="12" t="s">
        <v>1747</v>
      </c>
      <c r="J88" s="12" t="s">
        <v>1747</v>
      </c>
      <c r="K88" s="45" t="s">
        <v>739</v>
      </c>
      <c r="L88" s="9" t="str">
        <f t="shared" si="20"/>
        <v>N/A</v>
      </c>
    </row>
    <row r="89" spans="1:12" x14ac:dyDescent="0.2">
      <c r="A89" s="46" t="s">
        <v>1275</v>
      </c>
      <c r="B89" s="35" t="s">
        <v>213</v>
      </c>
      <c r="C89" s="8">
        <v>0</v>
      </c>
      <c r="D89" s="44" t="str">
        <f t="shared" si="34"/>
        <v>N/A</v>
      </c>
      <c r="E89" s="8">
        <v>0</v>
      </c>
      <c r="F89" s="44" t="str">
        <f t="shared" si="35"/>
        <v>N/A</v>
      </c>
      <c r="G89" s="8">
        <v>0</v>
      </c>
      <c r="H89" s="44" t="str">
        <f t="shared" si="36"/>
        <v>N/A</v>
      </c>
      <c r="I89" s="12" t="s">
        <v>1747</v>
      </c>
      <c r="J89" s="12" t="s">
        <v>1747</v>
      </c>
      <c r="K89" s="45" t="s">
        <v>739</v>
      </c>
      <c r="L89" s="9" t="str">
        <f t="shared" si="20"/>
        <v>N/A</v>
      </c>
    </row>
    <row r="90" spans="1:12" x14ac:dyDescent="0.2">
      <c r="A90" s="46" t="s">
        <v>1276</v>
      </c>
      <c r="B90" s="35" t="s">
        <v>213</v>
      </c>
      <c r="C90" s="8">
        <v>81.157552323000004</v>
      </c>
      <c r="D90" s="44" t="str">
        <f t="shared" si="34"/>
        <v>N/A</v>
      </c>
      <c r="E90" s="8">
        <v>83.318865336000002</v>
      </c>
      <c r="F90" s="44" t="str">
        <f t="shared" si="35"/>
        <v>N/A</v>
      </c>
      <c r="G90" s="8">
        <v>91.165345436999999</v>
      </c>
      <c r="H90" s="44" t="str">
        <f t="shared" si="36"/>
        <v>N/A</v>
      </c>
      <c r="I90" s="12">
        <v>2.6629999999999998</v>
      </c>
      <c r="J90" s="12">
        <v>9.4169999999999998</v>
      </c>
      <c r="K90" s="45" t="s">
        <v>739</v>
      </c>
      <c r="L90" s="9" t="str">
        <f t="shared" si="20"/>
        <v>Yes</v>
      </c>
    </row>
    <row r="91" spans="1:12" x14ac:dyDescent="0.2">
      <c r="A91" s="46" t="s">
        <v>1277</v>
      </c>
      <c r="B91" s="35" t="s">
        <v>213</v>
      </c>
      <c r="C91" s="8">
        <v>0</v>
      </c>
      <c r="D91" s="44" t="str">
        <f t="shared" si="34"/>
        <v>N/A</v>
      </c>
      <c r="E91" s="8">
        <v>0</v>
      </c>
      <c r="F91" s="44" t="str">
        <f t="shared" si="35"/>
        <v>N/A</v>
      </c>
      <c r="G91" s="8">
        <v>0</v>
      </c>
      <c r="H91" s="44" t="str">
        <f t="shared" si="36"/>
        <v>N/A</v>
      </c>
      <c r="I91" s="12" t="s">
        <v>1747</v>
      </c>
      <c r="J91" s="12" t="s">
        <v>1747</v>
      </c>
      <c r="K91" s="45" t="s">
        <v>739</v>
      </c>
      <c r="L91" s="9" t="str">
        <f t="shared" si="20"/>
        <v>N/A</v>
      </c>
    </row>
    <row r="92" spans="1:12" x14ac:dyDescent="0.2">
      <c r="A92" s="46" t="s">
        <v>1278</v>
      </c>
      <c r="B92" s="35" t="s">
        <v>213</v>
      </c>
      <c r="C92" s="8">
        <v>0</v>
      </c>
      <c r="D92" s="44" t="str">
        <f t="shared" si="34"/>
        <v>N/A</v>
      </c>
      <c r="E92" s="8">
        <v>0</v>
      </c>
      <c r="F92" s="44" t="str">
        <f t="shared" si="35"/>
        <v>N/A</v>
      </c>
      <c r="G92" s="8">
        <v>0</v>
      </c>
      <c r="H92" s="44" t="str">
        <f t="shared" si="36"/>
        <v>N/A</v>
      </c>
      <c r="I92" s="12" t="s">
        <v>1747</v>
      </c>
      <c r="J92" s="12" t="s">
        <v>1747</v>
      </c>
      <c r="K92" s="45" t="s">
        <v>739</v>
      </c>
      <c r="L92" s="9" t="str">
        <f t="shared" si="20"/>
        <v>N/A</v>
      </c>
    </row>
    <row r="93" spans="1:12" x14ac:dyDescent="0.2">
      <c r="A93" s="46" t="s">
        <v>1279</v>
      </c>
      <c r="B93" s="35" t="s">
        <v>213</v>
      </c>
      <c r="C93" s="8">
        <v>0</v>
      </c>
      <c r="D93" s="44" t="str">
        <f t="shared" si="34"/>
        <v>N/A</v>
      </c>
      <c r="E93" s="8">
        <v>0</v>
      </c>
      <c r="F93" s="44" t="str">
        <f t="shared" si="35"/>
        <v>N/A</v>
      </c>
      <c r="G93" s="8">
        <v>0</v>
      </c>
      <c r="H93" s="44" t="str">
        <f t="shared" si="36"/>
        <v>N/A</v>
      </c>
      <c r="I93" s="12" t="s">
        <v>1747</v>
      </c>
      <c r="J93" s="12" t="s">
        <v>1747</v>
      </c>
      <c r="K93" s="45" t="s">
        <v>739</v>
      </c>
      <c r="L93" s="9" t="str">
        <f t="shared" si="20"/>
        <v>N/A</v>
      </c>
    </row>
    <row r="94" spans="1:12" x14ac:dyDescent="0.2">
      <c r="A94" s="46" t="s">
        <v>1280</v>
      </c>
      <c r="B94" s="35" t="s">
        <v>213</v>
      </c>
      <c r="C94" s="8">
        <v>0</v>
      </c>
      <c r="D94" s="44" t="str">
        <f t="shared" si="34"/>
        <v>N/A</v>
      </c>
      <c r="E94" s="8">
        <v>0</v>
      </c>
      <c r="F94" s="44" t="str">
        <f t="shared" si="35"/>
        <v>N/A</v>
      </c>
      <c r="G94" s="8">
        <v>0</v>
      </c>
      <c r="H94" s="44" t="str">
        <f t="shared" si="36"/>
        <v>N/A</v>
      </c>
      <c r="I94" s="12" t="s">
        <v>1747</v>
      </c>
      <c r="J94" s="12" t="s">
        <v>1747</v>
      </c>
      <c r="K94" s="45" t="s">
        <v>739</v>
      </c>
      <c r="L94" s="9" t="str">
        <f t="shared" si="20"/>
        <v>N/A</v>
      </c>
    </row>
    <row r="95" spans="1:12" x14ac:dyDescent="0.2">
      <c r="A95" s="46" t="s">
        <v>1281</v>
      </c>
      <c r="B95" s="48" t="s">
        <v>213</v>
      </c>
      <c r="C95" s="13">
        <v>0</v>
      </c>
      <c r="D95" s="11" t="str">
        <f t="shared" si="34"/>
        <v>N/A</v>
      </c>
      <c r="E95" s="13">
        <v>0</v>
      </c>
      <c r="F95" s="11" t="str">
        <f t="shared" si="35"/>
        <v>N/A</v>
      </c>
      <c r="G95" s="13">
        <v>0</v>
      </c>
      <c r="H95" s="11" t="str">
        <f t="shared" si="36"/>
        <v>N/A</v>
      </c>
      <c r="I95" s="57" t="s">
        <v>1747</v>
      </c>
      <c r="J95" s="57" t="s">
        <v>1747</v>
      </c>
      <c r="K95" s="48" t="s">
        <v>739</v>
      </c>
      <c r="L95" s="9" t="str">
        <f t="shared" si="20"/>
        <v>N/A</v>
      </c>
    </row>
    <row r="96" spans="1:12" x14ac:dyDescent="0.2">
      <c r="A96" s="46" t="s">
        <v>1282</v>
      </c>
      <c r="B96" s="48" t="s">
        <v>213</v>
      </c>
      <c r="C96" s="13">
        <v>0</v>
      </c>
      <c r="D96" s="11" t="str">
        <f t="shared" si="34"/>
        <v>N/A</v>
      </c>
      <c r="E96" s="13">
        <v>0</v>
      </c>
      <c r="F96" s="11" t="str">
        <f t="shared" si="35"/>
        <v>N/A</v>
      </c>
      <c r="G96" s="13">
        <v>0</v>
      </c>
      <c r="H96" s="11" t="str">
        <f t="shared" si="36"/>
        <v>N/A</v>
      </c>
      <c r="I96" s="57" t="s">
        <v>1747</v>
      </c>
      <c r="J96" s="57" t="s">
        <v>1747</v>
      </c>
      <c r="K96" s="48" t="s">
        <v>739</v>
      </c>
      <c r="L96" s="9" t="str">
        <f t="shared" si="20"/>
        <v>N/A</v>
      </c>
    </row>
    <row r="97" spans="1:12" x14ac:dyDescent="0.2">
      <c r="A97" s="46" t="s">
        <v>1283</v>
      </c>
      <c r="B97" s="35" t="s">
        <v>213</v>
      </c>
      <c r="C97" s="8">
        <v>0</v>
      </c>
      <c r="D97" s="44" t="str">
        <f t="shared" si="34"/>
        <v>N/A</v>
      </c>
      <c r="E97" s="8">
        <v>0</v>
      </c>
      <c r="F97" s="44" t="str">
        <f t="shared" si="35"/>
        <v>N/A</v>
      </c>
      <c r="G97" s="8">
        <v>0</v>
      </c>
      <c r="H97" s="44" t="str">
        <f t="shared" si="36"/>
        <v>N/A</v>
      </c>
      <c r="I97" s="12" t="s">
        <v>1747</v>
      </c>
      <c r="J97" s="12" t="s">
        <v>1747</v>
      </c>
      <c r="K97" s="45" t="s">
        <v>739</v>
      </c>
      <c r="L97" s="9" t="str">
        <f t="shared" si="20"/>
        <v>N/A</v>
      </c>
    </row>
    <row r="98" spans="1:12" x14ac:dyDescent="0.2">
      <c r="A98" s="46" t="s">
        <v>1284</v>
      </c>
      <c r="B98" s="35" t="s">
        <v>213</v>
      </c>
      <c r="C98" s="8">
        <v>1.6166451850000001</v>
      </c>
      <c r="D98" s="44" t="str">
        <f t="shared" si="34"/>
        <v>N/A</v>
      </c>
      <c r="E98" s="8">
        <v>1.6297499369999999</v>
      </c>
      <c r="F98" s="44" t="str">
        <f t="shared" si="35"/>
        <v>N/A</v>
      </c>
      <c r="G98" s="8">
        <v>1.6419468951</v>
      </c>
      <c r="H98" s="44" t="str">
        <f t="shared" si="36"/>
        <v>N/A</v>
      </c>
      <c r="I98" s="12">
        <v>0.81059999999999999</v>
      </c>
      <c r="J98" s="12">
        <v>0.74839999999999995</v>
      </c>
      <c r="K98" s="45" t="s">
        <v>739</v>
      </c>
      <c r="L98" s="9" t="str">
        <f t="shared" si="20"/>
        <v>Yes</v>
      </c>
    </row>
    <row r="99" spans="1:12" x14ac:dyDescent="0.2">
      <c r="A99" s="46" t="s">
        <v>1285</v>
      </c>
      <c r="B99" s="60" t="s">
        <v>278</v>
      </c>
      <c r="C99" s="8">
        <v>0</v>
      </c>
      <c r="D99" s="44" t="str">
        <f>IF($B99="N/A","N/A",IF(C99&gt;=5,"No",IF(C99&lt;0,"No","Yes")))</f>
        <v>Yes</v>
      </c>
      <c r="E99" s="8">
        <v>0</v>
      </c>
      <c r="F99" s="44" t="str">
        <f>IF($B99="N/A","N/A",IF(E99&gt;=5,"No",IF(E99&lt;0,"No","Yes")))</f>
        <v>Yes</v>
      </c>
      <c r="G99" s="8">
        <v>0</v>
      </c>
      <c r="H99" s="44" t="str">
        <f>IF($B99="N/A","N/A",IF(G99&gt;=5,"No",IF(G99&lt;0,"No","Yes")))</f>
        <v>Yes</v>
      </c>
      <c r="I99" s="12" t="s">
        <v>1747</v>
      </c>
      <c r="J99" s="12" t="s">
        <v>1747</v>
      </c>
      <c r="K99" s="45" t="s">
        <v>739</v>
      </c>
      <c r="L99" s="9" t="str">
        <f t="shared" si="20"/>
        <v>N/A</v>
      </c>
    </row>
    <row r="100" spans="1:12" x14ac:dyDescent="0.2">
      <c r="A100" s="46" t="s">
        <v>107</v>
      </c>
      <c r="B100" s="35" t="s">
        <v>213</v>
      </c>
      <c r="C100" s="47">
        <v>640945076</v>
      </c>
      <c r="D100" s="44" t="str">
        <f>IF($B100="N/A","N/A",IF(C100&gt;10,"No",IF(C100&lt;-10,"No","Yes")))</f>
        <v>N/A</v>
      </c>
      <c r="E100" s="47">
        <v>726778910</v>
      </c>
      <c r="F100" s="44" t="str">
        <f>IF($B100="N/A","N/A",IF(E100&gt;10,"No",IF(E100&lt;-10,"No","Yes")))</f>
        <v>N/A</v>
      </c>
      <c r="G100" s="47">
        <v>996246536</v>
      </c>
      <c r="H100" s="44" t="str">
        <f>IF($B100="N/A","N/A",IF(G100&gt;10,"No",IF(G100&lt;-10,"No","Yes")))</f>
        <v>N/A</v>
      </c>
      <c r="I100" s="12">
        <v>13.39</v>
      </c>
      <c r="J100" s="12">
        <v>37.08</v>
      </c>
      <c r="K100" s="45" t="s">
        <v>739</v>
      </c>
      <c r="L100" s="9" t="str">
        <f t="shared" ref="L100:L111" si="38">IF(J100="Div by 0", "N/A", IF(K100="N/A","N/A", IF(J100&gt;VALUE(MID(K100,1,2)), "No", IF(J100&lt;-1*VALUE(MID(K100,1,2)), "No", "Yes"))))</f>
        <v>No</v>
      </c>
    </row>
    <row r="101" spans="1:12" x14ac:dyDescent="0.2">
      <c r="A101" s="46" t="s">
        <v>455</v>
      </c>
      <c r="B101" s="35" t="s">
        <v>213</v>
      </c>
      <c r="C101" s="47">
        <v>627912546</v>
      </c>
      <c r="D101" s="44" t="str">
        <f>IF($B101="N/A","N/A",IF(C101&gt;10,"No",IF(C101&lt;-10,"No","Yes")))</f>
        <v>N/A</v>
      </c>
      <c r="E101" s="47">
        <v>714045350</v>
      </c>
      <c r="F101" s="44" t="str">
        <f>IF($B101="N/A","N/A",IF(E101&gt;10,"No",IF(E101&lt;-10,"No","Yes")))</f>
        <v>N/A</v>
      </c>
      <c r="G101" s="47">
        <v>983464634</v>
      </c>
      <c r="H101" s="44" t="str">
        <f>IF($B101="N/A","N/A",IF(G101&gt;10,"No",IF(G101&lt;-10,"No","Yes")))</f>
        <v>N/A</v>
      </c>
      <c r="I101" s="12">
        <v>13.72</v>
      </c>
      <c r="J101" s="12">
        <v>37.729999999999997</v>
      </c>
      <c r="K101" s="45" t="s">
        <v>739</v>
      </c>
      <c r="L101" s="9" t="str">
        <f t="shared" si="38"/>
        <v>No</v>
      </c>
    </row>
    <row r="102" spans="1:12" x14ac:dyDescent="0.2">
      <c r="A102" s="46" t="s">
        <v>456</v>
      </c>
      <c r="B102" s="35" t="s">
        <v>213</v>
      </c>
      <c r="C102" s="47">
        <v>13032530</v>
      </c>
      <c r="D102" s="44" t="str">
        <f>IF($B102="N/A","N/A",IF(C102&gt;10,"No",IF(C102&lt;-10,"No","Yes")))</f>
        <v>N/A</v>
      </c>
      <c r="E102" s="47">
        <v>12733560</v>
      </c>
      <c r="F102" s="44" t="str">
        <f>IF($B102="N/A","N/A",IF(E102&gt;10,"No",IF(E102&lt;-10,"No","Yes")))</f>
        <v>N/A</v>
      </c>
      <c r="G102" s="47">
        <v>12781902</v>
      </c>
      <c r="H102" s="44" t="str">
        <f>IF($B102="N/A","N/A",IF(G102&gt;10,"No",IF(G102&lt;-10,"No","Yes")))</f>
        <v>N/A</v>
      </c>
      <c r="I102" s="12">
        <v>-2.29</v>
      </c>
      <c r="J102" s="12">
        <v>0.37959999999999999</v>
      </c>
      <c r="K102" s="45" t="s">
        <v>739</v>
      </c>
      <c r="L102" s="9" t="str">
        <f t="shared" si="38"/>
        <v>Yes</v>
      </c>
    </row>
    <row r="103" spans="1:12" x14ac:dyDescent="0.2">
      <c r="A103" s="46" t="s">
        <v>457</v>
      </c>
      <c r="B103" s="35" t="s">
        <v>213</v>
      </c>
      <c r="C103" s="47">
        <v>0</v>
      </c>
      <c r="D103" s="44" t="str">
        <f>IF($B103="N/A","N/A",IF(C103&gt;10,"No",IF(C103&lt;-10,"No","Yes")))</f>
        <v>N/A</v>
      </c>
      <c r="E103" s="47">
        <v>0</v>
      </c>
      <c r="F103" s="44" t="str">
        <f>IF($B103="N/A","N/A",IF(E103&gt;10,"No",IF(E103&lt;-10,"No","Yes")))</f>
        <v>N/A</v>
      </c>
      <c r="G103" s="47">
        <v>0</v>
      </c>
      <c r="H103" s="44" t="str">
        <f>IF($B103="N/A","N/A",IF(G103&gt;10,"No",IF(G103&lt;-10,"No","Yes")))</f>
        <v>N/A</v>
      </c>
      <c r="I103" s="12" t="s">
        <v>1747</v>
      </c>
      <c r="J103" s="12" t="s">
        <v>1747</v>
      </c>
      <c r="K103" s="45" t="s">
        <v>739</v>
      </c>
      <c r="L103" s="9" t="str">
        <f t="shared" si="38"/>
        <v>N/A</v>
      </c>
    </row>
    <row r="104" spans="1:12" x14ac:dyDescent="0.2">
      <c r="A104" s="46" t="s">
        <v>108</v>
      </c>
      <c r="B104" s="61" t="s">
        <v>295</v>
      </c>
      <c r="C104" s="8">
        <v>1.7859558143000001</v>
      </c>
      <c r="D104" s="44" t="str">
        <f>IF($B104="N/A","N/A",IF(C104&gt;2,"No",IF(C104&lt;0.9,"No","Yes")))</f>
        <v>Yes</v>
      </c>
      <c r="E104" s="8">
        <v>1.8143693270000001</v>
      </c>
      <c r="F104" s="44" t="str">
        <f>IF($B104="N/A","N/A",IF(E104&gt;2,"No",IF(E104&lt;0.9,"No","Yes")))</f>
        <v>Yes</v>
      </c>
      <c r="G104" s="8">
        <v>1.8710511219999999</v>
      </c>
      <c r="H104" s="44" t="str">
        <f>IF($B104="N/A","N/A",IF(G104&gt;2,"No",IF(G104&lt;0.9,"No","Yes")))</f>
        <v>Yes</v>
      </c>
      <c r="I104" s="12">
        <v>1.591</v>
      </c>
      <c r="J104" s="12">
        <v>3.1240000000000001</v>
      </c>
      <c r="K104" s="45" t="s">
        <v>739</v>
      </c>
      <c r="L104" s="9" t="str">
        <f t="shared" si="38"/>
        <v>Yes</v>
      </c>
    </row>
    <row r="105" spans="1:12" x14ac:dyDescent="0.2">
      <c r="A105" s="46" t="s">
        <v>458</v>
      </c>
      <c r="B105" s="61" t="s">
        <v>295</v>
      </c>
      <c r="C105" s="8">
        <v>0.99989475819999996</v>
      </c>
      <c r="D105" s="44" t="str">
        <f>IF($B105="N/A","N/A",IF(C105&gt;2,"No",IF(C105&lt;0.9,"No","Yes")))</f>
        <v>Yes</v>
      </c>
      <c r="E105" s="8">
        <v>0.99930144359999995</v>
      </c>
      <c r="F105" s="44" t="str">
        <f>IF($B105="N/A","N/A",IF(E105&gt;2,"No",IF(E105&lt;0.9,"No","Yes")))</f>
        <v>Yes</v>
      </c>
      <c r="G105" s="8">
        <v>0.99382610760000001</v>
      </c>
      <c r="H105" s="44" t="str">
        <f>IF($B105="N/A","N/A",IF(G105&gt;2,"No",IF(G105&lt;0.9,"No","Yes")))</f>
        <v>Yes</v>
      </c>
      <c r="I105" s="12">
        <v>-5.8999999999999997E-2</v>
      </c>
      <c r="J105" s="12">
        <v>-0.54800000000000004</v>
      </c>
      <c r="K105" s="45" t="s">
        <v>739</v>
      </c>
      <c r="L105" s="9" t="str">
        <f t="shared" si="38"/>
        <v>Yes</v>
      </c>
    </row>
    <row r="106" spans="1:12" x14ac:dyDescent="0.2">
      <c r="A106" s="46" t="s">
        <v>459</v>
      </c>
      <c r="B106" s="61" t="s">
        <v>295</v>
      </c>
      <c r="C106" s="8">
        <v>0.95652017550000001</v>
      </c>
      <c r="D106" s="44" t="str">
        <f>IF($B106="N/A","N/A",IF(C106&gt;2,"No",IF(C106&lt;0.9,"No","Yes")))</f>
        <v>Yes</v>
      </c>
      <c r="E106" s="8">
        <v>0.95954480490000005</v>
      </c>
      <c r="F106" s="44" t="str">
        <f>IF($B106="N/A","N/A",IF(E106&gt;2,"No",IF(E106&lt;0.9,"No","Yes")))</f>
        <v>Yes</v>
      </c>
      <c r="G106" s="8">
        <v>0.96022683220000005</v>
      </c>
      <c r="H106" s="44" t="str">
        <f>IF($B106="N/A","N/A",IF(G106&gt;2,"No",IF(G106&lt;0.9,"No","Yes")))</f>
        <v>Yes</v>
      </c>
      <c r="I106" s="12">
        <v>0.31619999999999998</v>
      </c>
      <c r="J106" s="12">
        <v>7.1099999999999997E-2</v>
      </c>
      <c r="K106" s="45" t="s">
        <v>739</v>
      </c>
      <c r="L106" s="9" t="str">
        <f t="shared" si="38"/>
        <v>Yes</v>
      </c>
    </row>
    <row r="107" spans="1:12" x14ac:dyDescent="0.2">
      <c r="A107" s="46" t="s">
        <v>460</v>
      </c>
      <c r="B107" s="61" t="s">
        <v>295</v>
      </c>
      <c r="C107" s="8" t="s">
        <v>1747</v>
      </c>
      <c r="D107" s="44" t="str">
        <f>IF($B107="N/A","N/A",IF(C107&gt;2,"No",IF(C107&lt;0.9,"No","Yes")))</f>
        <v>No</v>
      </c>
      <c r="E107" s="8" t="s">
        <v>1747</v>
      </c>
      <c r="F107" s="44" t="str">
        <f>IF($B107="N/A","N/A",IF(E107&gt;2,"No",IF(E107&lt;0.9,"No","Yes")))</f>
        <v>No</v>
      </c>
      <c r="G107" s="8" t="s">
        <v>1747</v>
      </c>
      <c r="H107" s="44" t="str">
        <f>IF($B107="N/A","N/A",IF(G107&gt;2,"No",IF(G107&lt;0.9,"No","Yes")))</f>
        <v>No</v>
      </c>
      <c r="I107" s="12" t="s">
        <v>1747</v>
      </c>
      <c r="J107" s="12" t="s">
        <v>1747</v>
      </c>
      <c r="K107" s="45" t="s">
        <v>739</v>
      </c>
      <c r="L107" s="9" t="str">
        <f t="shared" si="38"/>
        <v>N/A</v>
      </c>
    </row>
    <row r="108" spans="1:12" x14ac:dyDescent="0.2">
      <c r="A108" s="46" t="s">
        <v>1286</v>
      </c>
      <c r="B108" s="35" t="s">
        <v>213</v>
      </c>
      <c r="C108" s="47">
        <v>329.22549153</v>
      </c>
      <c r="D108" s="44" t="str">
        <f>IF($B108="N/A","N/A",IF(C108&gt;10,"No",IF(C108&lt;-10,"No","Yes")))</f>
        <v>N/A</v>
      </c>
      <c r="E108" s="47">
        <v>342.05191452000003</v>
      </c>
      <c r="F108" s="44" t="str">
        <f>IF($B108="N/A","N/A",IF(E108&gt;10,"No",IF(E108&lt;-10,"No","Yes")))</f>
        <v>N/A</v>
      </c>
      <c r="G108" s="47">
        <v>448.93300521999998</v>
      </c>
      <c r="H108" s="44" t="str">
        <f>IF($B108="N/A","N/A",IF(G108&gt;10,"No",IF(G108&lt;-10,"No","Yes")))</f>
        <v>N/A</v>
      </c>
      <c r="I108" s="12">
        <v>3.8959999999999999</v>
      </c>
      <c r="J108" s="12">
        <v>31.25</v>
      </c>
      <c r="K108" s="45" t="s">
        <v>739</v>
      </c>
      <c r="L108" s="9" t="str">
        <f t="shared" si="38"/>
        <v>No</v>
      </c>
    </row>
    <row r="109" spans="1:12" x14ac:dyDescent="0.2">
      <c r="A109" s="46" t="s">
        <v>1287</v>
      </c>
      <c r="B109" s="35" t="s">
        <v>213</v>
      </c>
      <c r="C109" s="47">
        <v>388.72163097999999</v>
      </c>
      <c r="D109" s="44" t="str">
        <f>IF($B109="N/A","N/A",IF(C109&gt;10,"No",IF(C109&lt;-10,"No","Yes")))</f>
        <v>N/A</v>
      </c>
      <c r="E109" s="47">
        <v>392.75665759999998</v>
      </c>
      <c r="F109" s="44" t="str">
        <f>IF($B109="N/A","N/A",IF(E109&gt;10,"No",IF(E109&lt;-10,"No","Yes")))</f>
        <v>N/A</v>
      </c>
      <c r="G109" s="47">
        <v>483.42395126000002</v>
      </c>
      <c r="H109" s="44" t="str">
        <f>IF($B109="N/A","N/A",IF(G109&gt;10,"No",IF(G109&lt;-10,"No","Yes")))</f>
        <v>N/A</v>
      </c>
      <c r="I109" s="12">
        <v>1.038</v>
      </c>
      <c r="J109" s="12">
        <v>23.08</v>
      </c>
      <c r="K109" s="45" t="s">
        <v>739</v>
      </c>
      <c r="L109" s="9" t="str">
        <f t="shared" si="38"/>
        <v>Yes</v>
      </c>
    </row>
    <row r="110" spans="1:12" x14ac:dyDescent="0.2">
      <c r="A110" s="46" t="s">
        <v>1288</v>
      </c>
      <c r="B110" s="35" t="s">
        <v>213</v>
      </c>
      <c r="C110" s="47">
        <v>6.6956412285000004</v>
      </c>
      <c r="D110" s="44" t="str">
        <f>IF($B110="N/A","N/A",IF(C110&gt;10,"No",IF(C110&lt;-10,"No","Yes")))</f>
        <v>N/A</v>
      </c>
      <c r="E110" s="47">
        <v>5.9943058246999996</v>
      </c>
      <c r="F110" s="44" t="str">
        <f>IF($B110="N/A","N/A",IF(E110&gt;10,"No",IF(E110&lt;-10,"No","Yes")))</f>
        <v>N/A</v>
      </c>
      <c r="G110" s="47">
        <v>5.7613609934000003</v>
      </c>
      <c r="H110" s="44" t="str">
        <f>IF($B110="N/A","N/A",IF(G110&gt;10,"No",IF(G110&lt;-10,"No","Yes")))</f>
        <v>N/A</v>
      </c>
      <c r="I110" s="12">
        <v>-10.5</v>
      </c>
      <c r="J110" s="12">
        <v>-3.89</v>
      </c>
      <c r="K110" s="45" t="s">
        <v>739</v>
      </c>
      <c r="L110" s="9" t="str">
        <f t="shared" si="38"/>
        <v>Yes</v>
      </c>
    </row>
    <row r="111" spans="1:12" x14ac:dyDescent="0.2">
      <c r="A111" s="46" t="s">
        <v>1289</v>
      </c>
      <c r="B111" s="35" t="s">
        <v>213</v>
      </c>
      <c r="C111" s="47" t="s">
        <v>1747</v>
      </c>
      <c r="D111" s="44" t="str">
        <f>IF($B111="N/A","N/A",IF(C111&gt;10,"No",IF(C111&lt;-10,"No","Yes")))</f>
        <v>N/A</v>
      </c>
      <c r="E111" s="47" t="s">
        <v>1747</v>
      </c>
      <c r="F111" s="44" t="str">
        <f>IF($B111="N/A","N/A",IF(E111&gt;10,"No",IF(E111&lt;-10,"No","Yes")))</f>
        <v>N/A</v>
      </c>
      <c r="G111" s="47" t="s">
        <v>1747</v>
      </c>
      <c r="H111" s="44" t="str">
        <f>IF($B111="N/A","N/A",IF(G111&gt;10,"No",IF(G111&lt;-10,"No","Yes")))</f>
        <v>N/A</v>
      </c>
      <c r="I111" s="12" t="s">
        <v>1747</v>
      </c>
      <c r="J111" s="12" t="s">
        <v>1747</v>
      </c>
      <c r="K111" s="45" t="s">
        <v>739</v>
      </c>
      <c r="L111" s="9" t="str">
        <f t="shared" si="38"/>
        <v>N/A</v>
      </c>
    </row>
    <row r="112" spans="1:12" x14ac:dyDescent="0.2">
      <c r="A112" s="46" t="s">
        <v>325</v>
      </c>
      <c r="B112" s="48" t="s">
        <v>296</v>
      </c>
      <c r="C112" s="8">
        <v>98.383359432000006</v>
      </c>
      <c r="D112" s="44" t="str">
        <f>IF(OR($B112="N/A",$C112="N/A"),"N/A",IF(C112&gt;98,"Yes","No"))</f>
        <v>Yes</v>
      </c>
      <c r="E112" s="8">
        <v>98.640658998000006</v>
      </c>
      <c r="F112" s="44" t="str">
        <f>IF(OR($B112="N/A",$E112="N/A"),"N/A",IF(E112&gt;98,"Yes","No"))</f>
        <v>Yes</v>
      </c>
      <c r="G112" s="8">
        <v>98.816665869000005</v>
      </c>
      <c r="H112" s="44" t="str">
        <f t="shared" ref="H112:H115" si="39">IF($B112="N/A","N/A",IF(G112&gt;98,"Yes","No"))</f>
        <v>Yes</v>
      </c>
      <c r="I112" s="12">
        <v>0.26150000000000001</v>
      </c>
      <c r="J112" s="12">
        <v>0.1784</v>
      </c>
      <c r="K112" s="45" t="s">
        <v>739</v>
      </c>
      <c r="L112" s="9" t="str">
        <f>IF(J112="Div by 0", "N/A", IF(OR(J112="N/A",K112="N/A"),"N/A", IF(J112&gt;VALUE(MID(K112,1,2)), "No", IF(J112&lt;-1*VALUE(MID(K112,1,2)), "No", "Yes"))))</f>
        <v>Yes</v>
      </c>
    </row>
    <row r="113" spans="1:12" x14ac:dyDescent="0.2">
      <c r="A113" s="46" t="s">
        <v>461</v>
      </c>
      <c r="B113" s="48" t="s">
        <v>296</v>
      </c>
      <c r="C113" s="8">
        <v>99.871169390000006</v>
      </c>
      <c r="D113" s="44" t="str">
        <f t="shared" ref="D113:D115" si="40">IF(OR($B113="N/A",$C113="N/A"),"N/A",IF(C113&gt;98,"Yes","No"))</f>
        <v>Yes</v>
      </c>
      <c r="E113" s="8">
        <v>99.904929917999993</v>
      </c>
      <c r="F113" s="44" t="str">
        <f t="shared" ref="F113:F115" si="41">IF(OR($B113="N/A",$E113="N/A"),"N/A",IF(E113&gt;98,"Yes","No"))</f>
        <v>Yes</v>
      </c>
      <c r="G113" s="8">
        <v>99.894724848999999</v>
      </c>
      <c r="H113" s="44" t="str">
        <f t="shared" si="39"/>
        <v>Yes</v>
      </c>
      <c r="I113" s="12">
        <v>3.3799999999999997E-2</v>
      </c>
      <c r="J113" s="12">
        <v>-0.01</v>
      </c>
      <c r="K113" s="45" t="s">
        <v>739</v>
      </c>
      <c r="L113" s="9" t="str">
        <f t="shared" ref="L113:L115" si="42">IF(J113="Div by 0", "N/A", IF(OR(J113="N/A",K113="N/A"),"N/A", IF(J113&gt;VALUE(MID(K113,1,2)), "No", IF(J113&lt;-1*VALUE(MID(K113,1,2)), "No", "Yes"))))</f>
        <v>Yes</v>
      </c>
    </row>
    <row r="114" spans="1:12" x14ac:dyDescent="0.2">
      <c r="A114" s="46" t="s">
        <v>462</v>
      </c>
      <c r="B114" s="48" t="s">
        <v>296</v>
      </c>
      <c r="C114" s="8">
        <v>96.916480074999996</v>
      </c>
      <c r="D114" s="44" t="str">
        <f t="shared" si="40"/>
        <v>No</v>
      </c>
      <c r="E114" s="8">
        <v>98.271081095</v>
      </c>
      <c r="F114" s="44" t="str">
        <f t="shared" si="41"/>
        <v>Yes</v>
      </c>
      <c r="G114" s="8">
        <v>98.339416772999996</v>
      </c>
      <c r="H114" s="44" t="str">
        <f t="shared" si="39"/>
        <v>Yes</v>
      </c>
      <c r="I114" s="12">
        <v>1.3979999999999999</v>
      </c>
      <c r="J114" s="12">
        <v>6.9500000000000006E-2</v>
      </c>
      <c r="K114" s="45" t="s">
        <v>739</v>
      </c>
      <c r="L114" s="9" t="str">
        <f t="shared" si="42"/>
        <v>Yes</v>
      </c>
    </row>
    <row r="115" spans="1:12" x14ac:dyDescent="0.2">
      <c r="A115" s="46" t="s">
        <v>463</v>
      </c>
      <c r="B115" s="48" t="s">
        <v>296</v>
      </c>
      <c r="C115" s="8" t="s">
        <v>1747</v>
      </c>
      <c r="D115" s="44" t="str">
        <f t="shared" si="40"/>
        <v>Yes</v>
      </c>
      <c r="E115" s="8" t="s">
        <v>1747</v>
      </c>
      <c r="F115" s="44" t="str">
        <f t="shared" si="41"/>
        <v>Yes</v>
      </c>
      <c r="G115" s="8" t="s">
        <v>1747</v>
      </c>
      <c r="H115" s="44" t="str">
        <f t="shared" si="39"/>
        <v>Yes</v>
      </c>
      <c r="I115" s="12" t="s">
        <v>1747</v>
      </c>
      <c r="J115" s="12" t="s">
        <v>1747</v>
      </c>
      <c r="K115" s="45" t="s">
        <v>739</v>
      </c>
      <c r="L115" s="9" t="str">
        <f t="shared" si="42"/>
        <v>N/A</v>
      </c>
    </row>
    <row r="116" spans="1:12" x14ac:dyDescent="0.2">
      <c r="A116" s="3" t="s">
        <v>464</v>
      </c>
      <c r="B116" s="48" t="s">
        <v>213</v>
      </c>
      <c r="C116" s="50">
        <v>204993</v>
      </c>
      <c r="D116" s="44" t="str">
        <f>IF($B116="N/A","N/A",IF(C116&gt;10,"No",IF(C116&lt;-10,"No","Yes")))</f>
        <v>N/A</v>
      </c>
      <c r="E116" s="50">
        <v>221063</v>
      </c>
      <c r="F116" s="44" t="str">
        <f>IF($B116="N/A","N/A",IF(E116&gt;10,"No",IF(E116&lt;-10,"No","Yes")))</f>
        <v>N/A</v>
      </c>
      <c r="G116" s="50">
        <v>229859</v>
      </c>
      <c r="H116" s="44" t="str">
        <f>IF($B116="N/A","N/A",IF(G116&gt;10,"No",IF(G116&lt;-10,"No","Yes")))</f>
        <v>N/A</v>
      </c>
      <c r="I116" s="12">
        <v>7.8390000000000004</v>
      </c>
      <c r="J116" s="12">
        <v>3.9790000000000001</v>
      </c>
      <c r="K116" s="48" t="s">
        <v>739</v>
      </c>
      <c r="L116" s="9" t="str">
        <f>IF(J116="Div by 0", "N/A", IF(OR(J116="N/A",K116="N/A"),"N/A", IF(J116&gt;VALUE(MID(K116,1,2)), "No", IF(J116&lt;-1*VALUE(MID(K116,1,2)), "No", "Yes"))))</f>
        <v>Yes</v>
      </c>
    </row>
    <row r="117" spans="1:12" x14ac:dyDescent="0.2">
      <c r="A117" s="3" t="s">
        <v>211</v>
      </c>
      <c r="B117" s="48" t="s">
        <v>213</v>
      </c>
      <c r="C117" s="8">
        <v>72.551745668999999</v>
      </c>
      <c r="D117" s="44" t="str">
        <f>IF($B117="N/A","N/A",IF(C117&gt;10,"No",IF(C117&lt;-10,"No","Yes")))</f>
        <v>N/A</v>
      </c>
      <c r="E117" s="8">
        <v>74.060335741000003</v>
      </c>
      <c r="F117" s="44" t="str">
        <f>IF($B117="N/A","N/A",IF(E117&gt;10,"No",IF(E117&lt;-10,"No","Yes")))</f>
        <v>N/A</v>
      </c>
      <c r="G117" s="8">
        <v>78.041756032999999</v>
      </c>
      <c r="H117" s="44" t="str">
        <f>IF($B117="N/A","N/A",IF(G117&gt;10,"No",IF(G117&lt;-10,"No","Yes")))</f>
        <v>N/A</v>
      </c>
      <c r="I117" s="12">
        <v>2.0790000000000002</v>
      </c>
      <c r="J117" s="12">
        <v>5.3760000000000003</v>
      </c>
      <c r="K117" s="48" t="s">
        <v>739</v>
      </c>
      <c r="L117" s="9" t="str">
        <f>IF(J117="Div by 0", "N/A", IF(OR(J117="N/A",K117="N/A"),"N/A", IF(J117&gt;VALUE(MID(K117,1,2)), "No", IF(J117&lt;-1*VALUE(MID(K117,1,2)), "No", "Yes"))))</f>
        <v>Yes</v>
      </c>
    </row>
    <row r="118" spans="1:12" x14ac:dyDescent="0.2">
      <c r="A118" s="4" t="s">
        <v>1628</v>
      </c>
      <c r="B118" s="48" t="s">
        <v>213</v>
      </c>
      <c r="C118" s="14">
        <v>1569746</v>
      </c>
      <c r="D118" s="11" t="str">
        <f>IF($B118="N/A","N/A",IF(C118&gt;10,"No",IF(C118&lt;-10,"No","Yes")))</f>
        <v>N/A</v>
      </c>
      <c r="E118" s="14">
        <v>1318732</v>
      </c>
      <c r="F118" s="11" t="str">
        <f>IF($B118="N/A","N/A",IF(E118&gt;10,"No",IF(E118&lt;-10,"No","Yes")))</f>
        <v>N/A</v>
      </c>
      <c r="G118" s="14">
        <v>569162</v>
      </c>
      <c r="H118" s="11" t="str">
        <f>IF($B118="N/A","N/A",IF(G118&gt;10,"No",IF(G118&lt;-10,"No","Yes")))</f>
        <v>N/A</v>
      </c>
      <c r="I118" s="57">
        <v>-16</v>
      </c>
      <c r="J118" s="57">
        <v>-56.8</v>
      </c>
      <c r="K118" s="48" t="s">
        <v>739</v>
      </c>
      <c r="L118" s="9" t="str">
        <f>IF(J118="Div by 0", "N/A", IF(K118="N/A","N/A", IF(J118&gt;VALUE(MID(K118,1,2)), "No", IF(J118&lt;-1*VALUE(MID(K118,1,2)), "No", "Yes"))))</f>
        <v>No</v>
      </c>
    </row>
    <row r="119" spans="1:12" x14ac:dyDescent="0.2">
      <c r="A119" s="4" t="s">
        <v>1629</v>
      </c>
      <c r="B119" s="48" t="s">
        <v>213</v>
      </c>
      <c r="C119" s="14">
        <v>454407435</v>
      </c>
      <c r="D119" s="11" t="str">
        <f>IF($B119="N/A","N/A",IF(C119&gt;10,"No",IF(C119&lt;-10,"No","Yes")))</f>
        <v>N/A</v>
      </c>
      <c r="E119" s="14">
        <v>458768792</v>
      </c>
      <c r="F119" s="11" t="str">
        <f>IF($B119="N/A","N/A",IF(E119&gt;10,"No",IF(E119&lt;-10,"No","Yes")))</f>
        <v>N/A</v>
      </c>
      <c r="G119" s="14">
        <v>164872262</v>
      </c>
      <c r="H119" s="11" t="str">
        <f>IF($B119="N/A","N/A",IF(G119&gt;10,"No",IF(G119&lt;-10,"No","Yes")))</f>
        <v>N/A</v>
      </c>
      <c r="I119" s="57">
        <v>0.95979999999999999</v>
      </c>
      <c r="J119" s="57">
        <v>-64.099999999999994</v>
      </c>
      <c r="K119" s="48" t="s">
        <v>739</v>
      </c>
      <c r="L119" s="9" t="str">
        <f>IF(J119="Div by 0", "N/A", IF(K119="N/A","N/A", IF(J119&gt;VALUE(MID(K119,1,2)), "No", IF(J119&lt;-1*VALUE(MID(K119,1,2)), "No", "Yes"))))</f>
        <v>No</v>
      </c>
    </row>
    <row r="120" spans="1:12" x14ac:dyDescent="0.2">
      <c r="A120" s="4" t="s">
        <v>1630</v>
      </c>
      <c r="B120" s="48" t="s">
        <v>213</v>
      </c>
      <c r="C120" s="1">
        <v>26464</v>
      </c>
      <c r="D120" s="11" t="str">
        <f>IF($B120="N/A","N/A",IF(C120&gt;10,"No",IF(C120&lt;-10,"No","Yes")))</f>
        <v>N/A</v>
      </c>
      <c r="E120" s="1">
        <v>24366</v>
      </c>
      <c r="F120" s="11" t="str">
        <f>IF($B120="N/A","N/A",IF(E120&gt;10,"No",IF(E120&lt;-10,"No","Yes")))</f>
        <v>N/A</v>
      </c>
      <c r="G120" s="1">
        <v>10434</v>
      </c>
      <c r="H120" s="11" t="str">
        <f>IF($B120="N/A","N/A",IF(G120&gt;10,"No",IF(G120&lt;-10,"No","Yes")))</f>
        <v>N/A</v>
      </c>
      <c r="I120" s="57">
        <v>-7.93</v>
      </c>
      <c r="J120" s="57">
        <v>-57.2</v>
      </c>
      <c r="K120" s="48" t="s">
        <v>739</v>
      </c>
      <c r="L120" s="9" t="str">
        <f>IF(J120="Div by 0", "N/A", IF(K120="N/A","N/A", IF(J120&gt;VALUE(MID(K120,1,2)), "No", IF(J120&lt;-1*VALUE(MID(K120,1,2)), "No", "Yes"))))</f>
        <v>No</v>
      </c>
    </row>
    <row r="121" spans="1:12" x14ac:dyDescent="0.2">
      <c r="A121" s="4" t="s">
        <v>1631</v>
      </c>
      <c r="B121" s="5" t="s">
        <v>213</v>
      </c>
      <c r="C121" s="1">
        <v>6214</v>
      </c>
      <c r="D121" s="9" t="str">
        <f t="shared" ref="D121:H134" si="43">IF($B121="N/A","N/A",IF(C121&lt;0,"No","Yes"))</f>
        <v>N/A</v>
      </c>
      <c r="E121" s="1">
        <v>6316</v>
      </c>
      <c r="F121" s="9" t="str">
        <f t="shared" si="43"/>
        <v>N/A</v>
      </c>
      <c r="G121" s="1">
        <v>533</v>
      </c>
      <c r="H121" s="9" t="str">
        <f t="shared" si="43"/>
        <v>N/A</v>
      </c>
      <c r="I121" s="57">
        <v>1.641</v>
      </c>
      <c r="J121" s="57">
        <v>-91.6</v>
      </c>
      <c r="K121" s="5" t="s">
        <v>739</v>
      </c>
      <c r="L121" s="9" t="str">
        <f t="shared" ref="L121:L142" si="44">IF(J121="Div by 0", "N/A", IF(OR(J121="N/A",K121="N/A"),"N/A", IF(J121&gt;VALUE(MID(K121,1,2)), "No", IF(J121&lt;-1*VALUE(MID(K121,1,2)), "No", "Yes"))))</f>
        <v>No</v>
      </c>
    </row>
    <row r="122" spans="1:12" x14ac:dyDescent="0.2">
      <c r="A122" s="4" t="s">
        <v>1632</v>
      </c>
      <c r="B122" s="5" t="s">
        <v>213</v>
      </c>
      <c r="C122" s="1">
        <v>7089</v>
      </c>
      <c r="D122" s="9" t="str">
        <f t="shared" si="43"/>
        <v>N/A</v>
      </c>
      <c r="E122" s="1">
        <v>7190</v>
      </c>
      <c r="F122" s="9" t="str">
        <f t="shared" si="43"/>
        <v>N/A</v>
      </c>
      <c r="G122" s="1">
        <v>2197</v>
      </c>
      <c r="H122" s="9" t="str">
        <f t="shared" si="43"/>
        <v>N/A</v>
      </c>
      <c r="I122" s="57">
        <v>1.425</v>
      </c>
      <c r="J122" s="57">
        <v>-69.400000000000006</v>
      </c>
      <c r="K122" s="5" t="s">
        <v>739</v>
      </c>
      <c r="L122" s="9" t="str">
        <f t="shared" si="44"/>
        <v>No</v>
      </c>
    </row>
    <row r="123" spans="1:12" x14ac:dyDescent="0.2">
      <c r="A123" s="4" t="s">
        <v>1633</v>
      </c>
      <c r="B123" s="5" t="s">
        <v>213</v>
      </c>
      <c r="C123" s="1">
        <v>7536</v>
      </c>
      <c r="D123" s="9" t="str">
        <f t="shared" si="43"/>
        <v>N/A</v>
      </c>
      <c r="E123" s="1">
        <v>6201</v>
      </c>
      <c r="F123" s="9" t="str">
        <f t="shared" si="43"/>
        <v>N/A</v>
      </c>
      <c r="G123" s="1">
        <v>4637</v>
      </c>
      <c r="H123" s="9" t="str">
        <f t="shared" si="43"/>
        <v>N/A</v>
      </c>
      <c r="I123" s="57">
        <v>-17.7</v>
      </c>
      <c r="J123" s="57">
        <v>-25.2</v>
      </c>
      <c r="K123" s="5" t="s">
        <v>739</v>
      </c>
      <c r="L123" s="9" t="str">
        <f t="shared" si="44"/>
        <v>Yes</v>
      </c>
    </row>
    <row r="124" spans="1:12" x14ac:dyDescent="0.2">
      <c r="A124" s="4" t="s">
        <v>1634</v>
      </c>
      <c r="B124" s="5" t="s">
        <v>213</v>
      </c>
      <c r="C124" s="1">
        <v>5625</v>
      </c>
      <c r="D124" s="9" t="str">
        <f t="shared" si="43"/>
        <v>N/A</v>
      </c>
      <c r="E124" s="1">
        <v>4659</v>
      </c>
      <c r="F124" s="9" t="str">
        <f t="shared" si="43"/>
        <v>N/A</v>
      </c>
      <c r="G124" s="1">
        <v>3067</v>
      </c>
      <c r="H124" s="9" t="str">
        <f t="shared" si="43"/>
        <v>N/A</v>
      </c>
      <c r="I124" s="57">
        <v>-17.2</v>
      </c>
      <c r="J124" s="57">
        <v>-34.200000000000003</v>
      </c>
      <c r="K124" s="5" t="s">
        <v>739</v>
      </c>
      <c r="L124" s="9" t="str">
        <f t="shared" si="44"/>
        <v>No</v>
      </c>
    </row>
    <row r="125" spans="1:12" x14ac:dyDescent="0.2">
      <c r="A125" s="2" t="s">
        <v>1635</v>
      </c>
      <c r="B125" s="5" t="s">
        <v>213</v>
      </c>
      <c r="C125" s="62">
        <v>12.909709112</v>
      </c>
      <c r="D125" s="9" t="str">
        <f t="shared" si="43"/>
        <v>N/A</v>
      </c>
      <c r="E125" s="62">
        <v>11.022197292</v>
      </c>
      <c r="F125" s="9" t="str">
        <f t="shared" si="43"/>
        <v>N/A</v>
      </c>
      <c r="G125" s="62">
        <v>4.5393045301999999</v>
      </c>
      <c r="H125" s="9" t="str">
        <f t="shared" si="43"/>
        <v>N/A</v>
      </c>
      <c r="I125" s="12">
        <v>-14.6</v>
      </c>
      <c r="J125" s="12">
        <v>-58.8</v>
      </c>
      <c r="K125" s="48" t="s">
        <v>739</v>
      </c>
      <c r="L125" s="9" t="str">
        <f>IF(J125="Div by 0", "N/A", IF(OR(J125="N/A",K125="N/A"),"N/A", IF(J125&gt;VALUE(MID(K125,1,2)), "No", IF(J125&lt;-1*VALUE(MID(K125,1,2)), "No", "Yes"))))</f>
        <v>No</v>
      </c>
    </row>
    <row r="126" spans="1:12" ht="25.5" x14ac:dyDescent="0.2">
      <c r="A126" s="2" t="s">
        <v>1636</v>
      </c>
      <c r="B126" s="5" t="s">
        <v>213</v>
      </c>
      <c r="C126" s="62">
        <v>87.165100295000002</v>
      </c>
      <c r="D126" s="9" t="str">
        <f t="shared" si="43"/>
        <v>N/A</v>
      </c>
      <c r="E126" s="62">
        <v>87.249620113000006</v>
      </c>
      <c r="F126" s="9" t="str">
        <f t="shared" si="43"/>
        <v>N/A</v>
      </c>
      <c r="G126" s="62">
        <v>7.0177748518999996</v>
      </c>
      <c r="H126" s="9" t="str">
        <f t="shared" si="43"/>
        <v>N/A</v>
      </c>
      <c r="I126" s="12">
        <v>9.7000000000000003E-2</v>
      </c>
      <c r="J126" s="12">
        <v>-92</v>
      </c>
      <c r="K126" s="5" t="s">
        <v>739</v>
      </c>
      <c r="L126" s="9" t="str">
        <f t="shared" ref="L126:L129" si="45">IF(J126="Div by 0", "N/A", IF(OR(J126="N/A",K126="N/A"),"N/A", IF(J126&gt;VALUE(MID(K126,1,2)), "No", IF(J126&lt;-1*VALUE(MID(K126,1,2)), "No", "Yes"))))</f>
        <v>No</v>
      </c>
    </row>
    <row r="127" spans="1:12" ht="25.5" x14ac:dyDescent="0.2">
      <c r="A127" s="2" t="s">
        <v>1637</v>
      </c>
      <c r="B127" s="5" t="s">
        <v>213</v>
      </c>
      <c r="C127" s="62">
        <v>36.054317974</v>
      </c>
      <c r="D127" s="9" t="str">
        <f t="shared" si="43"/>
        <v>N/A</v>
      </c>
      <c r="E127" s="62">
        <v>35.441415685000003</v>
      </c>
      <c r="F127" s="9" t="str">
        <f t="shared" si="43"/>
        <v>N/A</v>
      </c>
      <c r="G127" s="62">
        <v>10.630473702</v>
      </c>
      <c r="H127" s="9" t="str">
        <f t="shared" si="43"/>
        <v>N/A</v>
      </c>
      <c r="I127" s="12">
        <v>-1.7</v>
      </c>
      <c r="J127" s="12">
        <v>-70</v>
      </c>
      <c r="K127" s="5" t="s">
        <v>739</v>
      </c>
      <c r="L127" s="9" t="str">
        <f t="shared" si="45"/>
        <v>No</v>
      </c>
    </row>
    <row r="128" spans="1:12" ht="25.5" x14ac:dyDescent="0.2">
      <c r="A128" s="2" t="s">
        <v>1638</v>
      </c>
      <c r="B128" s="5" t="s">
        <v>213</v>
      </c>
      <c r="C128" s="62">
        <v>8.2134449385000003</v>
      </c>
      <c r="D128" s="9" t="str">
        <f t="shared" si="43"/>
        <v>N/A</v>
      </c>
      <c r="E128" s="62">
        <v>6.3927835051999997</v>
      </c>
      <c r="F128" s="9" t="str">
        <f t="shared" si="43"/>
        <v>N/A</v>
      </c>
      <c r="G128" s="62">
        <v>4.6402017392000001</v>
      </c>
      <c r="H128" s="9" t="str">
        <f t="shared" si="43"/>
        <v>N/A</v>
      </c>
      <c r="I128" s="12">
        <v>-22.2</v>
      </c>
      <c r="J128" s="12">
        <v>-27.4</v>
      </c>
      <c r="K128" s="5" t="s">
        <v>739</v>
      </c>
      <c r="L128" s="9" t="str">
        <f t="shared" si="45"/>
        <v>Yes</v>
      </c>
    </row>
    <row r="129" spans="1:12" ht="25.5" x14ac:dyDescent="0.2">
      <c r="A129" s="2" t="s">
        <v>1639</v>
      </c>
      <c r="B129" s="5" t="s">
        <v>213</v>
      </c>
      <c r="C129" s="62">
        <v>6.5066512435000003</v>
      </c>
      <c r="D129" s="9" t="str">
        <f t="shared" si="43"/>
        <v>N/A</v>
      </c>
      <c r="E129" s="62">
        <v>4.8261288418000001</v>
      </c>
      <c r="F129" s="9" t="str">
        <f t="shared" si="43"/>
        <v>N/A</v>
      </c>
      <c r="G129" s="62">
        <v>3.0167410933999999</v>
      </c>
      <c r="H129" s="9" t="str">
        <f t="shared" si="43"/>
        <v>N/A</v>
      </c>
      <c r="I129" s="12">
        <v>-25.8</v>
      </c>
      <c r="J129" s="12">
        <v>-37.5</v>
      </c>
      <c r="K129" s="5" t="s">
        <v>739</v>
      </c>
      <c r="L129" s="9" t="str">
        <f t="shared" si="45"/>
        <v>No</v>
      </c>
    </row>
    <row r="130" spans="1:12" ht="25.5" x14ac:dyDescent="0.2">
      <c r="A130" s="2" t="s">
        <v>1640</v>
      </c>
      <c r="B130" s="5" t="s">
        <v>213</v>
      </c>
      <c r="C130" s="62">
        <v>14.015266022</v>
      </c>
      <c r="D130" s="9" t="str">
        <f t="shared" si="43"/>
        <v>N/A</v>
      </c>
      <c r="E130" s="62">
        <v>15.566773373</v>
      </c>
      <c r="F130" s="9" t="str">
        <f t="shared" si="43"/>
        <v>N/A</v>
      </c>
      <c r="G130" s="62">
        <v>3.8336208548999999</v>
      </c>
      <c r="H130" s="9" t="str">
        <f t="shared" si="43"/>
        <v>N/A</v>
      </c>
      <c r="I130" s="12">
        <v>11.07</v>
      </c>
      <c r="J130" s="12">
        <v>-75.400000000000006</v>
      </c>
      <c r="K130" s="48" t="s">
        <v>739</v>
      </c>
      <c r="L130" s="9" t="str">
        <f>IF(J130="Div by 0", "N/A", IF(OR(J130="N/A",K130="N/A"),"N/A", IF(J130&gt;VALUE(MID(K130,1,2)), "No", IF(J130&lt;-1*VALUE(MID(K130,1,2)), "No", "Yes"))))</f>
        <v>No</v>
      </c>
    </row>
    <row r="131" spans="1:12" ht="25.5" x14ac:dyDescent="0.2">
      <c r="A131" s="2" t="s">
        <v>1641</v>
      </c>
      <c r="B131" s="5" t="s">
        <v>213</v>
      </c>
      <c r="C131" s="62">
        <v>28.130028967000001</v>
      </c>
      <c r="D131" s="9" t="str">
        <f t="shared" si="43"/>
        <v>N/A</v>
      </c>
      <c r="E131" s="62">
        <v>27.089930335999998</v>
      </c>
      <c r="F131" s="9" t="str">
        <f t="shared" si="43"/>
        <v>N/A</v>
      </c>
      <c r="G131" s="62">
        <v>4.3151969981000002</v>
      </c>
      <c r="H131" s="9" t="str">
        <f t="shared" si="43"/>
        <v>N/A</v>
      </c>
      <c r="I131" s="12">
        <v>-3.7</v>
      </c>
      <c r="J131" s="12">
        <v>-84.1</v>
      </c>
      <c r="K131" s="5" t="s">
        <v>739</v>
      </c>
      <c r="L131" s="9" t="str">
        <f t="shared" si="44"/>
        <v>No</v>
      </c>
    </row>
    <row r="132" spans="1:12" ht="25.5" x14ac:dyDescent="0.2">
      <c r="A132" s="2" t="s">
        <v>496</v>
      </c>
      <c r="B132" s="5" t="s">
        <v>213</v>
      </c>
      <c r="C132" s="62">
        <v>22.076456482000001</v>
      </c>
      <c r="D132" s="9" t="str">
        <f t="shared" si="43"/>
        <v>N/A</v>
      </c>
      <c r="E132" s="62">
        <v>23.157162725999999</v>
      </c>
      <c r="F132" s="9" t="str">
        <f t="shared" si="43"/>
        <v>N/A</v>
      </c>
      <c r="G132" s="62">
        <v>6.8730086481999999</v>
      </c>
      <c r="H132" s="9" t="str">
        <f t="shared" si="43"/>
        <v>N/A</v>
      </c>
      <c r="I132" s="12">
        <v>4.8949999999999996</v>
      </c>
      <c r="J132" s="12">
        <v>-70.3</v>
      </c>
      <c r="K132" s="5" t="s">
        <v>739</v>
      </c>
      <c r="L132" s="9" t="str">
        <f t="shared" si="44"/>
        <v>No</v>
      </c>
    </row>
    <row r="133" spans="1:12" ht="25.5" x14ac:dyDescent="0.2">
      <c r="A133" s="2" t="s">
        <v>497</v>
      </c>
      <c r="B133" s="5" t="s">
        <v>213</v>
      </c>
      <c r="C133" s="62">
        <v>1.6852441614</v>
      </c>
      <c r="D133" s="9" t="str">
        <f t="shared" si="43"/>
        <v>N/A</v>
      </c>
      <c r="E133" s="62">
        <v>2.0480567650000001</v>
      </c>
      <c r="F133" s="9" t="str">
        <f t="shared" si="43"/>
        <v>N/A</v>
      </c>
      <c r="G133" s="62">
        <v>2.1350010783000002</v>
      </c>
      <c r="H133" s="9" t="str">
        <f t="shared" si="43"/>
        <v>N/A</v>
      </c>
      <c r="I133" s="12">
        <v>21.53</v>
      </c>
      <c r="J133" s="12">
        <v>4.2450000000000001</v>
      </c>
      <c r="K133" s="5" t="s">
        <v>739</v>
      </c>
      <c r="L133" s="9" t="str">
        <f t="shared" si="44"/>
        <v>Yes</v>
      </c>
    </row>
    <row r="134" spans="1:12" ht="25.5" x14ac:dyDescent="0.2">
      <c r="A134" s="2" t="s">
        <v>498</v>
      </c>
      <c r="B134" s="5" t="s">
        <v>213</v>
      </c>
      <c r="C134" s="62">
        <v>4.7822222221999997</v>
      </c>
      <c r="D134" s="9" t="str">
        <f t="shared" si="43"/>
        <v>N/A</v>
      </c>
      <c r="E134" s="62">
        <v>6.2245116977999997</v>
      </c>
      <c r="F134" s="9" t="str">
        <f t="shared" si="43"/>
        <v>N/A</v>
      </c>
      <c r="G134" s="62">
        <v>4.1408542549999998</v>
      </c>
      <c r="H134" s="9" t="str">
        <f t="shared" si="43"/>
        <v>N/A</v>
      </c>
      <c r="I134" s="12">
        <v>30.16</v>
      </c>
      <c r="J134" s="12">
        <v>-33.5</v>
      </c>
      <c r="K134" s="5" t="s">
        <v>739</v>
      </c>
      <c r="L134" s="9" t="str">
        <f t="shared" si="44"/>
        <v>No</v>
      </c>
    </row>
    <row r="135" spans="1:12" ht="25.5" x14ac:dyDescent="0.2">
      <c r="A135" s="2" t="s">
        <v>499</v>
      </c>
      <c r="B135" s="35" t="s">
        <v>213</v>
      </c>
      <c r="C135" s="62">
        <v>0</v>
      </c>
      <c r="D135" s="44" t="str">
        <f t="shared" ref="D135:D141" si="46">IF($B135="N/A","N/A",IF(C135&gt;10,"No",IF(C135&lt;-10,"No","Yes")))</f>
        <v>N/A</v>
      </c>
      <c r="E135" s="62">
        <v>0</v>
      </c>
      <c r="F135" s="44" t="str">
        <f t="shared" ref="F135:F141" si="47">IF($B135="N/A","N/A",IF(E135&gt;10,"No",IF(E135&lt;-10,"No","Yes")))</f>
        <v>N/A</v>
      </c>
      <c r="G135" s="62">
        <v>0</v>
      </c>
      <c r="H135" s="44" t="str">
        <f t="shared" ref="H135:H141" si="48">IF($B135="N/A","N/A",IF(G135&gt;10,"No",IF(G135&lt;-10,"No","Yes")))</f>
        <v>N/A</v>
      </c>
      <c r="I135" s="12" t="s">
        <v>1747</v>
      </c>
      <c r="J135" s="12" t="s">
        <v>1747</v>
      </c>
      <c r="K135" s="5" t="s">
        <v>739</v>
      </c>
      <c r="L135" s="9" t="str">
        <f t="shared" si="44"/>
        <v>N/A</v>
      </c>
    </row>
    <row r="136" spans="1:12" ht="25.5" x14ac:dyDescent="0.2">
      <c r="A136" s="2" t="s">
        <v>500</v>
      </c>
      <c r="B136" s="35" t="s">
        <v>213</v>
      </c>
      <c r="C136" s="62">
        <v>0</v>
      </c>
      <c r="D136" s="44" t="str">
        <f t="shared" si="46"/>
        <v>N/A</v>
      </c>
      <c r="E136" s="62">
        <v>0</v>
      </c>
      <c r="F136" s="44" t="str">
        <f t="shared" si="47"/>
        <v>N/A</v>
      </c>
      <c r="G136" s="62">
        <v>0</v>
      </c>
      <c r="H136" s="44" t="str">
        <f t="shared" si="48"/>
        <v>N/A</v>
      </c>
      <c r="I136" s="12" t="s">
        <v>1747</v>
      </c>
      <c r="J136" s="12" t="s">
        <v>1747</v>
      </c>
      <c r="K136" s="5" t="s">
        <v>739</v>
      </c>
      <c r="L136" s="9" t="str">
        <f t="shared" si="44"/>
        <v>N/A</v>
      </c>
    </row>
    <row r="137" spans="1:12" ht="25.5" x14ac:dyDescent="0.2">
      <c r="A137" s="2" t="s">
        <v>501</v>
      </c>
      <c r="B137" s="35" t="s">
        <v>213</v>
      </c>
      <c r="C137" s="62">
        <v>0</v>
      </c>
      <c r="D137" s="44" t="str">
        <f t="shared" si="46"/>
        <v>N/A</v>
      </c>
      <c r="E137" s="62">
        <v>0</v>
      </c>
      <c r="F137" s="44" t="str">
        <f t="shared" si="47"/>
        <v>N/A</v>
      </c>
      <c r="G137" s="62">
        <v>0</v>
      </c>
      <c r="H137" s="44" t="str">
        <f t="shared" si="48"/>
        <v>N/A</v>
      </c>
      <c r="I137" s="12" t="s">
        <v>1747</v>
      </c>
      <c r="J137" s="12" t="s">
        <v>1747</v>
      </c>
      <c r="K137" s="5" t="s">
        <v>739</v>
      </c>
      <c r="L137" s="9" t="str">
        <f t="shared" si="44"/>
        <v>N/A</v>
      </c>
    </row>
    <row r="138" spans="1:12" ht="25.5" x14ac:dyDescent="0.2">
      <c r="A138" s="2" t="s">
        <v>502</v>
      </c>
      <c r="B138" s="35" t="s">
        <v>213</v>
      </c>
      <c r="C138" s="62">
        <v>13.505139056999999</v>
      </c>
      <c r="D138" s="44" t="str">
        <f t="shared" si="46"/>
        <v>N/A</v>
      </c>
      <c r="E138" s="62">
        <v>15.205614381</v>
      </c>
      <c r="F138" s="44" t="str">
        <f t="shared" si="47"/>
        <v>N/A</v>
      </c>
      <c r="G138" s="62">
        <v>3.3927544566000001</v>
      </c>
      <c r="H138" s="44" t="str">
        <f t="shared" si="48"/>
        <v>N/A</v>
      </c>
      <c r="I138" s="12">
        <v>12.59</v>
      </c>
      <c r="J138" s="12">
        <v>-77.7</v>
      </c>
      <c r="K138" s="5" t="s">
        <v>739</v>
      </c>
      <c r="L138" s="9" t="str">
        <f t="shared" si="44"/>
        <v>No</v>
      </c>
    </row>
    <row r="139" spans="1:12" ht="25.5" x14ac:dyDescent="0.2">
      <c r="A139" s="2" t="s">
        <v>503</v>
      </c>
      <c r="B139" s="35" t="s">
        <v>213</v>
      </c>
      <c r="C139" s="62">
        <v>0</v>
      </c>
      <c r="D139" s="44" t="str">
        <f t="shared" si="46"/>
        <v>N/A</v>
      </c>
      <c r="E139" s="62">
        <v>0</v>
      </c>
      <c r="F139" s="44" t="str">
        <f t="shared" si="47"/>
        <v>N/A</v>
      </c>
      <c r="G139" s="62">
        <v>0</v>
      </c>
      <c r="H139" s="44" t="str">
        <f t="shared" si="48"/>
        <v>N/A</v>
      </c>
      <c r="I139" s="12" t="s">
        <v>1747</v>
      </c>
      <c r="J139" s="12" t="s">
        <v>1747</v>
      </c>
      <c r="K139" s="5" t="s">
        <v>739</v>
      </c>
      <c r="L139" s="9" t="str">
        <f t="shared" si="44"/>
        <v>N/A</v>
      </c>
    </row>
    <row r="140" spans="1:12" ht="25.5" x14ac:dyDescent="0.2">
      <c r="A140" s="2" t="s">
        <v>504</v>
      </c>
      <c r="B140" s="35" t="s">
        <v>213</v>
      </c>
      <c r="C140" s="62">
        <v>0</v>
      </c>
      <c r="D140" s="44" t="str">
        <f t="shared" si="46"/>
        <v>N/A</v>
      </c>
      <c r="E140" s="62">
        <v>0</v>
      </c>
      <c r="F140" s="44" t="str">
        <f t="shared" si="47"/>
        <v>N/A</v>
      </c>
      <c r="G140" s="62">
        <v>4.7920260700000002E-2</v>
      </c>
      <c r="H140" s="44" t="str">
        <f t="shared" si="48"/>
        <v>N/A</v>
      </c>
      <c r="I140" s="12" t="s">
        <v>1747</v>
      </c>
      <c r="J140" s="12" t="s">
        <v>1747</v>
      </c>
      <c r="K140" s="5" t="s">
        <v>739</v>
      </c>
      <c r="L140" s="9" t="str">
        <f t="shared" si="44"/>
        <v>N/A</v>
      </c>
    </row>
    <row r="141" spans="1:12" ht="25.5" x14ac:dyDescent="0.2">
      <c r="A141" s="2" t="s">
        <v>505</v>
      </c>
      <c r="B141" s="35" t="s">
        <v>213</v>
      </c>
      <c r="C141" s="62">
        <v>2.1689842805000001</v>
      </c>
      <c r="D141" s="44" t="str">
        <f t="shared" si="46"/>
        <v>N/A</v>
      </c>
      <c r="E141" s="62">
        <v>2.5609455798999998</v>
      </c>
      <c r="F141" s="44" t="str">
        <f t="shared" si="47"/>
        <v>N/A</v>
      </c>
      <c r="G141" s="62">
        <v>2.8752156399999999E-2</v>
      </c>
      <c r="H141" s="44" t="str">
        <f t="shared" si="48"/>
        <v>N/A</v>
      </c>
      <c r="I141" s="12">
        <v>18.07</v>
      </c>
      <c r="J141" s="12">
        <v>-98.9</v>
      </c>
      <c r="K141" s="5" t="s">
        <v>739</v>
      </c>
      <c r="L141" s="9" t="str">
        <f t="shared" si="44"/>
        <v>No</v>
      </c>
    </row>
    <row r="142" spans="1:12" ht="25.5" x14ac:dyDescent="0.2">
      <c r="A142" s="2" t="s">
        <v>506</v>
      </c>
      <c r="B142" s="35" t="s">
        <v>213</v>
      </c>
      <c r="C142" s="62">
        <v>0.18137847639999999</v>
      </c>
      <c r="D142" s="9" t="str">
        <f t="shared" ref="D142" si="49">IF($B142="N/A","N/A",IF(C142&lt;0,"No","Yes"))</f>
        <v>N/A</v>
      </c>
      <c r="E142" s="62">
        <v>0.16416317820000001</v>
      </c>
      <c r="F142" s="9" t="str">
        <f t="shared" ref="F142" si="50">IF($B142="N/A","N/A",IF(E142&lt;0,"No","Yes"))</f>
        <v>N/A</v>
      </c>
      <c r="G142" s="62">
        <v>0.80506037949999998</v>
      </c>
      <c r="H142" s="9" t="str">
        <f t="shared" ref="H142" si="51">IF($B142="N/A","N/A",IF(G142&lt;0,"No","Yes"))</f>
        <v>N/A</v>
      </c>
      <c r="I142" s="12">
        <v>-9.49</v>
      </c>
      <c r="J142" s="12">
        <v>390.4</v>
      </c>
      <c r="K142" s="5" t="s">
        <v>739</v>
      </c>
      <c r="L142" s="9" t="str">
        <f t="shared" si="44"/>
        <v>No</v>
      </c>
    </row>
    <row r="143" spans="1:12" x14ac:dyDescent="0.2">
      <c r="A143" s="3" t="s">
        <v>736</v>
      </c>
      <c r="B143" s="35" t="s">
        <v>213</v>
      </c>
      <c r="C143" s="14">
        <v>0</v>
      </c>
      <c r="D143" s="44" t="str">
        <f>IF($B143="N/A","N/A",IF(C143&gt;10,"No",IF(C143&lt;-10,"No","Yes")))</f>
        <v>N/A</v>
      </c>
      <c r="E143" s="14">
        <v>0</v>
      </c>
      <c r="F143" s="44" t="str">
        <f>IF($B143="N/A","N/A",IF(E143&gt;10,"No",IF(E143&lt;-10,"No","Yes")))</f>
        <v>N/A</v>
      </c>
      <c r="G143" s="14">
        <v>0</v>
      </c>
      <c r="H143" s="44" t="str">
        <f>IF($B143="N/A","N/A",IF(G143&gt;10,"No",IF(G143&lt;-10,"No","Yes")))</f>
        <v>N/A</v>
      </c>
      <c r="I143" s="12" t="s">
        <v>1747</v>
      </c>
      <c r="J143" s="12" t="s">
        <v>1747</v>
      </c>
      <c r="K143" s="45" t="s">
        <v>739</v>
      </c>
      <c r="L143" s="9" t="str">
        <f>IF(J143="Div by 0", "N/A", IF(K143="N/A","N/A", IF(J143&gt;VALUE(MID(K143,1,2)), "No", IF(J143&lt;-1*VALUE(MID(K143,1,2)), "No", "Yes"))))</f>
        <v>N/A</v>
      </c>
    </row>
    <row r="144" spans="1:12" x14ac:dyDescent="0.2">
      <c r="A144" s="3" t="s">
        <v>737</v>
      </c>
      <c r="B144" s="35" t="s">
        <v>213</v>
      </c>
      <c r="C144" s="1">
        <v>0</v>
      </c>
      <c r="D144" s="44" t="str">
        <f>IF($B144="N/A","N/A",IF(C144&gt;10,"No",IF(C144&lt;-10,"No","Yes")))</f>
        <v>N/A</v>
      </c>
      <c r="E144" s="1">
        <v>0</v>
      </c>
      <c r="F144" s="44" t="str">
        <f>IF($B144="N/A","N/A",IF(E144&gt;10,"No",IF(E144&lt;-10,"No","Yes")))</f>
        <v>N/A</v>
      </c>
      <c r="G144" s="1">
        <v>0</v>
      </c>
      <c r="H144" s="44" t="str">
        <f>IF($B144="N/A","N/A",IF(G144&gt;10,"No",IF(G144&lt;-10,"No","Yes")))</f>
        <v>N/A</v>
      </c>
      <c r="I144" s="12" t="s">
        <v>1747</v>
      </c>
      <c r="J144" s="12" t="s">
        <v>1747</v>
      </c>
      <c r="K144" s="45" t="s">
        <v>739</v>
      </c>
      <c r="L144" s="9" t="str">
        <f>IF(J144="Div by 0", "N/A", IF(K144="N/A","N/A", IF(J144&gt;VALUE(MID(K144,1,2)), "No", IF(J144&lt;-1*VALUE(MID(K144,1,2)), "No", "Yes"))))</f>
        <v>N/A</v>
      </c>
    </row>
    <row r="145" spans="1:12" x14ac:dyDescent="0.2">
      <c r="A145" s="2" t="s">
        <v>507</v>
      </c>
      <c r="B145" s="5" t="s">
        <v>213</v>
      </c>
      <c r="C145" s="62">
        <v>0</v>
      </c>
      <c r="D145" s="9" t="str">
        <f t="shared" ref="D145:D149" si="52">IF($B145="N/A","N/A",IF(C145&lt;0,"No","Yes"))</f>
        <v>N/A</v>
      </c>
      <c r="E145" s="62">
        <v>0</v>
      </c>
      <c r="F145" s="9" t="str">
        <f t="shared" ref="F145:F149" si="53">IF($B145="N/A","N/A",IF(E145&lt;0,"No","Yes"))</f>
        <v>N/A</v>
      </c>
      <c r="G145" s="62">
        <v>0</v>
      </c>
      <c r="H145" s="9" t="str">
        <f t="shared" ref="H145:H149" si="54">IF($B145="N/A","N/A",IF(G145&lt;0,"No","Yes"))</f>
        <v>N/A</v>
      </c>
      <c r="I145" s="12" t="s">
        <v>1747</v>
      </c>
      <c r="J145" s="12" t="s">
        <v>1747</v>
      </c>
      <c r="K145" s="48" t="s">
        <v>739</v>
      </c>
      <c r="L145" s="9" t="str">
        <f>IF(J145="Div by 0", "N/A", IF(OR(J145="N/A",K145="N/A"),"N/A", IF(J145&gt;VALUE(MID(K145,1,2)), "No", IF(J145&lt;-1*VALUE(MID(K145,1,2)), "No", "Yes"))))</f>
        <v>N/A</v>
      </c>
    </row>
    <row r="146" spans="1:12" x14ac:dyDescent="0.2">
      <c r="A146" s="2" t="s">
        <v>508</v>
      </c>
      <c r="B146" s="5" t="s">
        <v>213</v>
      </c>
      <c r="C146" s="62">
        <v>0</v>
      </c>
      <c r="D146" s="9" t="str">
        <f t="shared" si="52"/>
        <v>N/A</v>
      </c>
      <c r="E146" s="62">
        <v>0</v>
      </c>
      <c r="F146" s="9" t="str">
        <f t="shared" si="53"/>
        <v>N/A</v>
      </c>
      <c r="G146" s="62">
        <v>0</v>
      </c>
      <c r="H146" s="9" t="str">
        <f t="shared" si="54"/>
        <v>N/A</v>
      </c>
      <c r="I146" s="12" t="s">
        <v>1747</v>
      </c>
      <c r="J146" s="12" t="s">
        <v>1747</v>
      </c>
      <c r="K146" s="5" t="s">
        <v>739</v>
      </c>
      <c r="L146" s="9" t="str">
        <f t="shared" ref="L146:L149" si="55">IF(J146="Div by 0", "N/A", IF(OR(J146="N/A",K146="N/A"),"N/A", IF(J146&gt;VALUE(MID(K146,1,2)), "No", IF(J146&lt;-1*VALUE(MID(K146,1,2)), "No", "Yes"))))</f>
        <v>N/A</v>
      </c>
    </row>
    <row r="147" spans="1:12" x14ac:dyDescent="0.2">
      <c r="A147" s="2" t="s">
        <v>509</v>
      </c>
      <c r="B147" s="5" t="s">
        <v>213</v>
      </c>
      <c r="C147" s="62">
        <v>0</v>
      </c>
      <c r="D147" s="9" t="str">
        <f t="shared" si="52"/>
        <v>N/A</v>
      </c>
      <c r="E147" s="62">
        <v>0</v>
      </c>
      <c r="F147" s="9" t="str">
        <f t="shared" si="53"/>
        <v>N/A</v>
      </c>
      <c r="G147" s="62">
        <v>0</v>
      </c>
      <c r="H147" s="9" t="str">
        <f t="shared" si="54"/>
        <v>N/A</v>
      </c>
      <c r="I147" s="12" t="s">
        <v>1747</v>
      </c>
      <c r="J147" s="12" t="s">
        <v>1747</v>
      </c>
      <c r="K147" s="5" t="s">
        <v>739</v>
      </c>
      <c r="L147" s="9" t="str">
        <f t="shared" si="55"/>
        <v>N/A</v>
      </c>
    </row>
    <row r="148" spans="1:12" x14ac:dyDescent="0.2">
      <c r="A148" s="2" t="s">
        <v>510</v>
      </c>
      <c r="B148" s="5" t="s">
        <v>213</v>
      </c>
      <c r="C148" s="62">
        <v>0</v>
      </c>
      <c r="D148" s="9" t="str">
        <f t="shared" si="52"/>
        <v>N/A</v>
      </c>
      <c r="E148" s="62">
        <v>0</v>
      </c>
      <c r="F148" s="9" t="str">
        <f t="shared" si="53"/>
        <v>N/A</v>
      </c>
      <c r="G148" s="62">
        <v>0</v>
      </c>
      <c r="H148" s="9" t="str">
        <f t="shared" si="54"/>
        <v>N/A</v>
      </c>
      <c r="I148" s="12" t="s">
        <v>1747</v>
      </c>
      <c r="J148" s="12" t="s">
        <v>1747</v>
      </c>
      <c r="K148" s="5" t="s">
        <v>739</v>
      </c>
      <c r="L148" s="9" t="str">
        <f t="shared" si="55"/>
        <v>N/A</v>
      </c>
    </row>
    <row r="149" spans="1:12" x14ac:dyDescent="0.2">
      <c r="A149" s="2" t="s">
        <v>511</v>
      </c>
      <c r="B149" s="5" t="s">
        <v>213</v>
      </c>
      <c r="C149" s="62">
        <v>0</v>
      </c>
      <c r="D149" s="9" t="str">
        <f t="shared" si="52"/>
        <v>N/A</v>
      </c>
      <c r="E149" s="62">
        <v>0</v>
      </c>
      <c r="F149" s="9" t="str">
        <f t="shared" si="53"/>
        <v>N/A</v>
      </c>
      <c r="G149" s="62">
        <v>0</v>
      </c>
      <c r="H149" s="9" t="str">
        <f t="shared" si="54"/>
        <v>N/A</v>
      </c>
      <c r="I149" s="12" t="s">
        <v>1747</v>
      </c>
      <c r="J149" s="12" t="s">
        <v>1747</v>
      </c>
      <c r="K149" s="5" t="s">
        <v>739</v>
      </c>
      <c r="L149" s="9" t="str">
        <f t="shared" si="55"/>
        <v>N/A</v>
      </c>
    </row>
    <row r="150" spans="1:12" x14ac:dyDescent="0.2">
      <c r="A150" s="4" t="s">
        <v>738</v>
      </c>
      <c r="B150" s="48" t="s">
        <v>213</v>
      </c>
      <c r="C150" s="1">
        <v>178529</v>
      </c>
      <c r="D150" s="11" t="str">
        <f t="shared" ref="D150:D172" si="56">IF($B150="N/A","N/A",IF(C150&gt;10,"No",IF(C150&lt;-10,"No","Yes")))</f>
        <v>N/A</v>
      </c>
      <c r="E150" s="1">
        <v>196697</v>
      </c>
      <c r="F150" s="11" t="str">
        <f t="shared" ref="F150:F172" si="57">IF($B150="N/A","N/A",IF(E150&gt;10,"No",IF(E150&lt;-10,"No","Yes")))</f>
        <v>N/A</v>
      </c>
      <c r="G150" s="1">
        <v>219425</v>
      </c>
      <c r="H150" s="11" t="str">
        <f t="shared" ref="H150:H172" si="58">IF($B150="N/A","N/A",IF(G150&gt;10,"No",IF(G150&lt;-10,"No","Yes")))</f>
        <v>N/A</v>
      </c>
      <c r="I150" s="12">
        <v>10.18</v>
      </c>
      <c r="J150" s="12">
        <v>11.55</v>
      </c>
      <c r="K150" s="48" t="s">
        <v>739</v>
      </c>
      <c r="L150" s="9" t="str">
        <f t="shared" ref="L150:L172" si="59">IF(J150="Div by 0", "N/A", IF(K150="N/A","N/A", IF(J150&gt;VALUE(MID(K150,1,2)), "No", IF(J150&lt;-1*VALUE(MID(K150,1,2)), "No", "Yes"))))</f>
        <v>Yes</v>
      </c>
    </row>
    <row r="151" spans="1:12" x14ac:dyDescent="0.2">
      <c r="A151" s="4" t="s">
        <v>534</v>
      </c>
      <c r="B151" s="48" t="s">
        <v>213</v>
      </c>
      <c r="C151" s="1">
        <v>915</v>
      </c>
      <c r="D151" s="11" t="str">
        <f t="shared" si="56"/>
        <v>N/A</v>
      </c>
      <c r="E151" s="1">
        <v>923</v>
      </c>
      <c r="F151" s="11" t="str">
        <f t="shared" si="57"/>
        <v>N/A</v>
      </c>
      <c r="G151" s="1">
        <v>7062</v>
      </c>
      <c r="H151" s="11" t="str">
        <f t="shared" si="58"/>
        <v>N/A</v>
      </c>
      <c r="I151" s="12">
        <v>0.87429999999999997</v>
      </c>
      <c r="J151" s="12">
        <v>665.1</v>
      </c>
      <c r="K151" s="48" t="s">
        <v>739</v>
      </c>
      <c r="L151" s="9" t="str">
        <f t="shared" si="59"/>
        <v>No</v>
      </c>
    </row>
    <row r="152" spans="1:12" x14ac:dyDescent="0.2">
      <c r="A152" s="4" t="s">
        <v>535</v>
      </c>
      <c r="B152" s="48" t="s">
        <v>213</v>
      </c>
      <c r="C152" s="1">
        <v>12573</v>
      </c>
      <c r="D152" s="11" t="str">
        <f t="shared" si="56"/>
        <v>N/A</v>
      </c>
      <c r="E152" s="1">
        <v>13097</v>
      </c>
      <c r="F152" s="11" t="str">
        <f t="shared" si="57"/>
        <v>N/A</v>
      </c>
      <c r="G152" s="1">
        <v>18470</v>
      </c>
      <c r="H152" s="11" t="str">
        <f t="shared" si="58"/>
        <v>N/A</v>
      </c>
      <c r="I152" s="12">
        <v>4.1680000000000001</v>
      </c>
      <c r="J152" s="12">
        <v>41.02</v>
      </c>
      <c r="K152" s="48" t="s">
        <v>739</v>
      </c>
      <c r="L152" s="9" t="str">
        <f t="shared" si="59"/>
        <v>No</v>
      </c>
    </row>
    <row r="153" spans="1:12" x14ac:dyDescent="0.2">
      <c r="A153" s="4" t="s">
        <v>536</v>
      </c>
      <c r="B153" s="48" t="s">
        <v>213</v>
      </c>
      <c r="C153" s="1">
        <v>84216</v>
      </c>
      <c r="D153" s="11" t="str">
        <f t="shared" si="56"/>
        <v>N/A</v>
      </c>
      <c r="E153" s="1">
        <v>90799</v>
      </c>
      <c r="F153" s="11" t="str">
        <f t="shared" si="57"/>
        <v>N/A</v>
      </c>
      <c r="G153" s="1">
        <v>95294</v>
      </c>
      <c r="H153" s="11" t="str">
        <f t="shared" si="58"/>
        <v>N/A</v>
      </c>
      <c r="I153" s="12">
        <v>7.8170000000000002</v>
      </c>
      <c r="J153" s="12">
        <v>4.95</v>
      </c>
      <c r="K153" s="48" t="s">
        <v>739</v>
      </c>
      <c r="L153" s="9" t="str">
        <f t="shared" si="59"/>
        <v>Yes</v>
      </c>
    </row>
    <row r="154" spans="1:12" x14ac:dyDescent="0.2">
      <c r="A154" s="4" t="s">
        <v>537</v>
      </c>
      <c r="B154" s="48" t="s">
        <v>213</v>
      </c>
      <c r="C154" s="1">
        <v>80825</v>
      </c>
      <c r="D154" s="11" t="str">
        <f t="shared" si="56"/>
        <v>N/A</v>
      </c>
      <c r="E154" s="1">
        <v>91878</v>
      </c>
      <c r="F154" s="11" t="str">
        <f t="shared" si="57"/>
        <v>N/A</v>
      </c>
      <c r="G154" s="1">
        <v>98599</v>
      </c>
      <c r="H154" s="11" t="str">
        <f t="shared" si="58"/>
        <v>N/A</v>
      </c>
      <c r="I154" s="12">
        <v>13.68</v>
      </c>
      <c r="J154" s="12">
        <v>7.3150000000000004</v>
      </c>
      <c r="K154" s="48" t="s">
        <v>739</v>
      </c>
      <c r="L154" s="9" t="str">
        <f t="shared" si="59"/>
        <v>Yes</v>
      </c>
    </row>
    <row r="155" spans="1:12" x14ac:dyDescent="0.2">
      <c r="A155" s="2" t="s">
        <v>538</v>
      </c>
      <c r="B155" s="5" t="s">
        <v>213</v>
      </c>
      <c r="C155" s="62">
        <v>87.090290887999998</v>
      </c>
      <c r="D155" s="9" t="str">
        <f t="shared" ref="D155:D159" si="60">IF($B155="N/A","N/A",IF(C155&lt;0,"No","Yes"))</f>
        <v>N/A</v>
      </c>
      <c r="E155" s="62">
        <v>88.977802707999999</v>
      </c>
      <c r="F155" s="9" t="str">
        <f t="shared" ref="F155:F159" si="61">IF($B155="N/A","N/A",IF(E155&lt;0,"No","Yes"))</f>
        <v>N/A</v>
      </c>
      <c r="G155" s="62">
        <v>95.460695470000005</v>
      </c>
      <c r="H155" s="9" t="str">
        <f t="shared" ref="H155:H159" si="62">IF($B155="N/A","N/A",IF(G155&lt;0,"No","Yes"))</f>
        <v>N/A</v>
      </c>
      <c r="I155" s="12">
        <v>2.1669999999999998</v>
      </c>
      <c r="J155" s="12">
        <v>7.2859999999999996</v>
      </c>
      <c r="K155" s="48" t="s">
        <v>739</v>
      </c>
      <c r="L155" s="9" t="str">
        <f>IF(J155="Div by 0", "N/A", IF(OR(J155="N/A",K155="N/A"),"N/A", IF(J155&gt;VALUE(MID(K155,1,2)), "No", IF(J155&lt;-1*VALUE(MID(K155,1,2)), "No", "Yes"))))</f>
        <v>Yes</v>
      </c>
    </row>
    <row r="156" spans="1:12" ht="25.5" x14ac:dyDescent="0.2">
      <c r="A156" s="2" t="s">
        <v>539</v>
      </c>
      <c r="B156" s="5" t="s">
        <v>213</v>
      </c>
      <c r="C156" s="62">
        <v>12.834899705</v>
      </c>
      <c r="D156" s="9" t="str">
        <f t="shared" si="60"/>
        <v>N/A</v>
      </c>
      <c r="E156" s="62">
        <v>12.750379886999999</v>
      </c>
      <c r="F156" s="9" t="str">
        <f t="shared" si="61"/>
        <v>N/A</v>
      </c>
      <c r="G156" s="62">
        <v>92.982225147999998</v>
      </c>
      <c r="H156" s="9" t="str">
        <f t="shared" si="62"/>
        <v>N/A</v>
      </c>
      <c r="I156" s="12">
        <v>-0.65900000000000003</v>
      </c>
      <c r="J156" s="12">
        <v>629.29999999999995</v>
      </c>
      <c r="K156" s="5" t="s">
        <v>739</v>
      </c>
      <c r="L156" s="9" t="str">
        <f t="shared" ref="L156:L159" si="63">IF(J156="Div by 0", "N/A", IF(OR(J156="N/A",K156="N/A"),"N/A", IF(J156&gt;VALUE(MID(K156,1,2)), "No", IF(J156&lt;-1*VALUE(MID(K156,1,2)), "No", "Yes"))))</f>
        <v>No</v>
      </c>
    </row>
    <row r="157" spans="1:12" ht="25.5" x14ac:dyDescent="0.2">
      <c r="A157" s="2" t="s">
        <v>540</v>
      </c>
      <c r="B157" s="5" t="s">
        <v>213</v>
      </c>
      <c r="C157" s="62">
        <v>63.945682026</v>
      </c>
      <c r="D157" s="9" t="str">
        <f t="shared" si="60"/>
        <v>N/A</v>
      </c>
      <c r="E157" s="62">
        <v>64.558584315000004</v>
      </c>
      <c r="F157" s="9" t="str">
        <f t="shared" si="61"/>
        <v>N/A</v>
      </c>
      <c r="G157" s="62">
        <v>89.369526297999997</v>
      </c>
      <c r="H157" s="9" t="str">
        <f t="shared" si="62"/>
        <v>N/A</v>
      </c>
      <c r="I157" s="12">
        <v>0.95850000000000002</v>
      </c>
      <c r="J157" s="12">
        <v>38.43</v>
      </c>
      <c r="K157" s="5" t="s">
        <v>739</v>
      </c>
      <c r="L157" s="9" t="str">
        <f t="shared" si="63"/>
        <v>No</v>
      </c>
    </row>
    <row r="158" spans="1:12" ht="25.5" x14ac:dyDescent="0.2">
      <c r="A158" s="2" t="s">
        <v>541</v>
      </c>
      <c r="B158" s="5" t="s">
        <v>213</v>
      </c>
      <c r="C158" s="62">
        <v>91.786555061000001</v>
      </c>
      <c r="D158" s="9" t="str">
        <f t="shared" si="60"/>
        <v>N/A</v>
      </c>
      <c r="E158" s="62">
        <v>93.607216495000003</v>
      </c>
      <c r="F158" s="9" t="str">
        <f t="shared" si="61"/>
        <v>N/A</v>
      </c>
      <c r="G158" s="62">
        <v>95.359798260999995</v>
      </c>
      <c r="H158" s="9" t="str">
        <f t="shared" si="62"/>
        <v>N/A</v>
      </c>
      <c r="I158" s="12">
        <v>1.984</v>
      </c>
      <c r="J158" s="12">
        <v>1.8720000000000001</v>
      </c>
      <c r="K158" s="5" t="s">
        <v>739</v>
      </c>
      <c r="L158" s="9" t="str">
        <f t="shared" si="63"/>
        <v>Yes</v>
      </c>
    </row>
    <row r="159" spans="1:12" ht="25.5" x14ac:dyDescent="0.2">
      <c r="A159" s="2" t="s">
        <v>542</v>
      </c>
      <c r="B159" s="5" t="s">
        <v>213</v>
      </c>
      <c r="C159" s="62">
        <v>93.493348757000007</v>
      </c>
      <c r="D159" s="9" t="str">
        <f t="shared" si="60"/>
        <v>N/A</v>
      </c>
      <c r="E159" s="62">
        <v>95.173871157999997</v>
      </c>
      <c r="F159" s="9" t="str">
        <f t="shared" si="61"/>
        <v>N/A</v>
      </c>
      <c r="G159" s="62">
        <v>96.983258907000007</v>
      </c>
      <c r="H159" s="9" t="str">
        <f t="shared" si="62"/>
        <v>N/A</v>
      </c>
      <c r="I159" s="12">
        <v>1.7969999999999999</v>
      </c>
      <c r="J159" s="12">
        <v>1.901</v>
      </c>
      <c r="K159" s="5" t="s">
        <v>739</v>
      </c>
      <c r="L159" s="9" t="str">
        <f t="shared" si="63"/>
        <v>Yes</v>
      </c>
    </row>
    <row r="160" spans="1:12" ht="25.5" x14ac:dyDescent="0.2">
      <c r="A160" s="4" t="s">
        <v>543</v>
      </c>
      <c r="B160" s="48" t="s">
        <v>213</v>
      </c>
      <c r="C160" s="1">
        <v>134654.79999999999</v>
      </c>
      <c r="D160" s="11" t="str">
        <f t="shared" si="56"/>
        <v>N/A</v>
      </c>
      <c r="E160" s="1">
        <v>151545.4</v>
      </c>
      <c r="F160" s="11" t="str">
        <f t="shared" si="57"/>
        <v>N/A</v>
      </c>
      <c r="G160" s="1">
        <v>169581.86</v>
      </c>
      <c r="H160" s="11" t="str">
        <f t="shared" si="58"/>
        <v>N/A</v>
      </c>
      <c r="I160" s="12">
        <v>12.54</v>
      </c>
      <c r="J160" s="12">
        <v>11.9</v>
      </c>
      <c r="K160" s="48" t="s">
        <v>739</v>
      </c>
      <c r="L160" s="9" t="str">
        <f t="shared" si="59"/>
        <v>Yes</v>
      </c>
    </row>
    <row r="161" spans="1:12" x14ac:dyDescent="0.2">
      <c r="A161" s="4" t="s">
        <v>544</v>
      </c>
      <c r="B161" s="48" t="s">
        <v>213</v>
      </c>
      <c r="C161" s="14">
        <v>639375330</v>
      </c>
      <c r="D161" s="11" t="str">
        <f t="shared" si="56"/>
        <v>N/A</v>
      </c>
      <c r="E161" s="14">
        <v>725460178</v>
      </c>
      <c r="F161" s="11" t="str">
        <f t="shared" si="57"/>
        <v>N/A</v>
      </c>
      <c r="G161" s="14">
        <v>995677374</v>
      </c>
      <c r="H161" s="11" t="str">
        <f t="shared" si="58"/>
        <v>N/A</v>
      </c>
      <c r="I161" s="12">
        <v>13.46</v>
      </c>
      <c r="J161" s="12">
        <v>37.25</v>
      </c>
      <c r="K161" s="48" t="s">
        <v>739</v>
      </c>
      <c r="L161" s="9" t="str">
        <f t="shared" si="59"/>
        <v>No</v>
      </c>
    </row>
    <row r="162" spans="1:12" x14ac:dyDescent="0.2">
      <c r="A162" s="4" t="s">
        <v>1290</v>
      </c>
      <c r="B162" s="48" t="s">
        <v>213</v>
      </c>
      <c r="C162" s="14">
        <v>3581.3527773999999</v>
      </c>
      <c r="D162" s="11" t="str">
        <f t="shared" si="56"/>
        <v>N/A</v>
      </c>
      <c r="E162" s="14">
        <v>3688.2117063000001</v>
      </c>
      <c r="F162" s="11" t="str">
        <f t="shared" si="57"/>
        <v>N/A</v>
      </c>
      <c r="G162" s="14">
        <v>4537.6660545000004</v>
      </c>
      <c r="H162" s="11" t="str">
        <f t="shared" si="58"/>
        <v>N/A</v>
      </c>
      <c r="I162" s="12">
        <v>2.984</v>
      </c>
      <c r="J162" s="12">
        <v>23.03</v>
      </c>
      <c r="K162" s="48" t="s">
        <v>739</v>
      </c>
      <c r="L162" s="9" t="str">
        <f t="shared" si="59"/>
        <v>Yes</v>
      </c>
    </row>
    <row r="163" spans="1:12" ht="25.5" x14ac:dyDescent="0.2">
      <c r="A163" s="4" t="s">
        <v>1291</v>
      </c>
      <c r="B163" s="48" t="s">
        <v>213</v>
      </c>
      <c r="C163" s="14">
        <v>5562.4743169000003</v>
      </c>
      <c r="D163" s="11" t="str">
        <f t="shared" si="56"/>
        <v>N/A</v>
      </c>
      <c r="E163" s="14">
        <v>5360.8147345999996</v>
      </c>
      <c r="F163" s="11" t="str">
        <f t="shared" si="57"/>
        <v>N/A</v>
      </c>
      <c r="G163" s="14">
        <v>19940.929482</v>
      </c>
      <c r="H163" s="11" t="str">
        <f t="shared" si="58"/>
        <v>N/A</v>
      </c>
      <c r="I163" s="12">
        <v>-3.63</v>
      </c>
      <c r="J163" s="12">
        <v>272</v>
      </c>
      <c r="K163" s="48" t="s">
        <v>739</v>
      </c>
      <c r="L163" s="9" t="str">
        <f t="shared" si="59"/>
        <v>No</v>
      </c>
    </row>
    <row r="164" spans="1:12" ht="25.5" x14ac:dyDescent="0.2">
      <c r="A164" s="4" t="s">
        <v>1292</v>
      </c>
      <c r="B164" s="48" t="s">
        <v>213</v>
      </c>
      <c r="C164" s="14">
        <v>10234.870993</v>
      </c>
      <c r="D164" s="11" t="str">
        <f t="shared" si="56"/>
        <v>N/A</v>
      </c>
      <c r="E164" s="14">
        <v>10515.620218</v>
      </c>
      <c r="F164" s="11" t="str">
        <f t="shared" si="57"/>
        <v>N/A</v>
      </c>
      <c r="G164" s="14">
        <v>12369.334326</v>
      </c>
      <c r="H164" s="11" t="str">
        <f t="shared" si="58"/>
        <v>N/A</v>
      </c>
      <c r="I164" s="12">
        <v>2.7429999999999999</v>
      </c>
      <c r="J164" s="12">
        <v>17.63</v>
      </c>
      <c r="K164" s="48" t="s">
        <v>739</v>
      </c>
      <c r="L164" s="9" t="str">
        <f t="shared" si="59"/>
        <v>Yes</v>
      </c>
    </row>
    <row r="165" spans="1:12" ht="25.5" x14ac:dyDescent="0.2">
      <c r="A165" s="4" t="s">
        <v>1293</v>
      </c>
      <c r="B165" s="48" t="s">
        <v>213</v>
      </c>
      <c r="C165" s="14">
        <v>1931.9064547999999</v>
      </c>
      <c r="D165" s="11" t="str">
        <f t="shared" si="56"/>
        <v>N/A</v>
      </c>
      <c r="E165" s="14">
        <v>2008.7644688</v>
      </c>
      <c r="F165" s="11" t="str">
        <f t="shared" si="57"/>
        <v>N/A</v>
      </c>
      <c r="G165" s="14">
        <v>2091.3886078999999</v>
      </c>
      <c r="H165" s="11" t="str">
        <f t="shared" si="58"/>
        <v>N/A</v>
      </c>
      <c r="I165" s="12">
        <v>3.9780000000000002</v>
      </c>
      <c r="J165" s="12">
        <v>4.1130000000000004</v>
      </c>
      <c r="K165" s="48" t="s">
        <v>739</v>
      </c>
      <c r="L165" s="9" t="str">
        <f t="shared" si="59"/>
        <v>Yes</v>
      </c>
    </row>
    <row r="166" spans="1:12" ht="25.5" x14ac:dyDescent="0.2">
      <c r="A166" s="4" t="s">
        <v>1294</v>
      </c>
      <c r="B166" s="48" t="s">
        <v>213</v>
      </c>
      <c r="C166" s="14">
        <v>4242.5635509000003</v>
      </c>
      <c r="D166" s="11" t="str">
        <f t="shared" si="56"/>
        <v>N/A</v>
      </c>
      <c r="E166" s="14">
        <v>4357.9013801000001</v>
      </c>
      <c r="F166" s="11" t="str">
        <f t="shared" si="57"/>
        <v>N/A</v>
      </c>
      <c r="G166" s="14">
        <v>4331.6477752999999</v>
      </c>
      <c r="H166" s="11" t="str">
        <f t="shared" si="58"/>
        <v>N/A</v>
      </c>
      <c r="I166" s="12">
        <v>2.7189999999999999</v>
      </c>
      <c r="J166" s="12">
        <v>-0.60199999999999998</v>
      </c>
      <c r="K166" s="48" t="s">
        <v>739</v>
      </c>
      <c r="L166" s="9" t="str">
        <f t="shared" si="59"/>
        <v>Yes</v>
      </c>
    </row>
    <row r="167" spans="1:12" x14ac:dyDescent="0.2">
      <c r="A167" s="46" t="s">
        <v>545</v>
      </c>
      <c r="B167" s="35" t="s">
        <v>213</v>
      </c>
      <c r="C167" s="47">
        <v>258779545</v>
      </c>
      <c r="D167" s="44" t="str">
        <f t="shared" si="56"/>
        <v>N/A</v>
      </c>
      <c r="E167" s="47">
        <v>278165787</v>
      </c>
      <c r="F167" s="44" t="str">
        <f t="shared" si="57"/>
        <v>N/A</v>
      </c>
      <c r="G167" s="47">
        <v>377343648</v>
      </c>
      <c r="H167" s="44" t="str">
        <f t="shared" si="58"/>
        <v>N/A</v>
      </c>
      <c r="I167" s="12">
        <v>7.4909999999999997</v>
      </c>
      <c r="J167" s="12">
        <v>35.65</v>
      </c>
      <c r="K167" s="45" t="s">
        <v>739</v>
      </c>
      <c r="L167" s="9" t="str">
        <f t="shared" si="59"/>
        <v>No</v>
      </c>
    </row>
    <row r="168" spans="1:12" x14ac:dyDescent="0.2">
      <c r="A168" s="46" t="s">
        <v>1295</v>
      </c>
      <c r="B168" s="35" t="s">
        <v>213</v>
      </c>
      <c r="C168" s="47">
        <v>1449.5098555</v>
      </c>
      <c r="D168" s="44" t="str">
        <f t="shared" si="56"/>
        <v>N/A</v>
      </c>
      <c r="E168" s="47">
        <v>1414.1841867999999</v>
      </c>
      <c r="F168" s="44" t="str">
        <f t="shared" si="57"/>
        <v>N/A</v>
      </c>
      <c r="G168" s="47">
        <v>1719.6930523000001</v>
      </c>
      <c r="H168" s="44" t="str">
        <f t="shared" si="58"/>
        <v>N/A</v>
      </c>
      <c r="I168" s="12">
        <v>-2.44</v>
      </c>
      <c r="J168" s="12">
        <v>21.6</v>
      </c>
      <c r="K168" s="45" t="s">
        <v>739</v>
      </c>
      <c r="L168" s="9" t="str">
        <f t="shared" si="59"/>
        <v>Yes</v>
      </c>
    </row>
    <row r="169" spans="1:12" ht="25.5" x14ac:dyDescent="0.2">
      <c r="A169" s="46" t="s">
        <v>1296</v>
      </c>
      <c r="B169" s="48" t="s">
        <v>213</v>
      </c>
      <c r="C169" s="14">
        <v>1950.8338798</v>
      </c>
      <c r="D169" s="11" t="str">
        <f t="shared" si="56"/>
        <v>N/A</v>
      </c>
      <c r="E169" s="14">
        <v>2196.2968581</v>
      </c>
      <c r="F169" s="11" t="str">
        <f t="shared" si="57"/>
        <v>N/A</v>
      </c>
      <c r="G169" s="14">
        <v>6675.3064287999996</v>
      </c>
      <c r="H169" s="11" t="str">
        <f t="shared" si="58"/>
        <v>N/A</v>
      </c>
      <c r="I169" s="12">
        <v>12.58</v>
      </c>
      <c r="J169" s="12">
        <v>203.9</v>
      </c>
      <c r="K169" s="48" t="s">
        <v>739</v>
      </c>
      <c r="L169" s="9" t="str">
        <f t="shared" si="59"/>
        <v>No</v>
      </c>
    </row>
    <row r="170" spans="1:12" ht="25.5" x14ac:dyDescent="0.2">
      <c r="A170" s="46" t="s">
        <v>1297</v>
      </c>
      <c r="B170" s="48" t="s">
        <v>213</v>
      </c>
      <c r="C170" s="14">
        <v>6716.0691164</v>
      </c>
      <c r="D170" s="11" t="str">
        <f t="shared" si="56"/>
        <v>N/A</v>
      </c>
      <c r="E170" s="14">
        <v>7011.8944797000004</v>
      </c>
      <c r="F170" s="11" t="str">
        <f t="shared" si="57"/>
        <v>N/A</v>
      </c>
      <c r="G170" s="14">
        <v>7095.0118571000003</v>
      </c>
      <c r="H170" s="11" t="str">
        <f t="shared" si="58"/>
        <v>N/A</v>
      </c>
      <c r="I170" s="12">
        <v>4.4050000000000002</v>
      </c>
      <c r="J170" s="12">
        <v>1.1850000000000001</v>
      </c>
      <c r="K170" s="48" t="s">
        <v>739</v>
      </c>
      <c r="L170" s="9" t="str">
        <f t="shared" si="59"/>
        <v>Yes</v>
      </c>
    </row>
    <row r="171" spans="1:12" ht="25.5" x14ac:dyDescent="0.2">
      <c r="A171" s="46" t="s">
        <v>1298</v>
      </c>
      <c r="B171" s="48" t="s">
        <v>213</v>
      </c>
      <c r="C171" s="14">
        <v>1065.3633394999999</v>
      </c>
      <c r="D171" s="11" t="str">
        <f t="shared" si="56"/>
        <v>N/A</v>
      </c>
      <c r="E171" s="14">
        <v>1013.4153240000001</v>
      </c>
      <c r="F171" s="11" t="str">
        <f t="shared" si="57"/>
        <v>N/A</v>
      </c>
      <c r="G171" s="14">
        <v>1014.7558818</v>
      </c>
      <c r="H171" s="11" t="str">
        <f t="shared" si="58"/>
        <v>N/A</v>
      </c>
      <c r="I171" s="12">
        <v>-4.88</v>
      </c>
      <c r="J171" s="12">
        <v>0.1323</v>
      </c>
      <c r="K171" s="48" t="s">
        <v>739</v>
      </c>
      <c r="L171" s="9" t="str">
        <f t="shared" si="59"/>
        <v>Yes</v>
      </c>
    </row>
    <row r="172" spans="1:12" ht="25.5" x14ac:dyDescent="0.2">
      <c r="A172" s="46" t="s">
        <v>1299</v>
      </c>
      <c r="B172" s="48" t="s">
        <v>213</v>
      </c>
      <c r="C172" s="14">
        <v>1024.8407795000001</v>
      </c>
      <c r="D172" s="11" t="str">
        <f t="shared" si="56"/>
        <v>N/A</v>
      </c>
      <c r="E172" s="14">
        <v>1004.4485622</v>
      </c>
      <c r="F172" s="11" t="str">
        <f t="shared" si="57"/>
        <v>N/A</v>
      </c>
      <c r="G172" s="14">
        <v>1039.1344537</v>
      </c>
      <c r="H172" s="11" t="str">
        <f t="shared" si="58"/>
        <v>N/A</v>
      </c>
      <c r="I172" s="12">
        <v>-1.99</v>
      </c>
      <c r="J172" s="12">
        <v>3.4529999999999998</v>
      </c>
      <c r="K172" s="48" t="s">
        <v>739</v>
      </c>
      <c r="L172" s="9" t="str">
        <f t="shared" si="59"/>
        <v>Yes</v>
      </c>
    </row>
    <row r="173" spans="1:12" ht="25.5" x14ac:dyDescent="0.2">
      <c r="A173" s="2" t="s">
        <v>546</v>
      </c>
      <c r="B173" s="139" t="s">
        <v>213</v>
      </c>
      <c r="C173" s="140">
        <v>21095195</v>
      </c>
      <c r="D173" s="141" t="str">
        <f>IF($B173="N/A","N/A",IF(C173&gt;10,"No",IF(C173&lt;-10,"No","Yes")))</f>
        <v>N/A</v>
      </c>
      <c r="E173" s="140">
        <v>20133519</v>
      </c>
      <c r="F173" s="141" t="str">
        <f>IF($B173="N/A","N/A",IF(E173&gt;10,"No",IF(E173&lt;-10,"No","Yes")))</f>
        <v>N/A</v>
      </c>
      <c r="G173" s="140">
        <v>25270750</v>
      </c>
      <c r="H173" s="141" t="str">
        <f>IF($B173="N/A","N/A",IF(G173&gt;10,"No",IF(G173&lt;-10,"No","Yes")))</f>
        <v>N/A</v>
      </c>
      <c r="I173" s="136">
        <v>-4.5599999999999996</v>
      </c>
      <c r="J173" s="136">
        <v>25.52</v>
      </c>
      <c r="K173" s="137" t="s">
        <v>739</v>
      </c>
      <c r="L173" s="138" t="str">
        <f>IF(J173="Div by 0", "N/A", IF(K173="N/A","N/A", IF(J173&gt;VALUE(MID(K173,1,2)), "No", IF(J173&lt;-1*VALUE(MID(K173,1,2)), "No", "Yes"))))</f>
        <v>Yes</v>
      </c>
    </row>
    <row r="174" spans="1:12" ht="25.5" x14ac:dyDescent="0.2">
      <c r="A174" s="2" t="s">
        <v>1300</v>
      </c>
      <c r="B174" s="48" t="s">
        <v>213</v>
      </c>
      <c r="C174" s="14">
        <v>4417810</v>
      </c>
      <c r="D174" s="11" t="str">
        <f t="shared" ref="D174:D181" si="64">IF($B174="N/A","N/A",IF(C174&gt;10,"No",IF(C174&lt;-10,"No","Yes")))</f>
        <v>N/A</v>
      </c>
      <c r="E174" s="14">
        <v>4274040</v>
      </c>
      <c r="F174" s="11" t="str">
        <f t="shared" ref="F174:F181" si="65">IF($B174="N/A","N/A",IF(E174&gt;10,"No",IF(E174&lt;-10,"No","Yes")))</f>
        <v>N/A</v>
      </c>
      <c r="G174" s="14">
        <v>46256368</v>
      </c>
      <c r="H174" s="11" t="str">
        <f t="shared" ref="H174:H181" si="66">IF($B174="N/A","N/A",IF(G174&gt;10,"No",IF(G174&lt;-10,"No","Yes")))</f>
        <v>N/A</v>
      </c>
      <c r="I174" s="12">
        <v>-3.25</v>
      </c>
      <c r="J174" s="12">
        <v>982.3</v>
      </c>
      <c r="K174" s="48" t="s">
        <v>739</v>
      </c>
      <c r="L174" s="9" t="str">
        <f t="shared" ref="L174:L181" si="67">IF(J174="Div by 0", "N/A", IF(K174="N/A","N/A", IF(J174&gt;VALUE(MID(K174,1,2)), "No", IF(J174&lt;-1*VALUE(MID(K174,1,2)), "No", "Yes"))))</f>
        <v>No</v>
      </c>
    </row>
    <row r="175" spans="1:12" ht="25.5" x14ac:dyDescent="0.2">
      <c r="A175" s="2" t="s">
        <v>547</v>
      </c>
      <c r="B175" s="48" t="s">
        <v>213</v>
      </c>
      <c r="C175" s="14">
        <v>123513957</v>
      </c>
      <c r="D175" s="11" t="str">
        <f t="shared" si="64"/>
        <v>N/A</v>
      </c>
      <c r="E175" s="14">
        <v>142078870</v>
      </c>
      <c r="F175" s="11" t="str">
        <f t="shared" si="65"/>
        <v>N/A</v>
      </c>
      <c r="G175" s="14">
        <v>167003308</v>
      </c>
      <c r="H175" s="11" t="str">
        <f t="shared" si="66"/>
        <v>N/A</v>
      </c>
      <c r="I175" s="12">
        <v>15.03</v>
      </c>
      <c r="J175" s="12">
        <v>17.54</v>
      </c>
      <c r="K175" s="48" t="s">
        <v>739</v>
      </c>
      <c r="L175" s="9" t="str">
        <f t="shared" si="67"/>
        <v>Yes</v>
      </c>
    </row>
    <row r="176" spans="1:12" ht="25.5" x14ac:dyDescent="0.2">
      <c r="A176" s="2" t="s">
        <v>512</v>
      </c>
      <c r="B176" s="48" t="s">
        <v>213</v>
      </c>
      <c r="C176" s="14">
        <v>109752583</v>
      </c>
      <c r="D176" s="11" t="str">
        <f t="shared" si="64"/>
        <v>N/A</v>
      </c>
      <c r="E176" s="14">
        <v>111679358</v>
      </c>
      <c r="F176" s="11" t="str">
        <f t="shared" si="65"/>
        <v>N/A</v>
      </c>
      <c r="G176" s="14">
        <v>138813222</v>
      </c>
      <c r="H176" s="11" t="str">
        <f t="shared" si="66"/>
        <v>N/A</v>
      </c>
      <c r="I176" s="12">
        <v>1.756</v>
      </c>
      <c r="J176" s="12">
        <v>24.3</v>
      </c>
      <c r="K176" s="48" t="s">
        <v>739</v>
      </c>
      <c r="L176" s="9" t="str">
        <f t="shared" si="67"/>
        <v>Yes</v>
      </c>
    </row>
    <row r="177" spans="1:12" ht="25.5" x14ac:dyDescent="0.2">
      <c r="A177" s="2" t="s">
        <v>513</v>
      </c>
      <c r="B177" s="48" t="s">
        <v>213</v>
      </c>
      <c r="C177" s="14">
        <v>118.16116709000001</v>
      </c>
      <c r="D177" s="11" t="str">
        <f t="shared" si="64"/>
        <v>N/A</v>
      </c>
      <c r="E177" s="14">
        <v>102.35803799999999</v>
      </c>
      <c r="F177" s="11" t="str">
        <f t="shared" si="65"/>
        <v>N/A</v>
      </c>
      <c r="G177" s="14">
        <v>115.16805287</v>
      </c>
      <c r="H177" s="11" t="str">
        <f t="shared" si="66"/>
        <v>N/A</v>
      </c>
      <c r="I177" s="12">
        <v>-13.4</v>
      </c>
      <c r="J177" s="12">
        <v>12.51</v>
      </c>
      <c r="K177" s="48" t="s">
        <v>739</v>
      </c>
      <c r="L177" s="9" t="str">
        <f t="shared" si="67"/>
        <v>Yes</v>
      </c>
    </row>
    <row r="178" spans="1:12" ht="25.5" x14ac:dyDescent="0.2">
      <c r="A178" s="2" t="s">
        <v>1301</v>
      </c>
      <c r="B178" s="35" t="s">
        <v>213</v>
      </c>
      <c r="C178" s="47">
        <v>24.745615558000001</v>
      </c>
      <c r="D178" s="44" t="str">
        <f t="shared" si="64"/>
        <v>N/A</v>
      </c>
      <c r="E178" s="47">
        <v>21.729055348999999</v>
      </c>
      <c r="F178" s="44" t="str">
        <f t="shared" si="65"/>
        <v>N/A</v>
      </c>
      <c r="G178" s="47">
        <v>210.80719152</v>
      </c>
      <c r="H178" s="44" t="str">
        <f t="shared" si="66"/>
        <v>N/A</v>
      </c>
      <c r="I178" s="12">
        <v>-12.2</v>
      </c>
      <c r="J178" s="12">
        <v>870.2</v>
      </c>
      <c r="K178" s="45" t="s">
        <v>739</v>
      </c>
      <c r="L178" s="9" t="str">
        <f t="shared" si="67"/>
        <v>No</v>
      </c>
    </row>
    <row r="179" spans="1:12" ht="25.5" x14ac:dyDescent="0.2">
      <c r="A179" s="2" t="s">
        <v>514</v>
      </c>
      <c r="B179" s="35" t="s">
        <v>213</v>
      </c>
      <c r="C179" s="47">
        <v>691.84254098999997</v>
      </c>
      <c r="D179" s="44" t="str">
        <f t="shared" si="64"/>
        <v>N/A</v>
      </c>
      <c r="E179" s="47">
        <v>722.32352298000001</v>
      </c>
      <c r="F179" s="44" t="str">
        <f t="shared" si="65"/>
        <v>N/A</v>
      </c>
      <c r="G179" s="47">
        <v>761.09517146999997</v>
      </c>
      <c r="H179" s="44" t="str">
        <f t="shared" si="66"/>
        <v>N/A</v>
      </c>
      <c r="I179" s="12">
        <v>4.4059999999999997</v>
      </c>
      <c r="J179" s="12">
        <v>5.3680000000000003</v>
      </c>
      <c r="K179" s="45" t="s">
        <v>739</v>
      </c>
      <c r="L179" s="9" t="str">
        <f t="shared" si="67"/>
        <v>Yes</v>
      </c>
    </row>
    <row r="180" spans="1:12" ht="25.5" x14ac:dyDescent="0.2">
      <c r="A180" s="2" t="s">
        <v>515</v>
      </c>
      <c r="B180" s="35" t="s">
        <v>213</v>
      </c>
      <c r="C180" s="47">
        <v>614.76053190000005</v>
      </c>
      <c r="D180" s="44" t="str">
        <f t="shared" si="64"/>
        <v>N/A</v>
      </c>
      <c r="E180" s="47">
        <v>567.77357052000002</v>
      </c>
      <c r="F180" s="44" t="str">
        <f t="shared" si="65"/>
        <v>N/A</v>
      </c>
      <c r="G180" s="47">
        <v>632.62263643999995</v>
      </c>
      <c r="H180" s="44" t="str">
        <f t="shared" si="66"/>
        <v>N/A</v>
      </c>
      <c r="I180" s="12">
        <v>-7.64</v>
      </c>
      <c r="J180" s="12">
        <v>11.42</v>
      </c>
      <c r="K180" s="45" t="s">
        <v>739</v>
      </c>
      <c r="L180" s="9" t="str">
        <f t="shared" si="67"/>
        <v>Yes</v>
      </c>
    </row>
    <row r="181" spans="1:12" ht="25.5" x14ac:dyDescent="0.2">
      <c r="A181" s="2" t="s">
        <v>1653</v>
      </c>
      <c r="B181" s="48" t="s">
        <v>213</v>
      </c>
      <c r="C181" s="13">
        <v>81.228819967999996</v>
      </c>
      <c r="D181" s="11" t="str">
        <f t="shared" si="64"/>
        <v>N/A</v>
      </c>
      <c r="E181" s="13">
        <v>81.306273099999999</v>
      </c>
      <c r="F181" s="11" t="str">
        <f t="shared" si="65"/>
        <v>N/A</v>
      </c>
      <c r="G181" s="13">
        <v>81.570468269000003</v>
      </c>
      <c r="H181" s="11" t="str">
        <f t="shared" si="66"/>
        <v>N/A</v>
      </c>
      <c r="I181" s="57">
        <v>9.5399999999999999E-2</v>
      </c>
      <c r="J181" s="57">
        <v>0.32490000000000002</v>
      </c>
      <c r="K181" s="48" t="s">
        <v>739</v>
      </c>
      <c r="L181" s="9" t="str">
        <f t="shared" si="67"/>
        <v>Yes</v>
      </c>
    </row>
    <row r="182" spans="1:12" ht="25.5" x14ac:dyDescent="0.2">
      <c r="A182" s="2" t="s">
        <v>1654</v>
      </c>
      <c r="B182" s="142" t="s">
        <v>213</v>
      </c>
      <c r="C182" s="143">
        <v>79.234972678000005</v>
      </c>
      <c r="D182" s="138" t="str">
        <f t="shared" ref="D182" si="68">IF($B182="N/A","N/A",IF(C182&lt;0,"No","Yes"))</f>
        <v>N/A</v>
      </c>
      <c r="E182" s="143">
        <v>78.331527627</v>
      </c>
      <c r="F182" s="138" t="str">
        <f t="shared" ref="F182" si="69">IF($B182="N/A","N/A",IF(E182&lt;0,"No","Yes"))</f>
        <v>N/A</v>
      </c>
      <c r="G182" s="143">
        <v>90.342679128</v>
      </c>
      <c r="H182" s="138" t="str">
        <f t="shared" ref="H182" si="70">IF($B182="N/A","N/A",IF(G182&lt;0,"No","Yes"))</f>
        <v>N/A</v>
      </c>
      <c r="I182" s="144">
        <v>-1.1399999999999999</v>
      </c>
      <c r="J182" s="144">
        <v>15.33</v>
      </c>
      <c r="K182" s="142" t="s">
        <v>739</v>
      </c>
      <c r="L182" s="138" t="str">
        <f t="shared" ref="L182" si="71">IF(J182="Div by 0", "N/A", IF(OR(J182="N/A",K182="N/A"),"N/A", IF(J182&gt;VALUE(MID(K182,1,2)), "No", IF(J182&lt;-1*VALUE(MID(K182,1,2)), "No", "Yes"))))</f>
        <v>Yes</v>
      </c>
    </row>
    <row r="183" spans="1:12" ht="25.5" x14ac:dyDescent="0.2">
      <c r="A183" s="2" t="s">
        <v>1655</v>
      </c>
      <c r="B183" s="5" t="s">
        <v>213</v>
      </c>
      <c r="C183" s="13">
        <v>89.644476259000001</v>
      </c>
      <c r="D183" s="9" t="str">
        <f t="shared" ref="D183:D185" si="72">IF($B183="N/A","N/A",IF(C183&lt;0,"No","Yes"))</f>
        <v>N/A</v>
      </c>
      <c r="E183" s="13">
        <v>89.081469038999998</v>
      </c>
      <c r="F183" s="9" t="str">
        <f t="shared" ref="F183:F185" si="73">IF($B183="N/A","N/A",IF(E183&lt;0,"No","Yes"))</f>
        <v>N/A</v>
      </c>
      <c r="G183" s="13">
        <v>89.204114781000001</v>
      </c>
      <c r="H183" s="9" t="str">
        <f t="shared" ref="H183:H185" si="74">IF($B183="N/A","N/A",IF(G183&lt;0,"No","Yes"))</f>
        <v>N/A</v>
      </c>
      <c r="I183" s="57">
        <v>-0.628</v>
      </c>
      <c r="J183" s="57">
        <v>0.13769999999999999</v>
      </c>
      <c r="K183" s="5" t="s">
        <v>739</v>
      </c>
      <c r="L183" s="9" t="str">
        <f t="shared" ref="L183:L213" si="75">IF(J183="Div by 0", "N/A", IF(OR(J183="N/A",K183="N/A"),"N/A", IF(J183&gt;VALUE(MID(K183,1,2)), "No", IF(J183&lt;-1*VALUE(MID(K183,1,2)), "No", "Yes"))))</f>
        <v>Yes</v>
      </c>
    </row>
    <row r="184" spans="1:12" ht="25.5" x14ac:dyDescent="0.2">
      <c r="A184" s="2" t="s">
        <v>1656</v>
      </c>
      <c r="B184" s="5" t="s">
        <v>213</v>
      </c>
      <c r="C184" s="13">
        <v>81.965422247999996</v>
      </c>
      <c r="D184" s="9" t="str">
        <f t="shared" si="72"/>
        <v>N/A</v>
      </c>
      <c r="E184" s="13">
        <v>82.930428749000001</v>
      </c>
      <c r="F184" s="9" t="str">
        <f t="shared" si="73"/>
        <v>N/A</v>
      </c>
      <c r="G184" s="13">
        <v>83.283312695000006</v>
      </c>
      <c r="H184" s="9" t="str">
        <f t="shared" si="74"/>
        <v>N/A</v>
      </c>
      <c r="I184" s="57">
        <v>1.177</v>
      </c>
      <c r="J184" s="57">
        <v>0.42549999999999999</v>
      </c>
      <c r="K184" s="5" t="s">
        <v>739</v>
      </c>
      <c r="L184" s="9" t="str">
        <f t="shared" si="75"/>
        <v>Yes</v>
      </c>
    </row>
    <row r="185" spans="1:12" ht="25.5" x14ac:dyDescent="0.2">
      <c r="A185" s="2" t="s">
        <v>1657</v>
      </c>
      <c r="B185" s="5" t="s">
        <v>213</v>
      </c>
      <c r="C185" s="13">
        <v>79.174760285000005</v>
      </c>
      <c r="D185" s="9" t="str">
        <f t="shared" si="72"/>
        <v>N/A</v>
      </c>
      <c r="E185" s="13">
        <v>78.622738849000001</v>
      </c>
      <c r="F185" s="9" t="str">
        <f t="shared" si="73"/>
        <v>N/A</v>
      </c>
      <c r="G185" s="13">
        <v>77.856773395000005</v>
      </c>
      <c r="H185" s="9" t="str">
        <f t="shared" si="74"/>
        <v>N/A</v>
      </c>
      <c r="I185" s="57">
        <v>-0.69699999999999995</v>
      </c>
      <c r="J185" s="57">
        <v>-0.97399999999999998</v>
      </c>
      <c r="K185" s="5" t="s">
        <v>739</v>
      </c>
      <c r="L185" s="9" t="str">
        <f t="shared" si="75"/>
        <v>Yes</v>
      </c>
    </row>
    <row r="186" spans="1:12" ht="25.5" x14ac:dyDescent="0.2">
      <c r="A186" s="2" t="s">
        <v>1659</v>
      </c>
      <c r="B186" s="145" t="s">
        <v>213</v>
      </c>
      <c r="C186" s="143">
        <v>1.1891625450000001</v>
      </c>
      <c r="D186" s="135" t="str">
        <f>IF($B186="N/A","N/A",IF(C186&gt;10,"No",IF(C186&lt;-10,"No","Yes")))</f>
        <v>N/A</v>
      </c>
      <c r="E186" s="143">
        <v>2.8978581270000001</v>
      </c>
      <c r="F186" s="135" t="str">
        <f>IF($B186="N/A","N/A",IF(E186&gt;10,"No",IF(E186&lt;-10,"No","Yes")))</f>
        <v>N/A</v>
      </c>
      <c r="G186" s="143">
        <v>7.3674376210999997</v>
      </c>
      <c r="H186" s="135" t="str">
        <f>IF($B186="N/A","N/A",IF(G186&gt;10,"No",IF(G186&lt;-10,"No","Yes")))</f>
        <v>N/A</v>
      </c>
      <c r="I186" s="144">
        <v>143.69999999999999</v>
      </c>
      <c r="J186" s="144">
        <v>154.19999999999999</v>
      </c>
      <c r="K186" s="145" t="s">
        <v>739</v>
      </c>
      <c r="L186" s="9" t="str">
        <f t="shared" si="75"/>
        <v>No</v>
      </c>
    </row>
    <row r="187" spans="1:12" ht="25.5" x14ac:dyDescent="0.2">
      <c r="A187" s="2" t="s">
        <v>1660</v>
      </c>
      <c r="B187" s="35" t="s">
        <v>213</v>
      </c>
      <c r="C187" s="13">
        <v>0.30863333129999998</v>
      </c>
      <c r="D187" s="44" t="str">
        <f t="shared" ref="D187:D213" si="76">IF($B187="N/A","N/A",IF(C187&gt;10,"No",IF(C187&lt;-10,"No","Yes")))</f>
        <v>N/A</v>
      </c>
      <c r="E187" s="13">
        <v>0.47280843119999999</v>
      </c>
      <c r="F187" s="44" t="str">
        <f t="shared" ref="F187:F213" si="77">IF($B187="N/A","N/A",IF(E187&gt;10,"No",IF(E187&lt;-10,"No","Yes")))</f>
        <v>N/A</v>
      </c>
      <c r="G187" s="13">
        <v>1.4310128745999999</v>
      </c>
      <c r="H187" s="44" t="str">
        <f t="shared" ref="H187:H213" si="78">IF($B187="N/A","N/A",IF(G187&gt;10,"No",IF(G187&lt;-10,"No","Yes")))</f>
        <v>N/A</v>
      </c>
      <c r="I187" s="57">
        <v>53.19</v>
      </c>
      <c r="J187" s="57">
        <v>202.7</v>
      </c>
      <c r="K187" s="45" t="s">
        <v>739</v>
      </c>
      <c r="L187" s="9" t="str">
        <f t="shared" si="75"/>
        <v>No</v>
      </c>
    </row>
    <row r="188" spans="1:12" ht="25.5" x14ac:dyDescent="0.2">
      <c r="A188" s="2" t="s">
        <v>1661</v>
      </c>
      <c r="B188" s="35" t="s">
        <v>213</v>
      </c>
      <c r="C188" s="13">
        <v>0</v>
      </c>
      <c r="D188" s="44" t="str">
        <f t="shared" si="76"/>
        <v>N/A</v>
      </c>
      <c r="E188" s="13">
        <v>1.0167923E-3</v>
      </c>
      <c r="F188" s="44" t="str">
        <f t="shared" si="77"/>
        <v>N/A</v>
      </c>
      <c r="G188" s="13">
        <v>2.73441951E-2</v>
      </c>
      <c r="H188" s="44" t="str">
        <f t="shared" si="78"/>
        <v>N/A</v>
      </c>
      <c r="I188" s="57" t="s">
        <v>1747</v>
      </c>
      <c r="J188" s="57">
        <v>2589</v>
      </c>
      <c r="K188" s="45" t="s">
        <v>739</v>
      </c>
      <c r="L188" s="9" t="str">
        <f t="shared" si="75"/>
        <v>No</v>
      </c>
    </row>
    <row r="189" spans="1:12" ht="25.5" x14ac:dyDescent="0.2">
      <c r="A189" s="2" t="s">
        <v>1662</v>
      </c>
      <c r="B189" s="35" t="s">
        <v>213</v>
      </c>
      <c r="C189" s="13">
        <v>0</v>
      </c>
      <c r="D189" s="44" t="str">
        <f t="shared" si="76"/>
        <v>N/A</v>
      </c>
      <c r="E189" s="13">
        <v>0</v>
      </c>
      <c r="F189" s="44" t="str">
        <f t="shared" si="77"/>
        <v>N/A</v>
      </c>
      <c r="G189" s="13">
        <v>0</v>
      </c>
      <c r="H189" s="44" t="str">
        <f t="shared" si="78"/>
        <v>N/A</v>
      </c>
      <c r="I189" s="57" t="s">
        <v>1747</v>
      </c>
      <c r="J189" s="57" t="s">
        <v>1747</v>
      </c>
      <c r="K189" s="45" t="s">
        <v>739</v>
      </c>
      <c r="L189" s="9" t="str">
        <f t="shared" si="75"/>
        <v>N/A</v>
      </c>
    </row>
    <row r="190" spans="1:12" ht="25.5" x14ac:dyDescent="0.2">
      <c r="A190" s="2" t="s">
        <v>1663</v>
      </c>
      <c r="B190" s="35" t="s">
        <v>213</v>
      </c>
      <c r="C190" s="13">
        <v>3.0247186700000001E-2</v>
      </c>
      <c r="D190" s="44" t="str">
        <f t="shared" si="76"/>
        <v>N/A</v>
      </c>
      <c r="E190" s="13">
        <v>5.1856408600000001E-2</v>
      </c>
      <c r="F190" s="44" t="str">
        <f t="shared" si="77"/>
        <v>N/A</v>
      </c>
      <c r="G190" s="13">
        <v>1.7062777713999999</v>
      </c>
      <c r="H190" s="44" t="str">
        <f t="shared" si="78"/>
        <v>N/A</v>
      </c>
      <c r="I190" s="57">
        <v>71.44</v>
      </c>
      <c r="J190" s="57">
        <v>3190</v>
      </c>
      <c r="K190" s="45" t="s">
        <v>739</v>
      </c>
      <c r="L190" s="9" t="str">
        <f t="shared" si="75"/>
        <v>No</v>
      </c>
    </row>
    <row r="191" spans="1:12" ht="25.5" x14ac:dyDescent="0.2">
      <c r="A191" s="2" t="s">
        <v>1664</v>
      </c>
      <c r="B191" s="35" t="s">
        <v>213</v>
      </c>
      <c r="C191" s="13">
        <v>75.482974755000001</v>
      </c>
      <c r="D191" s="44" t="str">
        <f t="shared" si="76"/>
        <v>N/A</v>
      </c>
      <c r="E191" s="13">
        <v>75.812035770999998</v>
      </c>
      <c r="F191" s="44" t="str">
        <f t="shared" si="77"/>
        <v>N/A</v>
      </c>
      <c r="G191" s="13">
        <v>73.981086931999997</v>
      </c>
      <c r="H191" s="44" t="str">
        <f t="shared" si="78"/>
        <v>N/A</v>
      </c>
      <c r="I191" s="57">
        <v>0.43590000000000001</v>
      </c>
      <c r="J191" s="57">
        <v>-2.42</v>
      </c>
      <c r="K191" s="45" t="s">
        <v>739</v>
      </c>
      <c r="L191" s="9" t="str">
        <f t="shared" si="75"/>
        <v>Yes</v>
      </c>
    </row>
    <row r="192" spans="1:12" ht="25.5" x14ac:dyDescent="0.2">
      <c r="A192" s="2" t="s">
        <v>1665</v>
      </c>
      <c r="B192" s="35" t="s">
        <v>213</v>
      </c>
      <c r="C192" s="13">
        <v>1.2322927900000001E-2</v>
      </c>
      <c r="D192" s="44" t="str">
        <f t="shared" si="76"/>
        <v>N/A</v>
      </c>
      <c r="E192" s="13">
        <v>2.69449966E-2</v>
      </c>
      <c r="F192" s="44" t="str">
        <f t="shared" si="77"/>
        <v>N/A</v>
      </c>
      <c r="G192" s="13">
        <v>3.1901560900000001E-2</v>
      </c>
      <c r="H192" s="44" t="str">
        <f t="shared" si="78"/>
        <v>N/A</v>
      </c>
      <c r="I192" s="57">
        <v>118.7</v>
      </c>
      <c r="J192" s="57">
        <v>18.399999999999999</v>
      </c>
      <c r="K192" s="45" t="s">
        <v>739</v>
      </c>
      <c r="L192" s="9" t="str">
        <f t="shared" si="75"/>
        <v>Yes</v>
      </c>
    </row>
    <row r="193" spans="1:12" ht="25.5" x14ac:dyDescent="0.2">
      <c r="A193" s="2" t="s">
        <v>1666</v>
      </c>
      <c r="B193" s="35" t="s">
        <v>213</v>
      </c>
      <c r="C193" s="13">
        <v>13.484083818</v>
      </c>
      <c r="D193" s="44" t="str">
        <f t="shared" si="76"/>
        <v>N/A</v>
      </c>
      <c r="E193" s="13">
        <v>12.260481858</v>
      </c>
      <c r="F193" s="44" t="str">
        <f t="shared" si="77"/>
        <v>N/A</v>
      </c>
      <c r="G193" s="13">
        <v>12.875014242000001</v>
      </c>
      <c r="H193" s="44" t="str">
        <f t="shared" si="78"/>
        <v>N/A</v>
      </c>
      <c r="I193" s="57">
        <v>-9.07</v>
      </c>
      <c r="J193" s="57">
        <v>5.0119999999999996</v>
      </c>
      <c r="K193" s="45" t="s">
        <v>739</v>
      </c>
      <c r="L193" s="9" t="str">
        <f t="shared" si="75"/>
        <v>Yes</v>
      </c>
    </row>
    <row r="194" spans="1:12" ht="25.5" x14ac:dyDescent="0.2">
      <c r="A194" s="2" t="s">
        <v>1667</v>
      </c>
      <c r="B194" s="35" t="s">
        <v>213</v>
      </c>
      <c r="C194" s="13">
        <v>6.9747772070999998</v>
      </c>
      <c r="D194" s="44" t="str">
        <f t="shared" si="76"/>
        <v>N/A</v>
      </c>
      <c r="E194" s="13">
        <v>19.880831939</v>
      </c>
      <c r="F194" s="44" t="str">
        <f t="shared" si="77"/>
        <v>N/A</v>
      </c>
      <c r="G194" s="13">
        <v>40.123504613999998</v>
      </c>
      <c r="H194" s="44" t="str">
        <f t="shared" si="78"/>
        <v>N/A</v>
      </c>
      <c r="I194" s="57">
        <v>185</v>
      </c>
      <c r="J194" s="57">
        <v>101.8</v>
      </c>
      <c r="K194" s="45" t="s">
        <v>739</v>
      </c>
      <c r="L194" s="9" t="str">
        <f t="shared" si="75"/>
        <v>No</v>
      </c>
    </row>
    <row r="195" spans="1:12" ht="25.5" x14ac:dyDescent="0.2">
      <c r="A195" s="2" t="s">
        <v>1668</v>
      </c>
      <c r="B195" s="35" t="s">
        <v>213</v>
      </c>
      <c r="C195" s="13">
        <v>0.66151717649999997</v>
      </c>
      <c r="D195" s="44" t="str">
        <f t="shared" si="76"/>
        <v>N/A</v>
      </c>
      <c r="E195" s="13">
        <v>2.1352638829999999</v>
      </c>
      <c r="F195" s="44" t="str">
        <f t="shared" si="77"/>
        <v>N/A</v>
      </c>
      <c r="G195" s="13">
        <v>2.4081121111999999</v>
      </c>
      <c r="H195" s="44" t="str">
        <f t="shared" si="78"/>
        <v>N/A</v>
      </c>
      <c r="I195" s="57">
        <v>222.8</v>
      </c>
      <c r="J195" s="57">
        <v>12.78</v>
      </c>
      <c r="K195" s="45" t="s">
        <v>739</v>
      </c>
      <c r="L195" s="9" t="str">
        <f t="shared" si="75"/>
        <v>Yes</v>
      </c>
    </row>
    <row r="196" spans="1:12" ht="25.5" x14ac:dyDescent="0.2">
      <c r="A196" s="2" t="s">
        <v>1669</v>
      </c>
      <c r="B196" s="35" t="s">
        <v>213</v>
      </c>
      <c r="C196" s="13">
        <v>5.8813974200000001E-2</v>
      </c>
      <c r="D196" s="44" t="str">
        <f t="shared" si="76"/>
        <v>N/A</v>
      </c>
      <c r="E196" s="13">
        <v>0.122015079</v>
      </c>
      <c r="F196" s="44" t="str">
        <f t="shared" si="77"/>
        <v>N/A</v>
      </c>
      <c r="G196" s="13">
        <v>0.24564201890000001</v>
      </c>
      <c r="H196" s="44" t="str">
        <f t="shared" si="78"/>
        <v>N/A</v>
      </c>
      <c r="I196" s="57">
        <v>107.5</v>
      </c>
      <c r="J196" s="57">
        <v>101.3</v>
      </c>
      <c r="K196" s="45" t="s">
        <v>739</v>
      </c>
      <c r="L196" s="9" t="str">
        <f t="shared" si="75"/>
        <v>No</v>
      </c>
    </row>
    <row r="197" spans="1:12" ht="25.5" x14ac:dyDescent="0.2">
      <c r="A197" s="2" t="s">
        <v>1670</v>
      </c>
      <c r="B197" s="35" t="s">
        <v>213</v>
      </c>
      <c r="C197" s="13">
        <v>56.907281169999997</v>
      </c>
      <c r="D197" s="44" t="str">
        <f t="shared" si="76"/>
        <v>N/A</v>
      </c>
      <c r="E197" s="13">
        <v>58.139168366</v>
      </c>
      <c r="F197" s="44" t="str">
        <f t="shared" si="77"/>
        <v>N/A</v>
      </c>
      <c r="G197" s="13">
        <v>56.894610915000001</v>
      </c>
      <c r="H197" s="44" t="str">
        <f t="shared" si="78"/>
        <v>N/A</v>
      </c>
      <c r="I197" s="57">
        <v>2.165</v>
      </c>
      <c r="J197" s="57">
        <v>-2.14</v>
      </c>
      <c r="K197" s="45" t="s">
        <v>739</v>
      </c>
      <c r="L197" s="9" t="str">
        <f t="shared" si="75"/>
        <v>Yes</v>
      </c>
    </row>
    <row r="198" spans="1:12" ht="25.5" x14ac:dyDescent="0.2">
      <c r="A198" s="2" t="s">
        <v>1671</v>
      </c>
      <c r="B198" s="35" t="s">
        <v>213</v>
      </c>
      <c r="C198" s="13">
        <v>0</v>
      </c>
      <c r="D198" s="44" t="str">
        <f t="shared" si="76"/>
        <v>N/A</v>
      </c>
      <c r="E198" s="13">
        <v>8.3376970699999997E-2</v>
      </c>
      <c r="F198" s="44" t="str">
        <f t="shared" si="77"/>
        <v>N/A</v>
      </c>
      <c r="G198" s="13">
        <v>9.8894838799999996E-2</v>
      </c>
      <c r="H198" s="44" t="str">
        <f t="shared" si="78"/>
        <v>N/A</v>
      </c>
      <c r="I198" s="57" t="s">
        <v>1747</v>
      </c>
      <c r="J198" s="57">
        <v>18.61</v>
      </c>
      <c r="K198" s="45" t="s">
        <v>739</v>
      </c>
      <c r="L198" s="9" t="str">
        <f t="shared" si="75"/>
        <v>Yes</v>
      </c>
    </row>
    <row r="199" spans="1:12" ht="25.5" x14ac:dyDescent="0.2">
      <c r="A199" s="2" t="s">
        <v>1672</v>
      </c>
      <c r="B199" s="35" t="s">
        <v>213</v>
      </c>
      <c r="C199" s="13">
        <v>18.155593768999999</v>
      </c>
      <c r="D199" s="44" t="str">
        <f t="shared" si="76"/>
        <v>N/A</v>
      </c>
      <c r="E199" s="13">
        <v>20.367875463000001</v>
      </c>
      <c r="F199" s="44" t="str">
        <f t="shared" si="77"/>
        <v>N/A</v>
      </c>
      <c r="G199" s="13">
        <v>22.112339068000001</v>
      </c>
      <c r="H199" s="44" t="str">
        <f t="shared" si="78"/>
        <v>N/A</v>
      </c>
      <c r="I199" s="57">
        <v>12.19</v>
      </c>
      <c r="J199" s="57">
        <v>8.5649999999999995</v>
      </c>
      <c r="K199" s="45" t="s">
        <v>739</v>
      </c>
      <c r="L199" s="9" t="str">
        <f t="shared" si="75"/>
        <v>Yes</v>
      </c>
    </row>
    <row r="200" spans="1:12" ht="25.5" x14ac:dyDescent="0.2">
      <c r="A200" s="2" t="s">
        <v>1673</v>
      </c>
      <c r="B200" s="35" t="s">
        <v>213</v>
      </c>
      <c r="C200" s="13">
        <v>5.1605061363000004</v>
      </c>
      <c r="D200" s="44" t="str">
        <f t="shared" si="76"/>
        <v>N/A</v>
      </c>
      <c r="E200" s="13">
        <v>5.7519941838999999</v>
      </c>
      <c r="F200" s="44" t="str">
        <f t="shared" si="77"/>
        <v>N/A</v>
      </c>
      <c r="G200" s="13">
        <v>8.6070411302000007</v>
      </c>
      <c r="H200" s="44" t="str">
        <f t="shared" si="78"/>
        <v>N/A</v>
      </c>
      <c r="I200" s="57">
        <v>11.46</v>
      </c>
      <c r="J200" s="57">
        <v>49.64</v>
      </c>
      <c r="K200" s="45" t="s">
        <v>739</v>
      </c>
      <c r="L200" s="9" t="str">
        <f t="shared" si="75"/>
        <v>No</v>
      </c>
    </row>
    <row r="201" spans="1:12" ht="25.5" x14ac:dyDescent="0.2">
      <c r="A201" s="2" t="s">
        <v>1674</v>
      </c>
      <c r="B201" s="35" t="s">
        <v>213</v>
      </c>
      <c r="C201" s="13">
        <v>0</v>
      </c>
      <c r="D201" s="44" t="str">
        <f t="shared" si="76"/>
        <v>N/A</v>
      </c>
      <c r="E201" s="13">
        <v>0</v>
      </c>
      <c r="F201" s="44" t="str">
        <f t="shared" si="77"/>
        <v>N/A</v>
      </c>
      <c r="G201" s="13">
        <v>0</v>
      </c>
      <c r="H201" s="44" t="str">
        <f t="shared" si="78"/>
        <v>N/A</v>
      </c>
      <c r="I201" s="57" t="s">
        <v>1747</v>
      </c>
      <c r="J201" s="57" t="s">
        <v>1747</v>
      </c>
      <c r="K201" s="45" t="s">
        <v>739</v>
      </c>
      <c r="L201" s="9" t="str">
        <f t="shared" si="75"/>
        <v>N/A</v>
      </c>
    </row>
    <row r="202" spans="1:12" ht="25.5" x14ac:dyDescent="0.2">
      <c r="A202" s="2" t="s">
        <v>1675</v>
      </c>
      <c r="B202" s="35" t="s">
        <v>213</v>
      </c>
      <c r="C202" s="13">
        <v>0</v>
      </c>
      <c r="D202" s="44" t="str">
        <f t="shared" si="76"/>
        <v>N/A</v>
      </c>
      <c r="E202" s="13">
        <v>0</v>
      </c>
      <c r="F202" s="44" t="str">
        <f t="shared" si="77"/>
        <v>N/A</v>
      </c>
      <c r="G202" s="13">
        <v>0</v>
      </c>
      <c r="H202" s="44" t="str">
        <f t="shared" si="78"/>
        <v>N/A</v>
      </c>
      <c r="I202" s="57" t="s">
        <v>1747</v>
      </c>
      <c r="J202" s="57" t="s">
        <v>1747</v>
      </c>
      <c r="K202" s="45" t="s">
        <v>739</v>
      </c>
      <c r="L202" s="9" t="str">
        <f t="shared" si="75"/>
        <v>N/A</v>
      </c>
    </row>
    <row r="203" spans="1:12" ht="25.5" x14ac:dyDescent="0.2">
      <c r="A203" s="2" t="s">
        <v>1676</v>
      </c>
      <c r="B203" s="35" t="s">
        <v>213</v>
      </c>
      <c r="C203" s="13">
        <v>3.9209316000000001E-3</v>
      </c>
      <c r="D203" s="44" t="str">
        <f t="shared" si="76"/>
        <v>N/A</v>
      </c>
      <c r="E203" s="13">
        <v>1.0167923E-3</v>
      </c>
      <c r="F203" s="44" t="str">
        <f t="shared" si="77"/>
        <v>N/A</v>
      </c>
      <c r="G203" s="13">
        <v>4.1016293000000004E-3</v>
      </c>
      <c r="H203" s="44" t="str">
        <f t="shared" si="78"/>
        <v>N/A</v>
      </c>
      <c r="I203" s="57">
        <v>-74.099999999999994</v>
      </c>
      <c r="J203" s="57">
        <v>303.39999999999998</v>
      </c>
      <c r="K203" s="45" t="s">
        <v>739</v>
      </c>
      <c r="L203" s="9" t="str">
        <f t="shared" si="75"/>
        <v>No</v>
      </c>
    </row>
    <row r="204" spans="1:12" ht="25.5" x14ac:dyDescent="0.2">
      <c r="A204" s="2" t="s">
        <v>1677</v>
      </c>
      <c r="B204" s="35" t="s">
        <v>213</v>
      </c>
      <c r="C204" s="13">
        <v>3.8094651288999999</v>
      </c>
      <c r="D204" s="44" t="str">
        <f t="shared" si="76"/>
        <v>N/A</v>
      </c>
      <c r="E204" s="13">
        <v>3.8678780053000001</v>
      </c>
      <c r="F204" s="44" t="str">
        <f t="shared" si="77"/>
        <v>N/A</v>
      </c>
      <c r="G204" s="13">
        <v>3.9425771904000002</v>
      </c>
      <c r="H204" s="44" t="str">
        <f t="shared" si="78"/>
        <v>N/A</v>
      </c>
      <c r="I204" s="57">
        <v>1.5329999999999999</v>
      </c>
      <c r="J204" s="57">
        <v>1.931</v>
      </c>
      <c r="K204" s="45" t="s">
        <v>739</v>
      </c>
      <c r="L204" s="9" t="str">
        <f t="shared" si="75"/>
        <v>Yes</v>
      </c>
    </row>
    <row r="205" spans="1:12" ht="25.5" x14ac:dyDescent="0.2">
      <c r="A205" s="2" t="s">
        <v>1678</v>
      </c>
      <c r="B205" s="35" t="s">
        <v>213</v>
      </c>
      <c r="C205" s="13">
        <v>1.9604658099999998E-2</v>
      </c>
      <c r="D205" s="44" t="str">
        <f t="shared" si="76"/>
        <v>N/A</v>
      </c>
      <c r="E205" s="13">
        <v>1.6268677200000001E-2</v>
      </c>
      <c r="F205" s="44" t="str">
        <f t="shared" si="77"/>
        <v>N/A</v>
      </c>
      <c r="G205" s="13">
        <v>0.17226842880000001</v>
      </c>
      <c r="H205" s="44" t="str">
        <f t="shared" si="78"/>
        <v>N/A</v>
      </c>
      <c r="I205" s="57">
        <v>-17</v>
      </c>
      <c r="J205" s="57">
        <v>958.9</v>
      </c>
      <c r="K205" s="45" t="s">
        <v>739</v>
      </c>
      <c r="L205" s="9" t="str">
        <f t="shared" si="75"/>
        <v>No</v>
      </c>
    </row>
    <row r="206" spans="1:12" ht="25.5" x14ac:dyDescent="0.2">
      <c r="A206" s="2" t="s">
        <v>1679</v>
      </c>
      <c r="B206" s="35" t="s">
        <v>213</v>
      </c>
      <c r="C206" s="13">
        <v>0.65815637800000004</v>
      </c>
      <c r="D206" s="44" t="str">
        <f t="shared" si="76"/>
        <v>N/A</v>
      </c>
      <c r="E206" s="13">
        <v>0.84393762999999999</v>
      </c>
      <c r="F206" s="44" t="str">
        <f t="shared" si="77"/>
        <v>N/A</v>
      </c>
      <c r="G206" s="13">
        <v>1.2865443773</v>
      </c>
      <c r="H206" s="44" t="str">
        <f t="shared" si="78"/>
        <v>N/A</v>
      </c>
      <c r="I206" s="57">
        <v>28.23</v>
      </c>
      <c r="J206" s="57">
        <v>52.45</v>
      </c>
      <c r="K206" s="45" t="s">
        <v>739</v>
      </c>
      <c r="L206" s="9" t="str">
        <f t="shared" si="75"/>
        <v>No</v>
      </c>
    </row>
    <row r="207" spans="1:12" ht="25.5" x14ac:dyDescent="0.2">
      <c r="A207" s="2" t="s">
        <v>1680</v>
      </c>
      <c r="B207" s="35" t="s">
        <v>213</v>
      </c>
      <c r="C207" s="13">
        <v>1.3504808743000001</v>
      </c>
      <c r="D207" s="44" t="str">
        <f t="shared" si="76"/>
        <v>N/A</v>
      </c>
      <c r="E207" s="13">
        <v>0.50737937030000002</v>
      </c>
      <c r="F207" s="44" t="str">
        <f t="shared" si="77"/>
        <v>N/A</v>
      </c>
      <c r="G207" s="13">
        <v>0.61342144239999996</v>
      </c>
      <c r="H207" s="44" t="str">
        <f t="shared" si="78"/>
        <v>N/A</v>
      </c>
      <c r="I207" s="57">
        <v>-62.4</v>
      </c>
      <c r="J207" s="57">
        <v>20.9</v>
      </c>
      <c r="K207" s="45" t="s">
        <v>739</v>
      </c>
      <c r="L207" s="9" t="str">
        <f t="shared" si="75"/>
        <v>Yes</v>
      </c>
    </row>
    <row r="208" spans="1:12" ht="25.5" x14ac:dyDescent="0.2">
      <c r="A208" s="2" t="s">
        <v>1681</v>
      </c>
      <c r="B208" s="35" t="s">
        <v>213</v>
      </c>
      <c r="C208" s="13">
        <v>27.070111859000001</v>
      </c>
      <c r="D208" s="44" t="str">
        <f t="shared" si="76"/>
        <v>N/A</v>
      </c>
      <c r="E208" s="13">
        <v>24.43962033</v>
      </c>
      <c r="F208" s="44" t="str">
        <f t="shared" si="77"/>
        <v>N/A</v>
      </c>
      <c r="G208" s="13">
        <v>22.402187536</v>
      </c>
      <c r="H208" s="44" t="str">
        <f t="shared" si="78"/>
        <v>N/A</v>
      </c>
      <c r="I208" s="57">
        <v>-9.7200000000000006</v>
      </c>
      <c r="J208" s="57">
        <v>-8.34</v>
      </c>
      <c r="K208" s="45" t="s">
        <v>739</v>
      </c>
      <c r="L208" s="9" t="str">
        <f t="shared" si="75"/>
        <v>Yes</v>
      </c>
    </row>
    <row r="209" spans="1:12" ht="25.5" x14ac:dyDescent="0.2">
      <c r="A209" s="2" t="s">
        <v>1682</v>
      </c>
      <c r="B209" s="35" t="s">
        <v>213</v>
      </c>
      <c r="C209" s="13">
        <v>2.2052439659999998</v>
      </c>
      <c r="D209" s="44" t="str">
        <f t="shared" si="76"/>
        <v>N/A</v>
      </c>
      <c r="E209" s="13">
        <v>0</v>
      </c>
      <c r="F209" s="44" t="str">
        <f t="shared" si="77"/>
        <v>N/A</v>
      </c>
      <c r="G209" s="13">
        <v>3.7826136500000003E-2</v>
      </c>
      <c r="H209" s="44" t="str">
        <f t="shared" si="78"/>
        <v>N/A</v>
      </c>
      <c r="I209" s="57">
        <v>-100</v>
      </c>
      <c r="J209" s="57" t="s">
        <v>1747</v>
      </c>
      <c r="K209" s="45" t="s">
        <v>739</v>
      </c>
      <c r="L209" s="9" t="str">
        <f t="shared" si="75"/>
        <v>N/A</v>
      </c>
    </row>
    <row r="210" spans="1:12" ht="25.5" x14ac:dyDescent="0.2">
      <c r="A210" s="2" t="s">
        <v>1683</v>
      </c>
      <c r="B210" s="35" t="s">
        <v>213</v>
      </c>
      <c r="C210" s="13">
        <v>13.897462037</v>
      </c>
      <c r="D210" s="44" t="str">
        <f t="shared" si="76"/>
        <v>N/A</v>
      </c>
      <c r="E210" s="13">
        <v>14.950405954000001</v>
      </c>
      <c r="F210" s="44" t="str">
        <f t="shared" si="77"/>
        <v>N/A</v>
      </c>
      <c r="G210" s="13">
        <v>15.675515552</v>
      </c>
      <c r="H210" s="44" t="str">
        <f t="shared" si="78"/>
        <v>N/A</v>
      </c>
      <c r="I210" s="57">
        <v>7.577</v>
      </c>
      <c r="J210" s="57">
        <v>4.8499999999999996</v>
      </c>
      <c r="K210" s="45" t="s">
        <v>739</v>
      </c>
      <c r="L210" s="9" t="str">
        <f t="shared" si="75"/>
        <v>Yes</v>
      </c>
    </row>
    <row r="211" spans="1:12" ht="25.5" x14ac:dyDescent="0.2">
      <c r="A211" s="2" t="s">
        <v>1684</v>
      </c>
      <c r="B211" s="35" t="s">
        <v>213</v>
      </c>
      <c r="C211" s="13">
        <v>0</v>
      </c>
      <c r="D211" s="44" t="str">
        <f t="shared" si="76"/>
        <v>N/A</v>
      </c>
      <c r="E211" s="13">
        <v>0</v>
      </c>
      <c r="F211" s="44" t="str">
        <f t="shared" si="77"/>
        <v>N/A</v>
      </c>
      <c r="G211" s="13">
        <v>0.1166685656</v>
      </c>
      <c r="H211" s="44" t="str">
        <f t="shared" si="78"/>
        <v>N/A</v>
      </c>
      <c r="I211" s="57" t="s">
        <v>1747</v>
      </c>
      <c r="J211" s="57" t="s">
        <v>1747</v>
      </c>
      <c r="K211" s="45" t="s">
        <v>739</v>
      </c>
      <c r="L211" s="9" t="str">
        <f t="shared" si="75"/>
        <v>N/A</v>
      </c>
    </row>
    <row r="212" spans="1:12" ht="25.5" x14ac:dyDescent="0.2">
      <c r="A212" s="2" t="s">
        <v>1685</v>
      </c>
      <c r="B212" s="35" t="s">
        <v>213</v>
      </c>
      <c r="C212" s="13">
        <v>37.288619775999997</v>
      </c>
      <c r="D212" s="44" t="str">
        <f t="shared" si="76"/>
        <v>N/A</v>
      </c>
      <c r="E212" s="13">
        <v>32.477872056999999</v>
      </c>
      <c r="F212" s="44" t="str">
        <f t="shared" si="77"/>
        <v>N/A</v>
      </c>
      <c r="G212" s="13">
        <v>2.3187877406999999</v>
      </c>
      <c r="H212" s="44" t="str">
        <f t="shared" si="78"/>
        <v>N/A</v>
      </c>
      <c r="I212" s="57">
        <v>-12.9</v>
      </c>
      <c r="J212" s="57">
        <v>-92.9</v>
      </c>
      <c r="K212" s="45" t="s">
        <v>739</v>
      </c>
      <c r="L212" s="9" t="str">
        <f t="shared" si="75"/>
        <v>No</v>
      </c>
    </row>
    <row r="213" spans="1:12" ht="38.25" x14ac:dyDescent="0.2">
      <c r="A213" s="2" t="s">
        <v>1658</v>
      </c>
      <c r="B213" s="35" t="s">
        <v>213</v>
      </c>
      <c r="C213" s="13">
        <v>1.3577626044</v>
      </c>
      <c r="D213" s="44" t="str">
        <f t="shared" si="76"/>
        <v>N/A</v>
      </c>
      <c r="E213" s="13">
        <v>1.0742410916</v>
      </c>
      <c r="F213" s="44" t="str">
        <f t="shared" si="77"/>
        <v>N/A</v>
      </c>
      <c r="G213" s="13">
        <v>0.8636208272</v>
      </c>
      <c r="H213" s="44" t="str">
        <f t="shared" si="78"/>
        <v>N/A</v>
      </c>
      <c r="I213" s="57">
        <v>-20.9</v>
      </c>
      <c r="J213" s="57">
        <v>-19.600000000000001</v>
      </c>
      <c r="K213" s="45" t="s">
        <v>739</v>
      </c>
      <c r="L213" s="9" t="str">
        <f t="shared" si="75"/>
        <v>Yes</v>
      </c>
    </row>
    <row r="214" spans="1:12" x14ac:dyDescent="0.2">
      <c r="A214" s="167" t="s">
        <v>1647</v>
      </c>
      <c r="B214" s="168"/>
      <c r="C214" s="168"/>
      <c r="D214" s="168"/>
      <c r="E214" s="168"/>
      <c r="F214" s="168"/>
      <c r="G214" s="168"/>
      <c r="H214" s="168"/>
      <c r="I214" s="168"/>
      <c r="J214" s="168"/>
      <c r="K214" s="168"/>
      <c r="L214" s="169"/>
    </row>
    <row r="215" spans="1:12" x14ac:dyDescent="0.2">
      <c r="A215" s="157" t="s">
        <v>1645</v>
      </c>
      <c r="B215" s="158"/>
      <c r="C215" s="158"/>
      <c r="D215" s="158"/>
      <c r="E215" s="158"/>
      <c r="F215" s="158"/>
      <c r="G215" s="158"/>
      <c r="H215" s="158"/>
      <c r="I215" s="158"/>
      <c r="J215" s="158"/>
      <c r="K215" s="158"/>
      <c r="L215" s="159"/>
    </row>
    <row r="216" spans="1:12" s="21" customFormat="1" x14ac:dyDescent="0.2">
      <c r="A216" s="160" t="s">
        <v>1743</v>
      </c>
      <c r="B216" s="160"/>
      <c r="C216" s="160"/>
      <c r="D216" s="160"/>
      <c r="E216" s="160"/>
      <c r="F216" s="160"/>
      <c r="G216" s="160"/>
      <c r="H216" s="160"/>
      <c r="I216" s="160"/>
      <c r="J216" s="160"/>
      <c r="K216" s="160"/>
      <c r="L216" s="161"/>
    </row>
    <row r="217" spans="1:12" x14ac:dyDescent="0.2">
      <c r="A217" s="54"/>
      <c r="B217" s="54"/>
    </row>
    <row r="218" spans="1:12" x14ac:dyDescent="0.2">
      <c r="A218" s="2"/>
      <c r="B218" s="54"/>
    </row>
    <row r="219" spans="1:12" x14ac:dyDescent="0.2">
      <c r="A219" s="2"/>
      <c r="B219" s="54"/>
    </row>
    <row r="220" spans="1:12" x14ac:dyDescent="0.2">
      <c r="A220" s="54"/>
      <c r="B220" s="54"/>
    </row>
    <row r="221" spans="1:12" x14ac:dyDescent="0.2">
      <c r="A221" s="56"/>
      <c r="B221" s="54"/>
    </row>
    <row r="222" spans="1:12" x14ac:dyDescent="0.2">
      <c r="A222" s="56"/>
      <c r="B222" s="54"/>
    </row>
    <row r="223" spans="1:12" x14ac:dyDescent="0.2">
      <c r="A223" s="56"/>
      <c r="B223" s="54"/>
    </row>
    <row r="224" spans="1:12" x14ac:dyDescent="0.2">
      <c r="A224" s="56"/>
      <c r="B224" s="54"/>
    </row>
    <row r="225" spans="1:1" x14ac:dyDescent="0.2">
      <c r="A225" s="56"/>
    </row>
    <row r="226" spans="1:1" x14ac:dyDescent="0.2">
      <c r="A226" s="56"/>
    </row>
    <row r="227" spans="1:1" x14ac:dyDescent="0.2">
      <c r="A227" s="56"/>
    </row>
    <row r="228" spans="1:1" x14ac:dyDescent="0.2">
      <c r="A228" s="56"/>
    </row>
    <row r="229" spans="1:1" x14ac:dyDescent="0.2">
      <c r="A229" s="54"/>
    </row>
    <row r="230" spans="1:1" x14ac:dyDescent="0.2">
      <c r="A230" s="54"/>
    </row>
    <row r="231" spans="1:1" x14ac:dyDescent="0.2">
      <c r="A231" s="54"/>
    </row>
    <row r="232" spans="1:1" x14ac:dyDescent="0.2">
      <c r="A232" s="54"/>
    </row>
    <row r="233" spans="1:1" x14ac:dyDescent="0.2">
      <c r="A233" s="54"/>
    </row>
    <row r="234" spans="1:1" x14ac:dyDescent="0.2">
      <c r="A234" s="54"/>
    </row>
    <row r="235" spans="1:1" x14ac:dyDescent="0.2">
      <c r="A235" s="54"/>
    </row>
    <row r="236" spans="1:1" x14ac:dyDescent="0.2">
      <c r="A236" s="54"/>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9"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1608</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18" t="s">
        <v>3</v>
      </c>
      <c r="B6" s="48" t="s">
        <v>213</v>
      </c>
      <c r="C6" s="1">
        <v>14938</v>
      </c>
      <c r="D6" s="11" t="str">
        <f t="shared" ref="D6:D39" si="0">IF($B6="N/A","N/A",IF(C6&gt;10,"No",IF(C6&lt;-10,"No","Yes")))</f>
        <v>N/A</v>
      </c>
      <c r="E6" s="1">
        <v>12563</v>
      </c>
      <c r="F6" s="11" t="str">
        <f t="shared" ref="F6:F39" si="1">IF($B6="N/A","N/A",IF(E6&gt;10,"No",IF(E6&lt;-10,"No","Yes")))</f>
        <v>N/A</v>
      </c>
      <c r="G6" s="1">
        <v>8979</v>
      </c>
      <c r="H6" s="11" t="str">
        <f t="shared" ref="H6:H39" si="2">IF($B6="N/A","N/A",IF(G6&gt;10,"No",IF(G6&lt;-10,"No","Yes")))</f>
        <v>N/A</v>
      </c>
      <c r="I6" s="57">
        <v>-15.9</v>
      </c>
      <c r="J6" s="57">
        <v>-28.5</v>
      </c>
      <c r="K6" s="48" t="s">
        <v>739</v>
      </c>
      <c r="L6" s="9" t="str">
        <f t="shared" ref="L6:L39" si="3">IF(J6="Div by 0", "N/A", IF(K6="N/A","N/A", IF(J6&gt;VALUE(MID(K6,1,2)), "No", IF(J6&lt;-1*VALUE(MID(K6,1,2)), "No", "Yes"))))</f>
        <v>Yes</v>
      </c>
    </row>
    <row r="7" spans="1:12" x14ac:dyDescent="0.2">
      <c r="A7" s="18" t="s">
        <v>4</v>
      </c>
      <c r="B7" s="35" t="s">
        <v>213</v>
      </c>
      <c r="C7" s="36">
        <v>11073</v>
      </c>
      <c r="D7" s="44" t="str">
        <f t="shared" si="0"/>
        <v>N/A</v>
      </c>
      <c r="E7" s="36">
        <v>8914</v>
      </c>
      <c r="F7" s="44" t="str">
        <f t="shared" si="1"/>
        <v>N/A</v>
      </c>
      <c r="G7" s="36">
        <v>5647</v>
      </c>
      <c r="H7" s="44" t="str">
        <f t="shared" si="2"/>
        <v>N/A</v>
      </c>
      <c r="I7" s="12">
        <v>-19.5</v>
      </c>
      <c r="J7" s="12">
        <v>-36.700000000000003</v>
      </c>
      <c r="K7" s="45" t="s">
        <v>739</v>
      </c>
      <c r="L7" s="9" t="str">
        <f t="shared" si="3"/>
        <v>No</v>
      </c>
    </row>
    <row r="8" spans="1:12" x14ac:dyDescent="0.2">
      <c r="A8" s="18" t="s">
        <v>359</v>
      </c>
      <c r="B8" s="35" t="s">
        <v>213</v>
      </c>
      <c r="C8" s="36">
        <v>74.126389075000006</v>
      </c>
      <c r="D8" s="44" t="str">
        <f>IF($B8="N/A","N/A",IF(C8&gt;10,"No",IF(C8&lt;-10,"No","Yes")))</f>
        <v>N/A</v>
      </c>
      <c r="E8" s="36">
        <v>70.954389875000004</v>
      </c>
      <c r="F8" s="44" t="str">
        <f t="shared" si="1"/>
        <v>N/A</v>
      </c>
      <c r="G8" s="8">
        <v>62.891190555999998</v>
      </c>
      <c r="H8" s="44" t="str">
        <f t="shared" si="2"/>
        <v>N/A</v>
      </c>
      <c r="I8" s="12">
        <v>-4.28</v>
      </c>
      <c r="J8" s="12">
        <v>-11.4</v>
      </c>
      <c r="K8" s="45" t="s">
        <v>739</v>
      </c>
      <c r="L8" s="9" t="str">
        <f t="shared" si="3"/>
        <v>Yes</v>
      </c>
    </row>
    <row r="9" spans="1:12" x14ac:dyDescent="0.2">
      <c r="A9" s="18" t="s">
        <v>83</v>
      </c>
      <c r="B9" s="35" t="s">
        <v>213</v>
      </c>
      <c r="C9" s="36">
        <v>9414.19</v>
      </c>
      <c r="D9" s="44" t="str">
        <f t="shared" si="0"/>
        <v>N/A</v>
      </c>
      <c r="E9" s="36">
        <v>7861.76</v>
      </c>
      <c r="F9" s="44" t="str">
        <f t="shared" si="1"/>
        <v>N/A</v>
      </c>
      <c r="G9" s="36">
        <v>4711.79</v>
      </c>
      <c r="H9" s="44" t="str">
        <f t="shared" si="2"/>
        <v>N/A</v>
      </c>
      <c r="I9" s="12">
        <v>-16.5</v>
      </c>
      <c r="J9" s="12">
        <v>-40.1</v>
      </c>
      <c r="K9" s="45" t="s">
        <v>739</v>
      </c>
      <c r="L9" s="9" t="str">
        <f t="shared" si="3"/>
        <v>No</v>
      </c>
    </row>
    <row r="10" spans="1:12" x14ac:dyDescent="0.2">
      <c r="A10" s="18" t="s">
        <v>100</v>
      </c>
      <c r="B10" s="35" t="s">
        <v>213</v>
      </c>
      <c r="C10" s="36">
        <v>117</v>
      </c>
      <c r="D10" s="44" t="str">
        <f t="shared" si="0"/>
        <v>N/A</v>
      </c>
      <c r="E10" s="36">
        <v>137</v>
      </c>
      <c r="F10" s="44" t="str">
        <f t="shared" si="1"/>
        <v>N/A</v>
      </c>
      <c r="G10" s="36">
        <v>38</v>
      </c>
      <c r="H10" s="44" t="str">
        <f t="shared" si="2"/>
        <v>N/A</v>
      </c>
      <c r="I10" s="12">
        <v>17.09</v>
      </c>
      <c r="J10" s="12">
        <v>-72.3</v>
      </c>
      <c r="K10" s="45" t="s">
        <v>739</v>
      </c>
      <c r="L10" s="9" t="str">
        <f t="shared" si="3"/>
        <v>No</v>
      </c>
    </row>
    <row r="11" spans="1:12" x14ac:dyDescent="0.2">
      <c r="A11" s="18" t="s">
        <v>991</v>
      </c>
      <c r="B11" s="35" t="s">
        <v>213</v>
      </c>
      <c r="C11" s="36">
        <v>54</v>
      </c>
      <c r="D11" s="44" t="str">
        <f t="shared" si="0"/>
        <v>N/A</v>
      </c>
      <c r="E11" s="36">
        <v>58</v>
      </c>
      <c r="F11" s="44" t="str">
        <f t="shared" si="1"/>
        <v>N/A</v>
      </c>
      <c r="G11" s="36">
        <v>12</v>
      </c>
      <c r="H11" s="44" t="str">
        <f t="shared" si="2"/>
        <v>N/A</v>
      </c>
      <c r="I11" s="12">
        <v>7.407</v>
      </c>
      <c r="J11" s="12">
        <v>-79.3</v>
      </c>
      <c r="K11" s="45" t="s">
        <v>739</v>
      </c>
      <c r="L11" s="9" t="str">
        <f t="shared" si="3"/>
        <v>No</v>
      </c>
    </row>
    <row r="12" spans="1:12" x14ac:dyDescent="0.2">
      <c r="A12" s="18" t="s">
        <v>992</v>
      </c>
      <c r="B12" s="35" t="s">
        <v>213</v>
      </c>
      <c r="C12" s="36">
        <v>0</v>
      </c>
      <c r="D12" s="44" t="str">
        <f t="shared" si="0"/>
        <v>N/A</v>
      </c>
      <c r="E12" s="36">
        <v>0</v>
      </c>
      <c r="F12" s="44" t="str">
        <f t="shared" si="1"/>
        <v>N/A</v>
      </c>
      <c r="G12" s="36">
        <v>0</v>
      </c>
      <c r="H12" s="44" t="str">
        <f t="shared" si="2"/>
        <v>N/A</v>
      </c>
      <c r="I12" s="12" t="s">
        <v>1747</v>
      </c>
      <c r="J12" s="12" t="s">
        <v>1747</v>
      </c>
      <c r="K12" s="45" t="s">
        <v>739</v>
      </c>
      <c r="L12" s="9" t="str">
        <f t="shared" si="3"/>
        <v>N/A</v>
      </c>
    </row>
    <row r="13" spans="1:12" x14ac:dyDescent="0.2">
      <c r="A13" s="18" t="s">
        <v>993</v>
      </c>
      <c r="B13" s="35" t="s">
        <v>213</v>
      </c>
      <c r="C13" s="36">
        <v>0</v>
      </c>
      <c r="D13" s="44" t="str">
        <f t="shared" si="0"/>
        <v>N/A</v>
      </c>
      <c r="E13" s="36">
        <v>0</v>
      </c>
      <c r="F13" s="44" t="str">
        <f t="shared" si="1"/>
        <v>N/A</v>
      </c>
      <c r="G13" s="36">
        <v>0</v>
      </c>
      <c r="H13" s="44" t="str">
        <f t="shared" si="2"/>
        <v>N/A</v>
      </c>
      <c r="I13" s="12" t="s">
        <v>1747</v>
      </c>
      <c r="J13" s="12" t="s">
        <v>1747</v>
      </c>
      <c r="K13" s="45" t="s">
        <v>739</v>
      </c>
      <c r="L13" s="9" t="str">
        <f t="shared" si="3"/>
        <v>N/A</v>
      </c>
    </row>
    <row r="14" spans="1:12" x14ac:dyDescent="0.2">
      <c r="A14" s="18" t="s">
        <v>994</v>
      </c>
      <c r="B14" s="35" t="s">
        <v>213</v>
      </c>
      <c r="C14" s="36">
        <v>35</v>
      </c>
      <c r="D14" s="44" t="str">
        <f t="shared" si="0"/>
        <v>N/A</v>
      </c>
      <c r="E14" s="36">
        <v>47</v>
      </c>
      <c r="F14" s="44" t="str">
        <f t="shared" si="1"/>
        <v>N/A</v>
      </c>
      <c r="G14" s="36">
        <v>11</v>
      </c>
      <c r="H14" s="44" t="str">
        <f t="shared" si="2"/>
        <v>N/A</v>
      </c>
      <c r="I14" s="12">
        <v>34.29</v>
      </c>
      <c r="J14" s="12">
        <v>-91.5</v>
      </c>
      <c r="K14" s="45" t="s">
        <v>739</v>
      </c>
      <c r="L14" s="9" t="str">
        <f t="shared" si="3"/>
        <v>No</v>
      </c>
    </row>
    <row r="15" spans="1:12" x14ac:dyDescent="0.2">
      <c r="A15" s="4" t="s">
        <v>995</v>
      </c>
      <c r="B15" s="35" t="s">
        <v>213</v>
      </c>
      <c r="C15" s="36">
        <v>28</v>
      </c>
      <c r="D15" s="44" t="str">
        <f t="shared" si="0"/>
        <v>N/A</v>
      </c>
      <c r="E15" s="36">
        <v>32</v>
      </c>
      <c r="F15" s="44" t="str">
        <f t="shared" si="1"/>
        <v>N/A</v>
      </c>
      <c r="G15" s="36">
        <v>22</v>
      </c>
      <c r="H15" s="44" t="str">
        <f t="shared" si="2"/>
        <v>N/A</v>
      </c>
      <c r="I15" s="12">
        <v>14.29</v>
      </c>
      <c r="J15" s="12">
        <v>-31.3</v>
      </c>
      <c r="K15" s="45" t="s">
        <v>739</v>
      </c>
      <c r="L15" s="9" t="str">
        <f t="shared" si="3"/>
        <v>No</v>
      </c>
    </row>
    <row r="16" spans="1:12" x14ac:dyDescent="0.2">
      <c r="A16" s="4" t="s">
        <v>102</v>
      </c>
      <c r="B16" s="35" t="s">
        <v>213</v>
      </c>
      <c r="C16" s="36">
        <v>2116</v>
      </c>
      <c r="D16" s="44" t="str">
        <f t="shared" si="0"/>
        <v>N/A</v>
      </c>
      <c r="E16" s="36">
        <v>2047</v>
      </c>
      <c r="F16" s="44" t="str">
        <f t="shared" si="1"/>
        <v>N/A</v>
      </c>
      <c r="G16" s="36">
        <v>1290</v>
      </c>
      <c r="H16" s="44" t="str">
        <f t="shared" si="2"/>
        <v>N/A</v>
      </c>
      <c r="I16" s="12">
        <v>-3.26</v>
      </c>
      <c r="J16" s="12">
        <v>-37</v>
      </c>
      <c r="K16" s="45" t="s">
        <v>739</v>
      </c>
      <c r="L16" s="9" t="str">
        <f t="shared" si="3"/>
        <v>No</v>
      </c>
    </row>
    <row r="17" spans="1:12" x14ac:dyDescent="0.2">
      <c r="A17" s="4" t="s">
        <v>996</v>
      </c>
      <c r="B17" s="35" t="s">
        <v>213</v>
      </c>
      <c r="C17" s="36">
        <v>1515</v>
      </c>
      <c r="D17" s="44" t="str">
        <f t="shared" si="0"/>
        <v>N/A</v>
      </c>
      <c r="E17" s="36">
        <v>1495</v>
      </c>
      <c r="F17" s="44" t="str">
        <f t="shared" si="1"/>
        <v>N/A</v>
      </c>
      <c r="G17" s="36">
        <v>1019</v>
      </c>
      <c r="H17" s="44" t="str">
        <f t="shared" si="2"/>
        <v>N/A</v>
      </c>
      <c r="I17" s="12">
        <v>-1.32</v>
      </c>
      <c r="J17" s="12">
        <v>-31.8</v>
      </c>
      <c r="K17" s="45" t="s">
        <v>739</v>
      </c>
      <c r="L17" s="9" t="str">
        <f t="shared" si="3"/>
        <v>No</v>
      </c>
    </row>
    <row r="18" spans="1:12" x14ac:dyDescent="0.2">
      <c r="A18" s="4" t="s">
        <v>997</v>
      </c>
      <c r="B18" s="35" t="s">
        <v>213</v>
      </c>
      <c r="C18" s="36">
        <v>0</v>
      </c>
      <c r="D18" s="44" t="str">
        <f t="shared" si="0"/>
        <v>N/A</v>
      </c>
      <c r="E18" s="36">
        <v>0</v>
      </c>
      <c r="F18" s="44" t="str">
        <f t="shared" si="1"/>
        <v>N/A</v>
      </c>
      <c r="G18" s="36">
        <v>0</v>
      </c>
      <c r="H18" s="44" t="str">
        <f t="shared" si="2"/>
        <v>N/A</v>
      </c>
      <c r="I18" s="12" t="s">
        <v>1747</v>
      </c>
      <c r="J18" s="12" t="s">
        <v>1747</v>
      </c>
      <c r="K18" s="45" t="s">
        <v>739</v>
      </c>
      <c r="L18" s="9" t="str">
        <f t="shared" si="3"/>
        <v>N/A</v>
      </c>
    </row>
    <row r="19" spans="1:12" x14ac:dyDescent="0.2">
      <c r="A19" s="4" t="s">
        <v>998</v>
      </c>
      <c r="B19" s="35" t="s">
        <v>213</v>
      </c>
      <c r="C19" s="36">
        <v>81</v>
      </c>
      <c r="D19" s="44" t="str">
        <f t="shared" si="0"/>
        <v>N/A</v>
      </c>
      <c r="E19" s="36">
        <v>76</v>
      </c>
      <c r="F19" s="44" t="str">
        <f t="shared" si="1"/>
        <v>N/A</v>
      </c>
      <c r="G19" s="36">
        <v>75</v>
      </c>
      <c r="H19" s="44" t="str">
        <f t="shared" si="2"/>
        <v>N/A</v>
      </c>
      <c r="I19" s="12">
        <v>-6.17</v>
      </c>
      <c r="J19" s="12">
        <v>-1.32</v>
      </c>
      <c r="K19" s="45" t="s">
        <v>739</v>
      </c>
      <c r="L19" s="9" t="str">
        <f t="shared" si="3"/>
        <v>Yes</v>
      </c>
    </row>
    <row r="20" spans="1:12" x14ac:dyDescent="0.2">
      <c r="A20" s="4" t="s">
        <v>999</v>
      </c>
      <c r="B20" s="35" t="s">
        <v>213</v>
      </c>
      <c r="C20" s="36">
        <v>520</v>
      </c>
      <c r="D20" s="44" t="str">
        <f t="shared" si="0"/>
        <v>N/A</v>
      </c>
      <c r="E20" s="36">
        <v>476</v>
      </c>
      <c r="F20" s="44" t="str">
        <f t="shared" si="1"/>
        <v>N/A</v>
      </c>
      <c r="G20" s="36">
        <v>196</v>
      </c>
      <c r="H20" s="44" t="str">
        <f t="shared" si="2"/>
        <v>N/A</v>
      </c>
      <c r="I20" s="12">
        <v>-8.4600000000000009</v>
      </c>
      <c r="J20" s="12">
        <v>-58.8</v>
      </c>
      <c r="K20" s="45" t="s">
        <v>739</v>
      </c>
      <c r="L20" s="9" t="str">
        <f t="shared" si="3"/>
        <v>No</v>
      </c>
    </row>
    <row r="21" spans="1:12" x14ac:dyDescent="0.2">
      <c r="A21" s="2" t="s">
        <v>1000</v>
      </c>
      <c r="B21" s="35" t="s">
        <v>213</v>
      </c>
      <c r="C21" s="36">
        <v>0</v>
      </c>
      <c r="D21" s="44" t="str">
        <f t="shared" si="0"/>
        <v>N/A</v>
      </c>
      <c r="E21" s="36">
        <v>0</v>
      </c>
      <c r="F21" s="44" t="str">
        <f t="shared" si="1"/>
        <v>N/A</v>
      </c>
      <c r="G21" s="36">
        <v>0</v>
      </c>
      <c r="H21" s="44" t="str">
        <f t="shared" si="2"/>
        <v>N/A</v>
      </c>
      <c r="I21" s="12" t="s">
        <v>1747</v>
      </c>
      <c r="J21" s="12" t="s">
        <v>1747</v>
      </c>
      <c r="K21" s="45" t="s">
        <v>739</v>
      </c>
      <c r="L21" s="9" t="str">
        <f t="shared" si="3"/>
        <v>N/A</v>
      </c>
    </row>
    <row r="22" spans="1:12" x14ac:dyDescent="0.2">
      <c r="A22" s="4" t="s">
        <v>1729</v>
      </c>
      <c r="B22" s="35" t="s">
        <v>213</v>
      </c>
      <c r="C22" s="36">
        <v>7536</v>
      </c>
      <c r="D22" s="44" t="str">
        <f t="shared" si="0"/>
        <v>N/A</v>
      </c>
      <c r="E22" s="36">
        <v>6201</v>
      </c>
      <c r="F22" s="44" t="str">
        <f t="shared" si="1"/>
        <v>N/A</v>
      </c>
      <c r="G22" s="36">
        <v>4637</v>
      </c>
      <c r="H22" s="44" t="str">
        <f t="shared" si="2"/>
        <v>N/A</v>
      </c>
      <c r="I22" s="12">
        <v>-17.7</v>
      </c>
      <c r="J22" s="12">
        <v>-25.2</v>
      </c>
      <c r="K22" s="45" t="s">
        <v>739</v>
      </c>
      <c r="L22" s="9" t="str">
        <f t="shared" si="3"/>
        <v>Yes</v>
      </c>
    </row>
    <row r="23" spans="1:12" x14ac:dyDescent="0.2">
      <c r="A23" s="4" t="s">
        <v>1001</v>
      </c>
      <c r="B23" s="35" t="s">
        <v>213</v>
      </c>
      <c r="C23" s="36">
        <v>5655</v>
      </c>
      <c r="D23" s="44" t="str">
        <f t="shared" si="0"/>
        <v>N/A</v>
      </c>
      <c r="E23" s="36">
        <v>4556</v>
      </c>
      <c r="F23" s="44" t="str">
        <f t="shared" si="1"/>
        <v>N/A</v>
      </c>
      <c r="G23" s="36">
        <v>3380</v>
      </c>
      <c r="H23" s="44" t="str">
        <f t="shared" si="2"/>
        <v>N/A</v>
      </c>
      <c r="I23" s="12">
        <v>-19.399999999999999</v>
      </c>
      <c r="J23" s="12">
        <v>-25.8</v>
      </c>
      <c r="K23" s="45" t="s">
        <v>739</v>
      </c>
      <c r="L23" s="9" t="str">
        <f t="shared" si="3"/>
        <v>Yes</v>
      </c>
    </row>
    <row r="24" spans="1:12" x14ac:dyDescent="0.2">
      <c r="A24" s="4" t="s">
        <v>1002</v>
      </c>
      <c r="B24" s="35" t="s">
        <v>213</v>
      </c>
      <c r="C24" s="36">
        <v>0</v>
      </c>
      <c r="D24" s="44" t="str">
        <f t="shared" si="0"/>
        <v>N/A</v>
      </c>
      <c r="E24" s="36">
        <v>0</v>
      </c>
      <c r="F24" s="44" t="str">
        <f t="shared" si="1"/>
        <v>N/A</v>
      </c>
      <c r="G24" s="36">
        <v>0</v>
      </c>
      <c r="H24" s="44" t="str">
        <f t="shared" si="2"/>
        <v>N/A</v>
      </c>
      <c r="I24" s="12" t="s">
        <v>1747</v>
      </c>
      <c r="J24" s="12" t="s">
        <v>1747</v>
      </c>
      <c r="K24" s="45" t="s">
        <v>739</v>
      </c>
      <c r="L24" s="9" t="str">
        <f t="shared" si="3"/>
        <v>N/A</v>
      </c>
    </row>
    <row r="25" spans="1:12" x14ac:dyDescent="0.2">
      <c r="A25" s="4" t="s">
        <v>1003</v>
      </c>
      <c r="B25" s="35" t="s">
        <v>213</v>
      </c>
      <c r="C25" s="36">
        <v>0</v>
      </c>
      <c r="D25" s="44" t="str">
        <f t="shared" si="0"/>
        <v>N/A</v>
      </c>
      <c r="E25" s="36">
        <v>0</v>
      </c>
      <c r="F25" s="44" t="str">
        <f t="shared" si="1"/>
        <v>N/A</v>
      </c>
      <c r="G25" s="36">
        <v>0</v>
      </c>
      <c r="H25" s="44" t="str">
        <f t="shared" si="2"/>
        <v>N/A</v>
      </c>
      <c r="I25" s="12" t="s">
        <v>1747</v>
      </c>
      <c r="J25" s="12" t="s">
        <v>1747</v>
      </c>
      <c r="K25" s="45" t="s">
        <v>739</v>
      </c>
      <c r="L25" s="9" t="str">
        <f t="shared" si="3"/>
        <v>N/A</v>
      </c>
    </row>
    <row r="26" spans="1:12" x14ac:dyDescent="0.2">
      <c r="A26" s="4" t="s">
        <v>1004</v>
      </c>
      <c r="B26" s="35" t="s">
        <v>213</v>
      </c>
      <c r="C26" s="36">
        <v>716</v>
      </c>
      <c r="D26" s="44" t="str">
        <f t="shared" si="0"/>
        <v>N/A</v>
      </c>
      <c r="E26" s="36">
        <v>599</v>
      </c>
      <c r="F26" s="44" t="str">
        <f t="shared" si="1"/>
        <v>N/A</v>
      </c>
      <c r="G26" s="36">
        <v>378</v>
      </c>
      <c r="H26" s="44" t="str">
        <f t="shared" si="2"/>
        <v>N/A</v>
      </c>
      <c r="I26" s="12">
        <v>-16.3</v>
      </c>
      <c r="J26" s="12">
        <v>-36.9</v>
      </c>
      <c r="K26" s="45" t="s">
        <v>739</v>
      </c>
      <c r="L26" s="9" t="str">
        <f t="shared" si="3"/>
        <v>No</v>
      </c>
    </row>
    <row r="27" spans="1:12" x14ac:dyDescent="0.2">
      <c r="A27" s="4" t="s">
        <v>1005</v>
      </c>
      <c r="B27" s="35" t="s">
        <v>213</v>
      </c>
      <c r="C27" s="36">
        <v>884</v>
      </c>
      <c r="D27" s="44" t="str">
        <f t="shared" si="0"/>
        <v>N/A</v>
      </c>
      <c r="E27" s="36">
        <v>788</v>
      </c>
      <c r="F27" s="44" t="str">
        <f t="shared" si="1"/>
        <v>N/A</v>
      </c>
      <c r="G27" s="36">
        <v>631</v>
      </c>
      <c r="H27" s="44" t="str">
        <f t="shared" si="2"/>
        <v>N/A</v>
      </c>
      <c r="I27" s="12">
        <v>-10.9</v>
      </c>
      <c r="J27" s="12">
        <v>-19.899999999999999</v>
      </c>
      <c r="K27" s="45" t="s">
        <v>739</v>
      </c>
      <c r="L27" s="9" t="str">
        <f t="shared" si="3"/>
        <v>Yes</v>
      </c>
    </row>
    <row r="28" spans="1:12" x14ac:dyDescent="0.2">
      <c r="A28" s="58" t="s">
        <v>1006</v>
      </c>
      <c r="B28" s="35" t="s">
        <v>213</v>
      </c>
      <c r="C28" s="36">
        <v>279</v>
      </c>
      <c r="D28" s="44" t="str">
        <f t="shared" si="0"/>
        <v>N/A</v>
      </c>
      <c r="E28" s="36">
        <v>255</v>
      </c>
      <c r="F28" s="44" t="str">
        <f t="shared" si="1"/>
        <v>N/A</v>
      </c>
      <c r="G28" s="36">
        <v>246</v>
      </c>
      <c r="H28" s="44" t="str">
        <f t="shared" si="2"/>
        <v>N/A</v>
      </c>
      <c r="I28" s="12">
        <v>-8.6</v>
      </c>
      <c r="J28" s="12">
        <v>-3.53</v>
      </c>
      <c r="K28" s="45" t="s">
        <v>739</v>
      </c>
      <c r="L28" s="9" t="str">
        <f t="shared" si="3"/>
        <v>Yes</v>
      </c>
    </row>
    <row r="29" spans="1:12" x14ac:dyDescent="0.2">
      <c r="A29" s="58" t="s">
        <v>1007</v>
      </c>
      <c r="B29" s="35" t="s">
        <v>213</v>
      </c>
      <c r="C29" s="36">
        <v>11</v>
      </c>
      <c r="D29" s="44" t="str">
        <f t="shared" si="0"/>
        <v>N/A</v>
      </c>
      <c r="E29" s="36">
        <v>11</v>
      </c>
      <c r="F29" s="44" t="str">
        <f t="shared" si="1"/>
        <v>N/A</v>
      </c>
      <c r="G29" s="36">
        <v>11</v>
      </c>
      <c r="H29" s="44" t="str">
        <f t="shared" si="2"/>
        <v>N/A</v>
      </c>
      <c r="I29" s="12">
        <v>50</v>
      </c>
      <c r="J29" s="12">
        <v>-33.299999999999997</v>
      </c>
      <c r="K29" s="45" t="s">
        <v>739</v>
      </c>
      <c r="L29" s="9" t="str">
        <f t="shared" si="3"/>
        <v>No</v>
      </c>
    </row>
    <row r="30" spans="1:12" x14ac:dyDescent="0.2">
      <c r="A30" s="58" t="s">
        <v>106</v>
      </c>
      <c r="B30" s="35" t="s">
        <v>213</v>
      </c>
      <c r="C30" s="36">
        <v>5169</v>
      </c>
      <c r="D30" s="44" t="str">
        <f t="shared" si="0"/>
        <v>N/A</v>
      </c>
      <c r="E30" s="36">
        <v>4178</v>
      </c>
      <c r="F30" s="44" t="str">
        <f t="shared" si="1"/>
        <v>N/A</v>
      </c>
      <c r="G30" s="36">
        <v>3014</v>
      </c>
      <c r="H30" s="44" t="str">
        <f t="shared" si="2"/>
        <v>N/A</v>
      </c>
      <c r="I30" s="12">
        <v>-19.2</v>
      </c>
      <c r="J30" s="12">
        <v>-27.9</v>
      </c>
      <c r="K30" s="45" t="s">
        <v>739</v>
      </c>
      <c r="L30" s="9" t="str">
        <f t="shared" si="3"/>
        <v>Yes</v>
      </c>
    </row>
    <row r="31" spans="1:12" x14ac:dyDescent="0.2">
      <c r="A31" s="46" t="s">
        <v>1008</v>
      </c>
      <c r="B31" s="35" t="s">
        <v>213</v>
      </c>
      <c r="C31" s="36">
        <v>2489</v>
      </c>
      <c r="D31" s="44" t="str">
        <f t="shared" si="0"/>
        <v>N/A</v>
      </c>
      <c r="E31" s="36">
        <v>2068</v>
      </c>
      <c r="F31" s="44" t="str">
        <f t="shared" si="1"/>
        <v>N/A</v>
      </c>
      <c r="G31" s="36">
        <v>1660</v>
      </c>
      <c r="H31" s="44" t="str">
        <f t="shared" si="2"/>
        <v>N/A</v>
      </c>
      <c r="I31" s="12">
        <v>-16.899999999999999</v>
      </c>
      <c r="J31" s="12">
        <v>-19.7</v>
      </c>
      <c r="K31" s="45" t="s">
        <v>739</v>
      </c>
      <c r="L31" s="9" t="str">
        <f t="shared" si="3"/>
        <v>Yes</v>
      </c>
    </row>
    <row r="32" spans="1:12" x14ac:dyDescent="0.2">
      <c r="A32" s="46" t="s">
        <v>1009</v>
      </c>
      <c r="B32" s="35" t="s">
        <v>213</v>
      </c>
      <c r="C32" s="36">
        <v>0</v>
      </c>
      <c r="D32" s="44" t="str">
        <f t="shared" si="0"/>
        <v>N/A</v>
      </c>
      <c r="E32" s="36">
        <v>0</v>
      </c>
      <c r="F32" s="44" t="str">
        <f t="shared" si="1"/>
        <v>N/A</v>
      </c>
      <c r="G32" s="36">
        <v>0</v>
      </c>
      <c r="H32" s="44" t="str">
        <f t="shared" si="2"/>
        <v>N/A</v>
      </c>
      <c r="I32" s="12" t="s">
        <v>1747</v>
      </c>
      <c r="J32" s="12" t="s">
        <v>1747</v>
      </c>
      <c r="K32" s="45" t="s">
        <v>739</v>
      </c>
      <c r="L32" s="9" t="str">
        <f t="shared" si="3"/>
        <v>N/A</v>
      </c>
    </row>
    <row r="33" spans="1:12" x14ac:dyDescent="0.2">
      <c r="A33" s="46" t="s">
        <v>1010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1011</v>
      </c>
      <c r="B34" s="35" t="s">
        <v>213</v>
      </c>
      <c r="C34" s="36">
        <v>94</v>
      </c>
      <c r="D34" s="44" t="str">
        <f t="shared" si="0"/>
        <v>N/A</v>
      </c>
      <c r="E34" s="36">
        <v>105</v>
      </c>
      <c r="F34" s="44" t="str">
        <f t="shared" si="1"/>
        <v>N/A</v>
      </c>
      <c r="G34" s="36">
        <v>82</v>
      </c>
      <c r="H34" s="44" t="str">
        <f t="shared" si="2"/>
        <v>N/A</v>
      </c>
      <c r="I34" s="12">
        <v>11.7</v>
      </c>
      <c r="J34" s="12">
        <v>-21.9</v>
      </c>
      <c r="K34" s="45" t="s">
        <v>739</v>
      </c>
      <c r="L34" s="9" t="str">
        <f t="shared" si="3"/>
        <v>Yes</v>
      </c>
    </row>
    <row r="35" spans="1:12" x14ac:dyDescent="0.2">
      <c r="A35" s="46" t="s">
        <v>1012</v>
      </c>
      <c r="B35" s="35" t="s">
        <v>213</v>
      </c>
      <c r="C35" s="36">
        <v>368</v>
      </c>
      <c r="D35" s="44" t="str">
        <f t="shared" si="0"/>
        <v>N/A</v>
      </c>
      <c r="E35" s="36">
        <v>296</v>
      </c>
      <c r="F35" s="44" t="str">
        <f t="shared" si="1"/>
        <v>N/A</v>
      </c>
      <c r="G35" s="36">
        <v>285</v>
      </c>
      <c r="H35" s="44" t="str">
        <f t="shared" si="2"/>
        <v>N/A</v>
      </c>
      <c r="I35" s="12">
        <v>-19.600000000000001</v>
      </c>
      <c r="J35" s="12">
        <v>-3.72</v>
      </c>
      <c r="K35" s="45" t="s">
        <v>739</v>
      </c>
      <c r="L35" s="9" t="str">
        <f t="shared" si="3"/>
        <v>Yes</v>
      </c>
    </row>
    <row r="36" spans="1:12" x14ac:dyDescent="0.2">
      <c r="A36" s="46" t="s">
        <v>1013</v>
      </c>
      <c r="B36" s="35" t="s">
        <v>213</v>
      </c>
      <c r="C36" s="36">
        <v>2218</v>
      </c>
      <c r="D36" s="44" t="str">
        <f t="shared" si="0"/>
        <v>N/A</v>
      </c>
      <c r="E36" s="36">
        <v>1709</v>
      </c>
      <c r="F36" s="44" t="str">
        <f t="shared" si="1"/>
        <v>N/A</v>
      </c>
      <c r="G36" s="36">
        <v>987</v>
      </c>
      <c r="H36" s="44" t="str">
        <f t="shared" si="2"/>
        <v>N/A</v>
      </c>
      <c r="I36" s="12">
        <v>-22.9</v>
      </c>
      <c r="J36" s="12">
        <v>-42.2</v>
      </c>
      <c r="K36" s="45" t="s">
        <v>739</v>
      </c>
      <c r="L36" s="9" t="str">
        <f t="shared" si="3"/>
        <v>No</v>
      </c>
    </row>
    <row r="37" spans="1:12" x14ac:dyDescent="0.2">
      <c r="A37" s="46" t="s">
        <v>122</v>
      </c>
      <c r="B37" s="35" t="s">
        <v>213</v>
      </c>
      <c r="C37" s="36">
        <v>83</v>
      </c>
      <c r="D37" s="44" t="str">
        <f t="shared" si="0"/>
        <v>N/A</v>
      </c>
      <c r="E37" s="36">
        <v>95</v>
      </c>
      <c r="F37" s="44" t="str">
        <f t="shared" si="1"/>
        <v>N/A</v>
      </c>
      <c r="G37" s="36">
        <v>21</v>
      </c>
      <c r="H37" s="44" t="str">
        <f t="shared" si="2"/>
        <v>N/A</v>
      </c>
      <c r="I37" s="12">
        <v>14.46</v>
      </c>
      <c r="J37" s="12">
        <v>-77.900000000000006</v>
      </c>
      <c r="K37" s="45" t="s">
        <v>739</v>
      </c>
      <c r="L37" s="9" t="str">
        <f t="shared" si="3"/>
        <v>No</v>
      </c>
    </row>
    <row r="38" spans="1:12" x14ac:dyDescent="0.2">
      <c r="A38" s="46" t="s">
        <v>84</v>
      </c>
      <c r="B38" s="35" t="s">
        <v>213</v>
      </c>
      <c r="C38" s="47">
        <v>135311950</v>
      </c>
      <c r="D38" s="44" t="str">
        <f t="shared" si="0"/>
        <v>N/A</v>
      </c>
      <c r="E38" s="47">
        <v>135898150</v>
      </c>
      <c r="F38" s="44" t="str">
        <f t="shared" si="1"/>
        <v>N/A</v>
      </c>
      <c r="G38" s="47">
        <v>72909120</v>
      </c>
      <c r="H38" s="44" t="str">
        <f t="shared" si="2"/>
        <v>N/A</v>
      </c>
      <c r="I38" s="12">
        <v>0.43319999999999997</v>
      </c>
      <c r="J38" s="12">
        <v>-46.4</v>
      </c>
      <c r="K38" s="45" t="s">
        <v>739</v>
      </c>
      <c r="L38" s="9" t="str">
        <f t="shared" si="3"/>
        <v>No</v>
      </c>
    </row>
    <row r="39" spans="1:12" x14ac:dyDescent="0.2">
      <c r="A39" s="46" t="s">
        <v>1302</v>
      </c>
      <c r="B39" s="35" t="s">
        <v>213</v>
      </c>
      <c r="C39" s="47">
        <v>9058.2373812000005</v>
      </c>
      <c r="D39" s="44" t="str">
        <f t="shared" si="0"/>
        <v>N/A</v>
      </c>
      <c r="E39" s="47">
        <v>10817.332643</v>
      </c>
      <c r="F39" s="44" t="str">
        <f t="shared" si="1"/>
        <v>N/A</v>
      </c>
      <c r="G39" s="47">
        <v>8119.9599064000004</v>
      </c>
      <c r="H39" s="44" t="str">
        <f t="shared" si="2"/>
        <v>N/A</v>
      </c>
      <c r="I39" s="12">
        <v>19.420000000000002</v>
      </c>
      <c r="J39" s="12">
        <v>-24.9</v>
      </c>
      <c r="K39" s="45" t="s">
        <v>739</v>
      </c>
      <c r="L39" s="9" t="str">
        <f t="shared" si="3"/>
        <v>Yes</v>
      </c>
    </row>
    <row r="40" spans="1:12" x14ac:dyDescent="0.2">
      <c r="A40" s="46" t="s">
        <v>1303</v>
      </c>
      <c r="B40" s="35" t="s">
        <v>213</v>
      </c>
      <c r="C40" s="47">
        <v>12219.990066</v>
      </c>
      <c r="D40" s="44" t="str">
        <f>IF($B40="N/A","N/A",IF(C40&gt;10,"No",IF(C40&lt;-10,"No","Yes")))</f>
        <v>N/A</v>
      </c>
      <c r="E40" s="47">
        <v>15245.473413</v>
      </c>
      <c r="F40" s="44" t="str">
        <f>IF($B40="N/A","N/A",IF(E40&gt;10,"No",IF(E40&lt;-10,"No","Yes")))</f>
        <v>N/A</v>
      </c>
      <c r="G40" s="47">
        <v>12911.124491</v>
      </c>
      <c r="H40" s="44" t="str">
        <f>IF($B40="N/A","N/A",IF(G40&gt;10,"No",IF(G40&lt;-10,"No","Yes")))</f>
        <v>N/A</v>
      </c>
      <c r="I40" s="12">
        <v>24.76</v>
      </c>
      <c r="J40" s="12">
        <v>-15.3</v>
      </c>
      <c r="K40" s="45" t="s">
        <v>739</v>
      </c>
      <c r="L40" s="9" t="str">
        <f>IF(J40="Div by 0", "N/A", IF(K40="N/A","N/A", IF(J40&gt;VALUE(MID(K40,1,2)), "No", IF(J40&lt;-1*VALUE(MID(K40,1,2)), "No", "Yes"))))</f>
        <v>Yes</v>
      </c>
    </row>
    <row r="41" spans="1:12" x14ac:dyDescent="0.2">
      <c r="A41" s="46" t="s">
        <v>107</v>
      </c>
      <c r="B41" s="35" t="s">
        <v>213</v>
      </c>
      <c r="C41" s="47">
        <v>746041</v>
      </c>
      <c r="D41" s="44" t="str">
        <f t="shared" ref="D41:D44" si="4">IF($B41="N/A","N/A",IF(C41&gt;10,"No",IF(C41&lt;-10,"No","Yes")))</f>
        <v>N/A</v>
      </c>
      <c r="E41" s="47">
        <v>569200</v>
      </c>
      <c r="F41" s="44" t="str">
        <f t="shared" ref="F41:F44" si="5">IF($B41="N/A","N/A",IF(E41&gt;10,"No",IF(E41&lt;-10,"No","Yes")))</f>
        <v>N/A</v>
      </c>
      <c r="G41" s="47">
        <v>343662</v>
      </c>
      <c r="H41" s="44" t="str">
        <f t="shared" ref="H41:H44" si="6">IF($B41="N/A","N/A",IF(G41&gt;10,"No",IF(G41&lt;-10,"No","Yes")))</f>
        <v>N/A</v>
      </c>
      <c r="I41" s="12">
        <v>-23.7</v>
      </c>
      <c r="J41" s="12">
        <v>-39.6</v>
      </c>
      <c r="K41" s="45" t="s">
        <v>739</v>
      </c>
      <c r="L41" s="9" t="str">
        <f t="shared" ref="L41:L43" si="7">IF(J41="Div by 0", "N/A", IF(K41="N/A","N/A", IF(J41&gt;VALUE(MID(K41,1,2)), "No", IF(J41&lt;-1*VALUE(MID(K41,1,2)), "No", "Yes"))))</f>
        <v>No</v>
      </c>
    </row>
    <row r="42" spans="1:12" x14ac:dyDescent="0.2">
      <c r="A42" s="46" t="s">
        <v>158</v>
      </c>
      <c r="B42" s="48" t="s">
        <v>217</v>
      </c>
      <c r="C42" s="1">
        <v>48</v>
      </c>
      <c r="D42" s="44" t="str">
        <f>IF($B42="N/A","N/A",IF(C42&gt;0,"No",IF(C42&lt;0,"No","Yes")))</f>
        <v>No</v>
      </c>
      <c r="E42" s="1">
        <v>42</v>
      </c>
      <c r="F42" s="44" t="str">
        <f>IF($B42="N/A","N/A",IF(E42&gt;0,"No",IF(E42&lt;0,"No","Yes")))</f>
        <v>No</v>
      </c>
      <c r="G42" s="1">
        <v>72</v>
      </c>
      <c r="H42" s="44" t="str">
        <f>IF($B42="N/A","N/A",IF(G42&gt;0,"No",IF(G42&lt;0,"No","Yes")))</f>
        <v>No</v>
      </c>
      <c r="I42" s="12">
        <v>-12.5</v>
      </c>
      <c r="J42" s="12">
        <v>71.430000000000007</v>
      </c>
      <c r="K42" s="45" t="s">
        <v>739</v>
      </c>
      <c r="L42" s="9" t="str">
        <f t="shared" si="7"/>
        <v>No</v>
      </c>
    </row>
    <row r="43" spans="1:12" x14ac:dyDescent="0.2">
      <c r="A43" s="46" t="s">
        <v>156</v>
      </c>
      <c r="B43" s="35" t="s">
        <v>213</v>
      </c>
      <c r="C43" s="47">
        <v>41554</v>
      </c>
      <c r="D43" s="44" t="str">
        <f t="shared" si="4"/>
        <v>N/A</v>
      </c>
      <c r="E43" s="47">
        <v>38058</v>
      </c>
      <c r="F43" s="44" t="str">
        <f t="shared" si="5"/>
        <v>N/A</v>
      </c>
      <c r="G43" s="47">
        <v>52650</v>
      </c>
      <c r="H43" s="44" t="str">
        <f t="shared" si="6"/>
        <v>N/A</v>
      </c>
      <c r="I43" s="12">
        <v>-8.41</v>
      </c>
      <c r="J43" s="12">
        <v>38.340000000000003</v>
      </c>
      <c r="K43" s="45" t="s">
        <v>739</v>
      </c>
      <c r="L43" s="9" t="str">
        <f t="shared" si="7"/>
        <v>No</v>
      </c>
    </row>
    <row r="44" spans="1:12" x14ac:dyDescent="0.2">
      <c r="A44" s="46" t="s">
        <v>1304</v>
      </c>
      <c r="B44" s="35" t="s">
        <v>213</v>
      </c>
      <c r="C44" s="47">
        <v>865.70833332999996</v>
      </c>
      <c r="D44" s="44" t="str">
        <f t="shared" si="4"/>
        <v>N/A</v>
      </c>
      <c r="E44" s="47">
        <v>906.14285714000005</v>
      </c>
      <c r="F44" s="44" t="str">
        <f t="shared" si="5"/>
        <v>N/A</v>
      </c>
      <c r="G44" s="47">
        <v>731.25</v>
      </c>
      <c r="H44" s="44" t="str">
        <f t="shared" si="6"/>
        <v>N/A</v>
      </c>
      <c r="I44" s="12">
        <v>4.6710000000000003</v>
      </c>
      <c r="J44" s="12">
        <v>-19.3</v>
      </c>
      <c r="K44" s="45" t="s">
        <v>739</v>
      </c>
      <c r="L44" s="9" t="str">
        <f>IF(J44="Div by 0", "N/A", IF(OR(J44="N/A",K44="N/A"),"N/A", IF(J44&gt;VALUE(MID(K44,1,2)), "No", IF(J44&lt;-1*VALUE(MID(K44,1,2)), "No", "Yes"))))</f>
        <v>Yes</v>
      </c>
    </row>
    <row r="45" spans="1:12" x14ac:dyDescent="0.2">
      <c r="A45" s="46" t="s">
        <v>1305</v>
      </c>
      <c r="B45" s="35" t="s">
        <v>213</v>
      </c>
      <c r="C45" s="47">
        <v>32395.410255999999</v>
      </c>
      <c r="D45" s="44" t="str">
        <f t="shared" ref="D45:D71" si="8">IF($B45="N/A","N/A",IF(C45&gt;10,"No",IF(C45&lt;-10,"No","Yes")))</f>
        <v>N/A</v>
      </c>
      <c r="E45" s="47">
        <v>31293.715327999998</v>
      </c>
      <c r="F45" s="44" t="str">
        <f t="shared" ref="F45:F71" si="9">IF($B45="N/A","N/A",IF(E45&gt;10,"No",IF(E45&lt;-10,"No","Yes")))</f>
        <v>N/A</v>
      </c>
      <c r="G45" s="47">
        <v>30861.894736999999</v>
      </c>
      <c r="H45" s="44" t="str">
        <f t="shared" ref="H45:H71" si="10">IF($B45="N/A","N/A",IF(G45&gt;10,"No",IF(G45&lt;-10,"No","Yes")))</f>
        <v>N/A</v>
      </c>
      <c r="I45" s="12">
        <v>-3.4</v>
      </c>
      <c r="J45" s="12">
        <v>-1.38</v>
      </c>
      <c r="K45" s="45" t="s">
        <v>739</v>
      </c>
      <c r="L45" s="9" t="str">
        <f t="shared" ref="L45:L71" si="11">IF(J45="Div by 0", "N/A", IF(K45="N/A","N/A", IF(J45&gt;VALUE(MID(K45,1,2)), "No", IF(J45&lt;-1*VALUE(MID(K45,1,2)), "No", "Yes"))))</f>
        <v>Yes</v>
      </c>
    </row>
    <row r="46" spans="1:12" x14ac:dyDescent="0.2">
      <c r="A46" s="46" t="s">
        <v>1306</v>
      </c>
      <c r="B46" s="35" t="s">
        <v>213</v>
      </c>
      <c r="C46" s="47">
        <v>34152.092593000001</v>
      </c>
      <c r="D46" s="44" t="str">
        <f t="shared" si="8"/>
        <v>N/A</v>
      </c>
      <c r="E46" s="47">
        <v>30124.758621000001</v>
      </c>
      <c r="F46" s="44" t="str">
        <f t="shared" si="9"/>
        <v>N/A</v>
      </c>
      <c r="G46" s="47">
        <v>43637.416666999998</v>
      </c>
      <c r="H46" s="44" t="str">
        <f t="shared" si="10"/>
        <v>N/A</v>
      </c>
      <c r="I46" s="12">
        <v>-11.8</v>
      </c>
      <c r="J46" s="12">
        <v>44.86</v>
      </c>
      <c r="K46" s="45" t="s">
        <v>739</v>
      </c>
      <c r="L46" s="9" t="str">
        <f t="shared" si="11"/>
        <v>No</v>
      </c>
    </row>
    <row r="47" spans="1:12" x14ac:dyDescent="0.2">
      <c r="A47" s="46" t="s">
        <v>1307</v>
      </c>
      <c r="B47" s="35" t="s">
        <v>213</v>
      </c>
      <c r="C47" s="47" t="s">
        <v>1747</v>
      </c>
      <c r="D47" s="44" t="str">
        <f t="shared" si="8"/>
        <v>N/A</v>
      </c>
      <c r="E47" s="47" t="s">
        <v>1747</v>
      </c>
      <c r="F47" s="44" t="str">
        <f t="shared" si="9"/>
        <v>N/A</v>
      </c>
      <c r="G47" s="47" t="s">
        <v>1747</v>
      </c>
      <c r="H47" s="44" t="str">
        <f t="shared" si="10"/>
        <v>N/A</v>
      </c>
      <c r="I47" s="12" t="s">
        <v>1747</v>
      </c>
      <c r="J47" s="12" t="s">
        <v>1747</v>
      </c>
      <c r="K47" s="45" t="s">
        <v>739</v>
      </c>
      <c r="L47" s="9" t="str">
        <f t="shared" si="11"/>
        <v>N/A</v>
      </c>
    </row>
    <row r="48" spans="1:12" x14ac:dyDescent="0.2">
      <c r="A48" s="46" t="s">
        <v>1308</v>
      </c>
      <c r="B48" s="35" t="s">
        <v>213</v>
      </c>
      <c r="C48" s="47" t="s">
        <v>1747</v>
      </c>
      <c r="D48" s="44" t="str">
        <f t="shared" si="8"/>
        <v>N/A</v>
      </c>
      <c r="E48" s="47" t="s">
        <v>1747</v>
      </c>
      <c r="F48" s="44" t="str">
        <f t="shared" si="9"/>
        <v>N/A</v>
      </c>
      <c r="G48" s="47" t="s">
        <v>1747</v>
      </c>
      <c r="H48" s="44" t="str">
        <f t="shared" si="10"/>
        <v>N/A</v>
      </c>
      <c r="I48" s="12" t="s">
        <v>1747</v>
      </c>
      <c r="J48" s="12" t="s">
        <v>1747</v>
      </c>
      <c r="K48" s="45" t="s">
        <v>739</v>
      </c>
      <c r="L48" s="9" t="str">
        <f t="shared" si="11"/>
        <v>N/A</v>
      </c>
    </row>
    <row r="49" spans="1:12" x14ac:dyDescent="0.2">
      <c r="A49" s="46" t="s">
        <v>1309</v>
      </c>
      <c r="B49" s="35" t="s">
        <v>213</v>
      </c>
      <c r="C49" s="47">
        <v>48238.914285999999</v>
      </c>
      <c r="D49" s="44" t="str">
        <f t="shared" si="8"/>
        <v>N/A</v>
      </c>
      <c r="E49" s="47">
        <v>45377.446809000001</v>
      </c>
      <c r="F49" s="44" t="str">
        <f t="shared" si="9"/>
        <v>N/A</v>
      </c>
      <c r="G49" s="47">
        <v>112318</v>
      </c>
      <c r="H49" s="44" t="str">
        <f t="shared" si="10"/>
        <v>N/A</v>
      </c>
      <c r="I49" s="12">
        <v>-5.93</v>
      </c>
      <c r="J49" s="12">
        <v>147.5</v>
      </c>
      <c r="K49" s="45" t="s">
        <v>739</v>
      </c>
      <c r="L49" s="9" t="str">
        <f t="shared" si="11"/>
        <v>No</v>
      </c>
    </row>
    <row r="50" spans="1:12" x14ac:dyDescent="0.2">
      <c r="A50" s="46" t="s">
        <v>1310</v>
      </c>
      <c r="B50" s="35" t="s">
        <v>213</v>
      </c>
      <c r="C50" s="47">
        <v>9203.1428570999997</v>
      </c>
      <c r="D50" s="44" t="str">
        <f t="shared" si="8"/>
        <v>N/A</v>
      </c>
      <c r="E50" s="47">
        <v>12726.96875</v>
      </c>
      <c r="F50" s="44" t="str">
        <f t="shared" si="9"/>
        <v>N/A</v>
      </c>
      <c r="G50" s="47">
        <v>9083.2272727</v>
      </c>
      <c r="H50" s="44" t="str">
        <f t="shared" si="10"/>
        <v>N/A</v>
      </c>
      <c r="I50" s="12">
        <v>38.29</v>
      </c>
      <c r="J50" s="12">
        <v>-28.6</v>
      </c>
      <c r="K50" s="45" t="s">
        <v>739</v>
      </c>
      <c r="L50" s="9" t="str">
        <f t="shared" si="11"/>
        <v>Yes</v>
      </c>
    </row>
    <row r="51" spans="1:12" x14ac:dyDescent="0.2">
      <c r="A51" s="46" t="s">
        <v>1311</v>
      </c>
      <c r="B51" s="35" t="s">
        <v>213</v>
      </c>
      <c r="C51" s="47">
        <v>46958.775520000003</v>
      </c>
      <c r="D51" s="44" t="str">
        <f t="shared" si="8"/>
        <v>N/A</v>
      </c>
      <c r="E51" s="47">
        <v>50530.554958000001</v>
      </c>
      <c r="F51" s="44" t="str">
        <f t="shared" si="9"/>
        <v>N/A</v>
      </c>
      <c r="G51" s="47">
        <v>41759.965891</v>
      </c>
      <c r="H51" s="44" t="str">
        <f t="shared" si="10"/>
        <v>N/A</v>
      </c>
      <c r="I51" s="12">
        <v>7.6059999999999999</v>
      </c>
      <c r="J51" s="12">
        <v>-17.399999999999999</v>
      </c>
      <c r="K51" s="45" t="s">
        <v>739</v>
      </c>
      <c r="L51" s="9" t="str">
        <f t="shared" si="11"/>
        <v>Yes</v>
      </c>
    </row>
    <row r="52" spans="1:12" x14ac:dyDescent="0.2">
      <c r="A52" s="46" t="s">
        <v>1312</v>
      </c>
      <c r="B52" s="35" t="s">
        <v>213</v>
      </c>
      <c r="C52" s="47">
        <v>52486.541254000003</v>
      </c>
      <c r="D52" s="44" t="str">
        <f t="shared" si="8"/>
        <v>N/A</v>
      </c>
      <c r="E52" s="47">
        <v>56213.511036999997</v>
      </c>
      <c r="F52" s="44" t="str">
        <f t="shared" si="9"/>
        <v>N/A</v>
      </c>
      <c r="G52" s="47">
        <v>48003.037291000001</v>
      </c>
      <c r="H52" s="44" t="str">
        <f t="shared" si="10"/>
        <v>N/A</v>
      </c>
      <c r="I52" s="12">
        <v>7.101</v>
      </c>
      <c r="J52" s="12">
        <v>-14.6</v>
      </c>
      <c r="K52" s="45" t="s">
        <v>739</v>
      </c>
      <c r="L52" s="9" t="str">
        <f t="shared" si="11"/>
        <v>Yes</v>
      </c>
    </row>
    <row r="53" spans="1:12" x14ac:dyDescent="0.2">
      <c r="A53" s="46" t="s">
        <v>1313</v>
      </c>
      <c r="B53" s="35" t="s">
        <v>213</v>
      </c>
      <c r="C53" s="47" t="s">
        <v>1747</v>
      </c>
      <c r="D53" s="44" t="str">
        <f t="shared" si="8"/>
        <v>N/A</v>
      </c>
      <c r="E53" s="47" t="s">
        <v>1747</v>
      </c>
      <c r="F53" s="44" t="str">
        <f t="shared" si="9"/>
        <v>N/A</v>
      </c>
      <c r="G53" s="47" t="s">
        <v>1747</v>
      </c>
      <c r="H53" s="44" t="str">
        <f t="shared" si="10"/>
        <v>N/A</v>
      </c>
      <c r="I53" s="12" t="s">
        <v>1747</v>
      </c>
      <c r="J53" s="12" t="s">
        <v>1747</v>
      </c>
      <c r="K53" s="45" t="s">
        <v>739</v>
      </c>
      <c r="L53" s="9" t="str">
        <f t="shared" si="11"/>
        <v>N/A</v>
      </c>
    </row>
    <row r="54" spans="1:12" x14ac:dyDescent="0.2">
      <c r="A54" s="46" t="s">
        <v>1314</v>
      </c>
      <c r="B54" s="35" t="s">
        <v>213</v>
      </c>
      <c r="C54" s="47">
        <v>17663.493826999998</v>
      </c>
      <c r="D54" s="44" t="str">
        <f t="shared" si="8"/>
        <v>N/A</v>
      </c>
      <c r="E54" s="47">
        <v>22868.092105</v>
      </c>
      <c r="F54" s="44" t="str">
        <f t="shared" si="9"/>
        <v>N/A</v>
      </c>
      <c r="G54" s="47">
        <v>13973.973333</v>
      </c>
      <c r="H54" s="44" t="str">
        <f t="shared" si="10"/>
        <v>N/A</v>
      </c>
      <c r="I54" s="12">
        <v>29.47</v>
      </c>
      <c r="J54" s="12">
        <v>-38.9</v>
      </c>
      <c r="K54" s="45" t="s">
        <v>739</v>
      </c>
      <c r="L54" s="9" t="str">
        <f t="shared" si="11"/>
        <v>No</v>
      </c>
    </row>
    <row r="55" spans="1:12" x14ac:dyDescent="0.2">
      <c r="A55" s="46" t="s">
        <v>1691</v>
      </c>
      <c r="B55" s="35" t="s">
        <v>213</v>
      </c>
      <c r="C55" s="47">
        <v>35417.146154000002</v>
      </c>
      <c r="D55" s="44" t="str">
        <f t="shared" si="8"/>
        <v>N/A</v>
      </c>
      <c r="E55" s="47">
        <v>37098.470587999996</v>
      </c>
      <c r="F55" s="44" t="str">
        <f t="shared" si="9"/>
        <v>N/A</v>
      </c>
      <c r="G55" s="47">
        <v>19934.760203999998</v>
      </c>
      <c r="H55" s="44" t="str">
        <f t="shared" si="10"/>
        <v>N/A</v>
      </c>
      <c r="I55" s="12">
        <v>4.7469999999999999</v>
      </c>
      <c r="J55" s="12">
        <v>-46.3</v>
      </c>
      <c r="K55" s="45" t="s">
        <v>739</v>
      </c>
      <c r="L55" s="9" t="str">
        <f t="shared" si="11"/>
        <v>No</v>
      </c>
    </row>
    <row r="56" spans="1:12" x14ac:dyDescent="0.2">
      <c r="A56" s="46" t="s">
        <v>1315</v>
      </c>
      <c r="B56" s="35" t="s">
        <v>213</v>
      </c>
      <c r="C56" s="47" t="s">
        <v>1747</v>
      </c>
      <c r="D56" s="44" t="str">
        <f t="shared" si="8"/>
        <v>N/A</v>
      </c>
      <c r="E56" s="47" t="s">
        <v>1747</v>
      </c>
      <c r="F56" s="44" t="str">
        <f t="shared" si="9"/>
        <v>N/A</v>
      </c>
      <c r="G56" s="47" t="s">
        <v>1747</v>
      </c>
      <c r="H56" s="44" t="str">
        <f t="shared" si="10"/>
        <v>N/A</v>
      </c>
      <c r="I56" s="12" t="s">
        <v>1747</v>
      </c>
      <c r="J56" s="12" t="s">
        <v>1747</v>
      </c>
      <c r="K56" s="45" t="s">
        <v>739</v>
      </c>
      <c r="L56" s="9" t="str">
        <f t="shared" si="11"/>
        <v>N/A</v>
      </c>
    </row>
    <row r="57" spans="1:12" x14ac:dyDescent="0.2">
      <c r="A57" s="46" t="s">
        <v>1692</v>
      </c>
      <c r="B57" s="35" t="s">
        <v>213</v>
      </c>
      <c r="C57" s="47">
        <v>1737.1878981</v>
      </c>
      <c r="D57" s="44" t="str">
        <f t="shared" si="8"/>
        <v>N/A</v>
      </c>
      <c r="E57" s="47">
        <v>1835.3701016</v>
      </c>
      <c r="F57" s="44" t="str">
        <f t="shared" si="9"/>
        <v>N/A</v>
      </c>
      <c r="G57" s="47">
        <v>1745.8003019</v>
      </c>
      <c r="H57" s="44" t="str">
        <f t="shared" si="10"/>
        <v>N/A</v>
      </c>
      <c r="I57" s="12">
        <v>5.6520000000000001</v>
      </c>
      <c r="J57" s="12">
        <v>-4.88</v>
      </c>
      <c r="K57" s="45" t="s">
        <v>739</v>
      </c>
      <c r="L57" s="9" t="str">
        <f t="shared" si="11"/>
        <v>Yes</v>
      </c>
    </row>
    <row r="58" spans="1:12" x14ac:dyDescent="0.2">
      <c r="A58" s="46" t="s">
        <v>1316</v>
      </c>
      <c r="B58" s="35" t="s">
        <v>213</v>
      </c>
      <c r="C58" s="47">
        <v>1567.1273209999999</v>
      </c>
      <c r="D58" s="44" t="str">
        <f t="shared" si="8"/>
        <v>N/A</v>
      </c>
      <c r="E58" s="47">
        <v>1510.8121159</v>
      </c>
      <c r="F58" s="44" t="str">
        <f t="shared" si="9"/>
        <v>N/A</v>
      </c>
      <c r="G58" s="47">
        <v>1418.6852071000001</v>
      </c>
      <c r="H58" s="44" t="str">
        <f t="shared" si="10"/>
        <v>N/A</v>
      </c>
      <c r="I58" s="12">
        <v>-3.59</v>
      </c>
      <c r="J58" s="12">
        <v>-6.1</v>
      </c>
      <c r="K58" s="45" t="s">
        <v>739</v>
      </c>
      <c r="L58" s="9" t="str">
        <f t="shared" si="11"/>
        <v>Yes</v>
      </c>
    </row>
    <row r="59" spans="1:12" ht="12" customHeight="1" x14ac:dyDescent="0.2">
      <c r="A59" s="46" t="s">
        <v>1693</v>
      </c>
      <c r="B59" s="35" t="s">
        <v>213</v>
      </c>
      <c r="C59" s="47" t="s">
        <v>1747</v>
      </c>
      <c r="D59" s="44" t="str">
        <f t="shared" si="8"/>
        <v>N/A</v>
      </c>
      <c r="E59" s="47" t="s">
        <v>1747</v>
      </c>
      <c r="F59" s="44" t="str">
        <f t="shared" si="9"/>
        <v>N/A</v>
      </c>
      <c r="G59" s="47" t="s">
        <v>1747</v>
      </c>
      <c r="H59" s="44" t="str">
        <f t="shared" si="10"/>
        <v>N/A</v>
      </c>
      <c r="I59" s="12" t="s">
        <v>1747</v>
      </c>
      <c r="J59" s="12" t="s">
        <v>1747</v>
      </c>
      <c r="K59" s="45" t="s">
        <v>739</v>
      </c>
      <c r="L59" s="9" t="str">
        <f t="shared" si="11"/>
        <v>N/A</v>
      </c>
    </row>
    <row r="60" spans="1:12" x14ac:dyDescent="0.2">
      <c r="A60" s="46" t="s">
        <v>1694</v>
      </c>
      <c r="B60" s="35" t="s">
        <v>213</v>
      </c>
      <c r="C60" s="47" t="s">
        <v>1747</v>
      </c>
      <c r="D60" s="44" t="str">
        <f t="shared" si="8"/>
        <v>N/A</v>
      </c>
      <c r="E60" s="47" t="s">
        <v>1747</v>
      </c>
      <c r="F60" s="44" t="str">
        <f t="shared" si="9"/>
        <v>N/A</v>
      </c>
      <c r="G60" s="47" t="s">
        <v>1747</v>
      </c>
      <c r="H60" s="44" t="str">
        <f t="shared" si="10"/>
        <v>N/A</v>
      </c>
      <c r="I60" s="12" t="s">
        <v>1747</v>
      </c>
      <c r="J60" s="12" t="s">
        <v>1747</v>
      </c>
      <c r="K60" s="45" t="s">
        <v>739</v>
      </c>
      <c r="L60" s="9" t="str">
        <f t="shared" si="11"/>
        <v>N/A</v>
      </c>
    </row>
    <row r="61" spans="1:12" x14ac:dyDescent="0.2">
      <c r="A61" s="3" t="s">
        <v>1695</v>
      </c>
      <c r="B61" s="35" t="s">
        <v>213</v>
      </c>
      <c r="C61" s="47">
        <v>1199.2527932999999</v>
      </c>
      <c r="D61" s="44" t="str">
        <f t="shared" si="8"/>
        <v>N/A</v>
      </c>
      <c r="E61" s="47">
        <v>920.75459097999999</v>
      </c>
      <c r="F61" s="44" t="str">
        <f t="shared" si="9"/>
        <v>N/A</v>
      </c>
      <c r="G61" s="47">
        <v>1211.7354496999999</v>
      </c>
      <c r="H61" s="44" t="str">
        <f t="shared" si="10"/>
        <v>N/A</v>
      </c>
      <c r="I61" s="12">
        <v>-23.2</v>
      </c>
      <c r="J61" s="12">
        <v>31.6</v>
      </c>
      <c r="K61" s="45" t="s">
        <v>739</v>
      </c>
      <c r="L61" s="9" t="str">
        <f t="shared" si="11"/>
        <v>No</v>
      </c>
    </row>
    <row r="62" spans="1:12" x14ac:dyDescent="0.2">
      <c r="A62" s="3" t="s">
        <v>1696</v>
      </c>
      <c r="B62" s="35" t="s">
        <v>213</v>
      </c>
      <c r="C62" s="47">
        <v>1406.4015836999999</v>
      </c>
      <c r="D62" s="44" t="str">
        <f t="shared" si="8"/>
        <v>N/A</v>
      </c>
      <c r="E62" s="47">
        <v>1829.7055838000001</v>
      </c>
      <c r="F62" s="44" t="str">
        <f t="shared" si="9"/>
        <v>N/A</v>
      </c>
      <c r="G62" s="47">
        <v>1136.4564184000001</v>
      </c>
      <c r="H62" s="44" t="str">
        <f t="shared" si="10"/>
        <v>N/A</v>
      </c>
      <c r="I62" s="12">
        <v>30.1</v>
      </c>
      <c r="J62" s="12">
        <v>-37.9</v>
      </c>
      <c r="K62" s="45" t="s">
        <v>739</v>
      </c>
      <c r="L62" s="9" t="str">
        <f t="shared" si="11"/>
        <v>No</v>
      </c>
    </row>
    <row r="63" spans="1:12" x14ac:dyDescent="0.2">
      <c r="A63" s="3" t="s">
        <v>1697</v>
      </c>
      <c r="B63" s="35" t="s">
        <v>213</v>
      </c>
      <c r="C63" s="47">
        <v>7622.3297491000003</v>
      </c>
      <c r="D63" s="44" t="str">
        <f t="shared" si="8"/>
        <v>N/A</v>
      </c>
      <c r="E63" s="47">
        <v>9821.4509804000008</v>
      </c>
      <c r="F63" s="44" t="str">
        <f t="shared" si="9"/>
        <v>N/A</v>
      </c>
      <c r="G63" s="47">
        <v>8638.1300812999998</v>
      </c>
      <c r="H63" s="44" t="str">
        <f t="shared" si="10"/>
        <v>N/A</v>
      </c>
      <c r="I63" s="12">
        <v>28.85</v>
      </c>
      <c r="J63" s="12">
        <v>-12</v>
      </c>
      <c r="K63" s="45" t="s">
        <v>739</v>
      </c>
      <c r="L63" s="9" t="str">
        <f t="shared" si="11"/>
        <v>Yes</v>
      </c>
    </row>
    <row r="64" spans="1:12" x14ac:dyDescent="0.2">
      <c r="A64" s="3" t="s">
        <v>1698</v>
      </c>
      <c r="B64" s="35" t="s">
        <v>213</v>
      </c>
      <c r="C64" s="47">
        <v>394.5</v>
      </c>
      <c r="D64" s="44" t="str">
        <f t="shared" si="8"/>
        <v>N/A</v>
      </c>
      <c r="E64" s="47">
        <v>20</v>
      </c>
      <c r="F64" s="44" t="str">
        <f t="shared" si="9"/>
        <v>N/A</v>
      </c>
      <c r="G64" s="47">
        <v>0</v>
      </c>
      <c r="H64" s="44" t="str">
        <f t="shared" si="10"/>
        <v>N/A</v>
      </c>
      <c r="I64" s="12">
        <v>-94.9</v>
      </c>
      <c r="J64" s="12">
        <v>-100</v>
      </c>
      <c r="K64" s="45" t="s">
        <v>739</v>
      </c>
      <c r="L64" s="9" t="str">
        <f t="shared" si="11"/>
        <v>No</v>
      </c>
    </row>
    <row r="65" spans="1:12" x14ac:dyDescent="0.2">
      <c r="A65" s="3" t="s">
        <v>1699</v>
      </c>
      <c r="B65" s="35" t="s">
        <v>213</v>
      </c>
      <c r="C65" s="47">
        <v>3688.4252273000002</v>
      </c>
      <c r="D65" s="44" t="str">
        <f t="shared" si="8"/>
        <v>N/A</v>
      </c>
      <c r="E65" s="47">
        <v>4019.5631880999999</v>
      </c>
      <c r="F65" s="44" t="str">
        <f t="shared" si="9"/>
        <v>N/A</v>
      </c>
      <c r="G65" s="47">
        <v>3241.7836762000002</v>
      </c>
      <c r="H65" s="44" t="str">
        <f t="shared" si="10"/>
        <v>N/A</v>
      </c>
      <c r="I65" s="12">
        <v>8.9779999999999998</v>
      </c>
      <c r="J65" s="12">
        <v>-19.3</v>
      </c>
      <c r="K65" s="45" t="s">
        <v>739</v>
      </c>
      <c r="L65" s="9" t="str">
        <f t="shared" si="11"/>
        <v>Yes</v>
      </c>
    </row>
    <row r="66" spans="1:12" x14ac:dyDescent="0.2">
      <c r="A66" s="3" t="s">
        <v>1700</v>
      </c>
      <c r="B66" s="35" t="s">
        <v>213</v>
      </c>
      <c r="C66" s="47">
        <v>2306.4817195999999</v>
      </c>
      <c r="D66" s="44" t="str">
        <f t="shared" si="8"/>
        <v>N/A</v>
      </c>
      <c r="E66" s="47">
        <v>2232.4966150999999</v>
      </c>
      <c r="F66" s="44" t="str">
        <f t="shared" si="9"/>
        <v>N/A</v>
      </c>
      <c r="G66" s="47">
        <v>1474.4246988</v>
      </c>
      <c r="H66" s="44" t="str">
        <f t="shared" si="10"/>
        <v>N/A</v>
      </c>
      <c r="I66" s="12">
        <v>-3.21</v>
      </c>
      <c r="J66" s="12">
        <v>-34</v>
      </c>
      <c r="K66" s="45" t="s">
        <v>739</v>
      </c>
      <c r="L66" s="9" t="str">
        <f t="shared" si="11"/>
        <v>No</v>
      </c>
    </row>
    <row r="67" spans="1:12" x14ac:dyDescent="0.2">
      <c r="A67" s="3" t="s">
        <v>1701</v>
      </c>
      <c r="B67" s="35" t="s">
        <v>213</v>
      </c>
      <c r="C67" s="47" t="s">
        <v>1747</v>
      </c>
      <c r="D67" s="44" t="str">
        <f t="shared" si="8"/>
        <v>N/A</v>
      </c>
      <c r="E67" s="47" t="s">
        <v>1747</v>
      </c>
      <c r="F67" s="44" t="str">
        <f t="shared" si="9"/>
        <v>N/A</v>
      </c>
      <c r="G67" s="47" t="s">
        <v>1747</v>
      </c>
      <c r="H67" s="44" t="str">
        <f t="shared" si="10"/>
        <v>N/A</v>
      </c>
      <c r="I67" s="12" t="s">
        <v>1747</v>
      </c>
      <c r="J67" s="12" t="s">
        <v>1747</v>
      </c>
      <c r="K67" s="45" t="s">
        <v>739</v>
      </c>
      <c r="L67" s="9" t="str">
        <f t="shared" si="11"/>
        <v>N/A</v>
      </c>
    </row>
    <row r="68" spans="1:12" x14ac:dyDescent="0.2">
      <c r="A68" s="2" t="s">
        <v>1702</v>
      </c>
      <c r="B68" s="35" t="s">
        <v>213</v>
      </c>
      <c r="C68" s="47" t="s">
        <v>1747</v>
      </c>
      <c r="D68" s="44" t="str">
        <f t="shared" si="8"/>
        <v>N/A</v>
      </c>
      <c r="E68" s="47" t="s">
        <v>1747</v>
      </c>
      <c r="F68" s="44" t="str">
        <f t="shared" si="9"/>
        <v>N/A</v>
      </c>
      <c r="G68" s="47" t="s">
        <v>1747</v>
      </c>
      <c r="H68" s="44" t="str">
        <f t="shared" si="10"/>
        <v>N/A</v>
      </c>
      <c r="I68" s="12" t="s">
        <v>1747</v>
      </c>
      <c r="J68" s="12" t="s">
        <v>1747</v>
      </c>
      <c r="K68" s="45" t="s">
        <v>739</v>
      </c>
      <c r="L68" s="9" t="str">
        <f t="shared" si="11"/>
        <v>N/A</v>
      </c>
    </row>
    <row r="69" spans="1:12" x14ac:dyDescent="0.2">
      <c r="A69" s="2" t="s">
        <v>1703</v>
      </c>
      <c r="B69" s="35" t="s">
        <v>213</v>
      </c>
      <c r="C69" s="47">
        <v>741.24468085000001</v>
      </c>
      <c r="D69" s="44" t="str">
        <f t="shared" si="8"/>
        <v>N/A</v>
      </c>
      <c r="E69" s="47">
        <v>667.50476189999995</v>
      </c>
      <c r="F69" s="44" t="str">
        <f t="shared" si="9"/>
        <v>N/A</v>
      </c>
      <c r="G69" s="47">
        <v>686.92682926999998</v>
      </c>
      <c r="H69" s="44" t="str">
        <f t="shared" si="10"/>
        <v>N/A</v>
      </c>
      <c r="I69" s="12">
        <v>-9.9499999999999993</v>
      </c>
      <c r="J69" s="12">
        <v>2.91</v>
      </c>
      <c r="K69" s="45" t="s">
        <v>739</v>
      </c>
      <c r="L69" s="9" t="str">
        <f t="shared" si="11"/>
        <v>Yes</v>
      </c>
    </row>
    <row r="70" spans="1:12" x14ac:dyDescent="0.2">
      <c r="A70" s="46" t="s">
        <v>1704</v>
      </c>
      <c r="B70" s="35" t="s">
        <v>213</v>
      </c>
      <c r="C70" s="47">
        <v>1951.4646739</v>
      </c>
      <c r="D70" s="44" t="str">
        <f t="shared" si="8"/>
        <v>N/A</v>
      </c>
      <c r="E70" s="47">
        <v>2202.1148649000002</v>
      </c>
      <c r="F70" s="44" t="str">
        <f t="shared" si="9"/>
        <v>N/A</v>
      </c>
      <c r="G70" s="47">
        <v>1507.2631578999999</v>
      </c>
      <c r="H70" s="44" t="str">
        <f t="shared" si="10"/>
        <v>N/A</v>
      </c>
      <c r="I70" s="12">
        <v>12.84</v>
      </c>
      <c r="J70" s="12">
        <v>-31.6</v>
      </c>
      <c r="K70" s="45" t="s">
        <v>739</v>
      </c>
      <c r="L70" s="9" t="str">
        <f t="shared" si="11"/>
        <v>No</v>
      </c>
    </row>
    <row r="71" spans="1:12" x14ac:dyDescent="0.2">
      <c r="A71" s="46" t="s">
        <v>1705</v>
      </c>
      <c r="B71" s="35" t="s">
        <v>213</v>
      </c>
      <c r="C71" s="47">
        <v>5652.3088367999999</v>
      </c>
      <c r="D71" s="44" t="str">
        <f t="shared" si="8"/>
        <v>N/A</v>
      </c>
      <c r="E71" s="47">
        <v>6702.7606788000003</v>
      </c>
      <c r="F71" s="44" t="str">
        <f t="shared" si="9"/>
        <v>N/A</v>
      </c>
      <c r="G71" s="47">
        <v>6927.3485308999998</v>
      </c>
      <c r="H71" s="44" t="str">
        <f t="shared" si="10"/>
        <v>N/A</v>
      </c>
      <c r="I71" s="12">
        <v>18.579999999999998</v>
      </c>
      <c r="J71" s="12">
        <v>3.351</v>
      </c>
      <c r="K71" s="45" t="s">
        <v>739</v>
      </c>
      <c r="L71" s="9" t="str">
        <f t="shared" si="11"/>
        <v>Yes</v>
      </c>
    </row>
    <row r="72" spans="1:12" x14ac:dyDescent="0.2">
      <c r="A72" s="46" t="s">
        <v>1623</v>
      </c>
      <c r="B72" s="35" t="s">
        <v>213</v>
      </c>
      <c r="C72" s="47">
        <v>21272450</v>
      </c>
      <c r="D72" s="44" t="str">
        <f t="shared" ref="D72:D135" si="12">IF($B72="N/A","N/A",IF(C72&gt;10,"No",IF(C72&lt;-10,"No","Yes")))</f>
        <v>N/A</v>
      </c>
      <c r="E72" s="47">
        <v>21931889</v>
      </c>
      <c r="F72" s="44" t="str">
        <f t="shared" ref="F72:F135" si="13">IF($B72="N/A","N/A",IF(E72&gt;10,"No",IF(E72&lt;-10,"No","Yes")))</f>
        <v>N/A</v>
      </c>
      <c r="G72" s="47">
        <v>9767390</v>
      </c>
      <c r="H72" s="44" t="str">
        <f t="shared" ref="H72:H135" si="14">IF($B72="N/A","N/A",IF(G72&gt;10,"No",IF(G72&lt;-10,"No","Yes")))</f>
        <v>N/A</v>
      </c>
      <c r="I72" s="12">
        <v>3.1</v>
      </c>
      <c r="J72" s="12">
        <v>-55.5</v>
      </c>
      <c r="K72" s="45" t="s">
        <v>739</v>
      </c>
      <c r="L72" s="9" t="str">
        <f t="shared" ref="L72:L132" si="15">IF(J72="Div by 0", "N/A", IF(K72="N/A","N/A", IF(J72&gt;VALUE(MID(K72,1,2)), "No", IF(J72&lt;-1*VALUE(MID(K72,1,2)), "No", "Yes"))))</f>
        <v>No</v>
      </c>
    </row>
    <row r="73" spans="1:12" x14ac:dyDescent="0.2">
      <c r="A73" s="46" t="s">
        <v>1624</v>
      </c>
      <c r="B73" s="35" t="s">
        <v>213</v>
      </c>
      <c r="C73" s="36">
        <v>1392</v>
      </c>
      <c r="D73" s="44" t="str">
        <f t="shared" si="12"/>
        <v>N/A</v>
      </c>
      <c r="E73" s="36">
        <v>1291</v>
      </c>
      <c r="F73" s="44" t="str">
        <f t="shared" si="13"/>
        <v>N/A</v>
      </c>
      <c r="G73" s="36">
        <v>824</v>
      </c>
      <c r="H73" s="44" t="str">
        <f t="shared" si="14"/>
        <v>N/A</v>
      </c>
      <c r="I73" s="12">
        <v>-7.26</v>
      </c>
      <c r="J73" s="12">
        <v>-36.200000000000003</v>
      </c>
      <c r="K73" s="45" t="s">
        <v>739</v>
      </c>
      <c r="L73" s="9" t="str">
        <f t="shared" si="15"/>
        <v>No</v>
      </c>
    </row>
    <row r="74" spans="1:12" x14ac:dyDescent="0.2">
      <c r="A74" s="46" t="s">
        <v>1317</v>
      </c>
      <c r="B74" s="35" t="s">
        <v>213</v>
      </c>
      <c r="C74" s="47">
        <v>15281.932471</v>
      </c>
      <c r="D74" s="44" t="str">
        <f t="shared" si="12"/>
        <v>N/A</v>
      </c>
      <c r="E74" s="47">
        <v>16988.295119999999</v>
      </c>
      <c r="F74" s="44" t="str">
        <f t="shared" si="13"/>
        <v>N/A</v>
      </c>
      <c r="G74" s="47">
        <v>11853.628640999999</v>
      </c>
      <c r="H74" s="44" t="str">
        <f t="shared" si="14"/>
        <v>N/A</v>
      </c>
      <c r="I74" s="12">
        <v>11.17</v>
      </c>
      <c r="J74" s="12">
        <v>-30.2</v>
      </c>
      <c r="K74" s="45" t="s">
        <v>739</v>
      </c>
      <c r="L74" s="9" t="str">
        <f t="shared" si="15"/>
        <v>No</v>
      </c>
    </row>
    <row r="75" spans="1:12" ht="25.5" x14ac:dyDescent="0.2">
      <c r="A75" s="46" t="s">
        <v>1318</v>
      </c>
      <c r="B75" s="35" t="s">
        <v>213</v>
      </c>
      <c r="C75" s="36">
        <v>8.7521551724000002</v>
      </c>
      <c r="D75" s="44" t="str">
        <f t="shared" si="12"/>
        <v>N/A</v>
      </c>
      <c r="E75" s="36">
        <v>8.5553834237000004</v>
      </c>
      <c r="F75" s="44" t="str">
        <f t="shared" si="13"/>
        <v>N/A</v>
      </c>
      <c r="G75" s="36">
        <v>6.3980582524000003</v>
      </c>
      <c r="H75" s="44" t="str">
        <f t="shared" si="14"/>
        <v>N/A</v>
      </c>
      <c r="I75" s="12">
        <v>-2.25</v>
      </c>
      <c r="J75" s="12">
        <v>-25.2</v>
      </c>
      <c r="K75" s="45" t="s">
        <v>739</v>
      </c>
      <c r="L75" s="9" t="str">
        <f t="shared" si="15"/>
        <v>Yes</v>
      </c>
    </row>
    <row r="76" spans="1:12" ht="25.5" x14ac:dyDescent="0.2">
      <c r="A76" s="46" t="s">
        <v>548</v>
      </c>
      <c r="B76" s="35" t="s">
        <v>213</v>
      </c>
      <c r="C76" s="47">
        <v>563370</v>
      </c>
      <c r="D76" s="44" t="str">
        <f t="shared" si="12"/>
        <v>N/A</v>
      </c>
      <c r="E76" s="47">
        <v>538680</v>
      </c>
      <c r="F76" s="44" t="str">
        <f t="shared" si="13"/>
        <v>N/A</v>
      </c>
      <c r="G76" s="47">
        <v>315841</v>
      </c>
      <c r="H76" s="44" t="str">
        <f t="shared" si="14"/>
        <v>N/A</v>
      </c>
      <c r="I76" s="12">
        <v>-4.38</v>
      </c>
      <c r="J76" s="12">
        <v>-41.4</v>
      </c>
      <c r="K76" s="45" t="s">
        <v>739</v>
      </c>
      <c r="L76" s="9" t="str">
        <f t="shared" si="15"/>
        <v>No</v>
      </c>
    </row>
    <row r="77" spans="1:12" x14ac:dyDescent="0.2">
      <c r="A77" s="46" t="s">
        <v>549</v>
      </c>
      <c r="B77" s="35" t="s">
        <v>213</v>
      </c>
      <c r="C77" s="36">
        <v>129</v>
      </c>
      <c r="D77" s="44" t="str">
        <f t="shared" si="12"/>
        <v>N/A</v>
      </c>
      <c r="E77" s="36">
        <v>117</v>
      </c>
      <c r="F77" s="44" t="str">
        <f t="shared" si="13"/>
        <v>N/A</v>
      </c>
      <c r="G77" s="36">
        <v>57</v>
      </c>
      <c r="H77" s="44" t="str">
        <f t="shared" si="14"/>
        <v>N/A</v>
      </c>
      <c r="I77" s="12">
        <v>-9.3000000000000007</v>
      </c>
      <c r="J77" s="12">
        <v>-51.3</v>
      </c>
      <c r="K77" s="45" t="s">
        <v>739</v>
      </c>
      <c r="L77" s="9" t="str">
        <f t="shared" si="15"/>
        <v>No</v>
      </c>
    </row>
    <row r="78" spans="1:12" x14ac:dyDescent="0.2">
      <c r="A78" s="46" t="s">
        <v>1319</v>
      </c>
      <c r="B78" s="35" t="s">
        <v>213</v>
      </c>
      <c r="C78" s="47">
        <v>4367.2093022999998</v>
      </c>
      <c r="D78" s="44" t="str">
        <f t="shared" si="12"/>
        <v>N/A</v>
      </c>
      <c r="E78" s="47">
        <v>4604.1025640999997</v>
      </c>
      <c r="F78" s="44" t="str">
        <f t="shared" si="13"/>
        <v>N/A</v>
      </c>
      <c r="G78" s="47">
        <v>5541.0701754000002</v>
      </c>
      <c r="H78" s="44" t="str">
        <f t="shared" si="14"/>
        <v>N/A</v>
      </c>
      <c r="I78" s="12">
        <v>5.4240000000000004</v>
      </c>
      <c r="J78" s="12">
        <v>20.350000000000001</v>
      </c>
      <c r="K78" s="45" t="s">
        <v>739</v>
      </c>
      <c r="L78" s="9" t="str">
        <f t="shared" si="15"/>
        <v>Yes</v>
      </c>
    </row>
    <row r="79" spans="1:12" ht="25.5" x14ac:dyDescent="0.2">
      <c r="A79" s="46" t="s">
        <v>550</v>
      </c>
      <c r="B79" s="35" t="s">
        <v>213</v>
      </c>
      <c r="C79" s="47">
        <v>251536</v>
      </c>
      <c r="D79" s="44" t="str">
        <f t="shared" si="12"/>
        <v>N/A</v>
      </c>
      <c r="E79" s="47">
        <v>187996</v>
      </c>
      <c r="F79" s="44" t="str">
        <f t="shared" si="13"/>
        <v>N/A</v>
      </c>
      <c r="G79" s="47">
        <v>166325</v>
      </c>
      <c r="H79" s="44" t="str">
        <f t="shared" si="14"/>
        <v>N/A</v>
      </c>
      <c r="I79" s="12">
        <v>-25.3</v>
      </c>
      <c r="J79" s="12">
        <v>-11.5</v>
      </c>
      <c r="K79" s="45" t="s">
        <v>739</v>
      </c>
      <c r="L79" s="9" t="str">
        <f t="shared" si="15"/>
        <v>Yes</v>
      </c>
    </row>
    <row r="80" spans="1:12" x14ac:dyDescent="0.2">
      <c r="A80" s="46" t="s">
        <v>551</v>
      </c>
      <c r="B80" s="35" t="s">
        <v>213</v>
      </c>
      <c r="C80" s="36">
        <v>14</v>
      </c>
      <c r="D80" s="44" t="str">
        <f t="shared" si="12"/>
        <v>N/A</v>
      </c>
      <c r="E80" s="36">
        <v>11</v>
      </c>
      <c r="F80" s="44" t="str">
        <f t="shared" si="13"/>
        <v>N/A</v>
      </c>
      <c r="G80" s="36">
        <v>11</v>
      </c>
      <c r="H80" s="44" t="str">
        <f t="shared" si="14"/>
        <v>N/A</v>
      </c>
      <c r="I80" s="12">
        <v>-57.1</v>
      </c>
      <c r="J80" s="12">
        <v>66.67</v>
      </c>
      <c r="K80" s="45" t="s">
        <v>739</v>
      </c>
      <c r="L80" s="9" t="str">
        <f t="shared" si="15"/>
        <v>No</v>
      </c>
    </row>
    <row r="81" spans="1:12" ht="25.5" x14ac:dyDescent="0.2">
      <c r="A81" s="46" t="s">
        <v>1320</v>
      </c>
      <c r="B81" s="35" t="s">
        <v>213</v>
      </c>
      <c r="C81" s="47">
        <v>17966.857143000001</v>
      </c>
      <c r="D81" s="44" t="str">
        <f t="shared" si="12"/>
        <v>N/A</v>
      </c>
      <c r="E81" s="47">
        <v>31332.666667000001</v>
      </c>
      <c r="F81" s="44" t="str">
        <f t="shared" si="13"/>
        <v>N/A</v>
      </c>
      <c r="G81" s="47">
        <v>16632.5</v>
      </c>
      <c r="H81" s="44" t="str">
        <f t="shared" si="14"/>
        <v>N/A</v>
      </c>
      <c r="I81" s="12">
        <v>74.39</v>
      </c>
      <c r="J81" s="12">
        <v>-46.9</v>
      </c>
      <c r="K81" s="45" t="s">
        <v>739</v>
      </c>
      <c r="L81" s="9" t="str">
        <f t="shared" si="15"/>
        <v>No</v>
      </c>
    </row>
    <row r="82" spans="1:12" ht="25.5" x14ac:dyDescent="0.2">
      <c r="A82" s="46" t="s">
        <v>552</v>
      </c>
      <c r="B82" s="35" t="s">
        <v>213</v>
      </c>
      <c r="C82" s="47">
        <v>8452280</v>
      </c>
      <c r="D82" s="44" t="str">
        <f t="shared" si="12"/>
        <v>N/A</v>
      </c>
      <c r="E82" s="47">
        <v>8229918</v>
      </c>
      <c r="F82" s="44" t="str">
        <f t="shared" si="13"/>
        <v>N/A</v>
      </c>
      <c r="G82" s="47">
        <v>9294187</v>
      </c>
      <c r="H82" s="44" t="str">
        <f t="shared" si="14"/>
        <v>N/A</v>
      </c>
      <c r="I82" s="12">
        <v>-2.63</v>
      </c>
      <c r="J82" s="12">
        <v>12.93</v>
      </c>
      <c r="K82" s="45" t="s">
        <v>739</v>
      </c>
      <c r="L82" s="9" t="str">
        <f t="shared" si="15"/>
        <v>Yes</v>
      </c>
    </row>
    <row r="83" spans="1:12" x14ac:dyDescent="0.2">
      <c r="A83" s="46" t="s">
        <v>553</v>
      </c>
      <c r="B83" s="35" t="s">
        <v>213</v>
      </c>
      <c r="C83" s="36">
        <v>41</v>
      </c>
      <c r="D83" s="44" t="str">
        <f t="shared" si="12"/>
        <v>N/A</v>
      </c>
      <c r="E83" s="36">
        <v>40</v>
      </c>
      <c r="F83" s="44" t="str">
        <f t="shared" si="13"/>
        <v>N/A</v>
      </c>
      <c r="G83" s="36">
        <v>38</v>
      </c>
      <c r="H83" s="44" t="str">
        <f t="shared" si="14"/>
        <v>N/A</v>
      </c>
      <c r="I83" s="12">
        <v>-2.44</v>
      </c>
      <c r="J83" s="12">
        <v>-5</v>
      </c>
      <c r="K83" s="45" t="s">
        <v>739</v>
      </c>
      <c r="L83" s="9" t="str">
        <f t="shared" si="15"/>
        <v>Yes</v>
      </c>
    </row>
    <row r="84" spans="1:12" x14ac:dyDescent="0.2">
      <c r="A84" s="46" t="s">
        <v>1321</v>
      </c>
      <c r="B84" s="35" t="s">
        <v>213</v>
      </c>
      <c r="C84" s="47">
        <v>206153.17073000001</v>
      </c>
      <c r="D84" s="44" t="str">
        <f t="shared" si="12"/>
        <v>N/A</v>
      </c>
      <c r="E84" s="47">
        <v>205747.95</v>
      </c>
      <c r="F84" s="44" t="str">
        <f t="shared" si="13"/>
        <v>N/A</v>
      </c>
      <c r="G84" s="47">
        <v>244583.86842000001</v>
      </c>
      <c r="H84" s="44" t="str">
        <f t="shared" si="14"/>
        <v>N/A</v>
      </c>
      <c r="I84" s="12">
        <v>-0.19700000000000001</v>
      </c>
      <c r="J84" s="12">
        <v>18.88</v>
      </c>
      <c r="K84" s="45" t="s">
        <v>739</v>
      </c>
      <c r="L84" s="9" t="str">
        <f t="shared" si="15"/>
        <v>Yes</v>
      </c>
    </row>
    <row r="85" spans="1:12" x14ac:dyDescent="0.2">
      <c r="A85" s="46" t="s">
        <v>554</v>
      </c>
      <c r="B85" s="35" t="s">
        <v>213</v>
      </c>
      <c r="C85" s="47">
        <v>21873533</v>
      </c>
      <c r="D85" s="44" t="str">
        <f t="shared" si="12"/>
        <v>N/A</v>
      </c>
      <c r="E85" s="47">
        <v>21769652</v>
      </c>
      <c r="F85" s="44" t="str">
        <f t="shared" si="13"/>
        <v>N/A</v>
      </c>
      <c r="G85" s="47">
        <v>241405</v>
      </c>
      <c r="H85" s="44" t="str">
        <f t="shared" si="14"/>
        <v>N/A</v>
      </c>
      <c r="I85" s="12">
        <v>-0.47499999999999998</v>
      </c>
      <c r="J85" s="12">
        <v>-98.9</v>
      </c>
      <c r="K85" s="45" t="s">
        <v>739</v>
      </c>
      <c r="L85" s="9" t="str">
        <f t="shared" si="15"/>
        <v>No</v>
      </c>
    </row>
    <row r="86" spans="1:12" x14ac:dyDescent="0.2">
      <c r="A86" s="46" t="s">
        <v>555</v>
      </c>
      <c r="B86" s="35" t="s">
        <v>213</v>
      </c>
      <c r="C86" s="36">
        <v>248</v>
      </c>
      <c r="D86" s="44" t="str">
        <f t="shared" si="12"/>
        <v>N/A</v>
      </c>
      <c r="E86" s="36">
        <v>242</v>
      </c>
      <c r="F86" s="44" t="str">
        <f t="shared" si="13"/>
        <v>N/A</v>
      </c>
      <c r="G86" s="36">
        <v>12</v>
      </c>
      <c r="H86" s="44" t="str">
        <f t="shared" si="14"/>
        <v>N/A</v>
      </c>
      <c r="I86" s="12">
        <v>-2.42</v>
      </c>
      <c r="J86" s="12">
        <v>-95</v>
      </c>
      <c r="K86" s="45" t="s">
        <v>739</v>
      </c>
      <c r="L86" s="9" t="str">
        <f t="shared" si="15"/>
        <v>No</v>
      </c>
    </row>
    <row r="87" spans="1:12" x14ac:dyDescent="0.2">
      <c r="A87" s="46" t="s">
        <v>1322</v>
      </c>
      <c r="B87" s="35" t="s">
        <v>213</v>
      </c>
      <c r="C87" s="47">
        <v>88199.729839000007</v>
      </c>
      <c r="D87" s="44" t="str">
        <f t="shared" si="12"/>
        <v>N/A</v>
      </c>
      <c r="E87" s="47">
        <v>89957.239669000002</v>
      </c>
      <c r="F87" s="44" t="str">
        <f t="shared" si="13"/>
        <v>N/A</v>
      </c>
      <c r="G87" s="47">
        <v>20117.083332999999</v>
      </c>
      <c r="H87" s="44" t="str">
        <f t="shared" si="14"/>
        <v>N/A</v>
      </c>
      <c r="I87" s="12">
        <v>1.9930000000000001</v>
      </c>
      <c r="J87" s="12">
        <v>-77.599999999999994</v>
      </c>
      <c r="K87" s="45" t="s">
        <v>739</v>
      </c>
      <c r="L87" s="9" t="str">
        <f t="shared" si="15"/>
        <v>No</v>
      </c>
    </row>
    <row r="88" spans="1:12" ht="25.5" x14ac:dyDescent="0.2">
      <c r="A88" s="46" t="s">
        <v>556</v>
      </c>
      <c r="B88" s="35" t="s">
        <v>213</v>
      </c>
      <c r="C88" s="47">
        <v>9240837</v>
      </c>
      <c r="D88" s="44" t="str">
        <f t="shared" si="12"/>
        <v>N/A</v>
      </c>
      <c r="E88" s="47">
        <v>8486896</v>
      </c>
      <c r="F88" s="44" t="str">
        <f t="shared" si="13"/>
        <v>N/A</v>
      </c>
      <c r="G88" s="47">
        <v>4263432</v>
      </c>
      <c r="H88" s="44" t="str">
        <f t="shared" si="14"/>
        <v>N/A</v>
      </c>
      <c r="I88" s="12">
        <v>-8.16</v>
      </c>
      <c r="J88" s="12">
        <v>-49.8</v>
      </c>
      <c r="K88" s="45" t="s">
        <v>739</v>
      </c>
      <c r="L88" s="9" t="str">
        <f t="shared" si="15"/>
        <v>No</v>
      </c>
    </row>
    <row r="89" spans="1:12" x14ac:dyDescent="0.2">
      <c r="A89" s="46" t="s">
        <v>557</v>
      </c>
      <c r="B89" s="35" t="s">
        <v>213</v>
      </c>
      <c r="C89" s="36">
        <v>9069</v>
      </c>
      <c r="D89" s="44" t="str">
        <f t="shared" si="12"/>
        <v>N/A</v>
      </c>
      <c r="E89" s="36">
        <v>7285</v>
      </c>
      <c r="F89" s="44" t="str">
        <f t="shared" si="13"/>
        <v>N/A</v>
      </c>
      <c r="G89" s="36">
        <v>4477</v>
      </c>
      <c r="H89" s="44" t="str">
        <f t="shared" si="14"/>
        <v>N/A</v>
      </c>
      <c r="I89" s="12">
        <v>-19.7</v>
      </c>
      <c r="J89" s="12">
        <v>-38.5</v>
      </c>
      <c r="K89" s="45" t="s">
        <v>739</v>
      </c>
      <c r="L89" s="9" t="str">
        <f t="shared" si="15"/>
        <v>No</v>
      </c>
    </row>
    <row r="90" spans="1:12" x14ac:dyDescent="0.2">
      <c r="A90" s="46" t="s">
        <v>1323</v>
      </c>
      <c r="B90" s="35" t="s">
        <v>213</v>
      </c>
      <c r="C90" s="47">
        <v>1018.947734</v>
      </c>
      <c r="D90" s="44" t="str">
        <f t="shared" si="12"/>
        <v>N/A</v>
      </c>
      <c r="E90" s="47">
        <v>1164.9822924</v>
      </c>
      <c r="F90" s="44" t="str">
        <f t="shared" si="13"/>
        <v>N/A</v>
      </c>
      <c r="G90" s="47">
        <v>952.29662721</v>
      </c>
      <c r="H90" s="44" t="str">
        <f t="shared" si="14"/>
        <v>N/A</v>
      </c>
      <c r="I90" s="12">
        <v>14.33</v>
      </c>
      <c r="J90" s="12">
        <v>-18.3</v>
      </c>
      <c r="K90" s="45" t="s">
        <v>739</v>
      </c>
      <c r="L90" s="9" t="str">
        <f t="shared" si="15"/>
        <v>Yes</v>
      </c>
    </row>
    <row r="91" spans="1:12" x14ac:dyDescent="0.2">
      <c r="A91" s="46" t="s">
        <v>558</v>
      </c>
      <c r="B91" s="35" t="s">
        <v>213</v>
      </c>
      <c r="C91" s="47">
        <v>1849984</v>
      </c>
      <c r="D91" s="44" t="str">
        <f t="shared" si="12"/>
        <v>N/A</v>
      </c>
      <c r="E91" s="47">
        <v>1381172</v>
      </c>
      <c r="F91" s="44" t="str">
        <f t="shared" si="13"/>
        <v>N/A</v>
      </c>
      <c r="G91" s="47">
        <v>836542</v>
      </c>
      <c r="H91" s="44" t="str">
        <f t="shared" si="14"/>
        <v>N/A</v>
      </c>
      <c r="I91" s="12">
        <v>-25.3</v>
      </c>
      <c r="J91" s="12">
        <v>-39.4</v>
      </c>
      <c r="K91" s="45" t="s">
        <v>739</v>
      </c>
      <c r="L91" s="9" t="str">
        <f t="shared" si="15"/>
        <v>No</v>
      </c>
    </row>
    <row r="92" spans="1:12" x14ac:dyDescent="0.2">
      <c r="A92" s="46" t="s">
        <v>559</v>
      </c>
      <c r="B92" s="35" t="s">
        <v>213</v>
      </c>
      <c r="C92" s="36">
        <v>2642</v>
      </c>
      <c r="D92" s="44" t="str">
        <f t="shared" si="12"/>
        <v>N/A</v>
      </c>
      <c r="E92" s="36">
        <v>2141</v>
      </c>
      <c r="F92" s="44" t="str">
        <f t="shared" si="13"/>
        <v>N/A</v>
      </c>
      <c r="G92" s="36">
        <v>1361</v>
      </c>
      <c r="H92" s="44" t="str">
        <f t="shared" si="14"/>
        <v>N/A</v>
      </c>
      <c r="I92" s="12">
        <v>-19</v>
      </c>
      <c r="J92" s="12">
        <v>-36.4</v>
      </c>
      <c r="K92" s="45" t="s">
        <v>739</v>
      </c>
      <c r="L92" s="9" t="str">
        <f t="shared" si="15"/>
        <v>No</v>
      </c>
    </row>
    <row r="93" spans="1:12" x14ac:dyDescent="0.2">
      <c r="A93" s="46" t="s">
        <v>1324</v>
      </c>
      <c r="B93" s="35" t="s">
        <v>213</v>
      </c>
      <c r="C93" s="47">
        <v>700.22104465999996</v>
      </c>
      <c r="D93" s="44" t="str">
        <f t="shared" si="12"/>
        <v>N/A</v>
      </c>
      <c r="E93" s="47">
        <v>645.10602521999999</v>
      </c>
      <c r="F93" s="44" t="str">
        <f t="shared" si="13"/>
        <v>N/A</v>
      </c>
      <c r="G93" s="47">
        <v>614.65246143000002</v>
      </c>
      <c r="H93" s="44" t="str">
        <f t="shared" si="14"/>
        <v>N/A</v>
      </c>
      <c r="I93" s="12">
        <v>-7.87</v>
      </c>
      <c r="J93" s="12">
        <v>-4.72</v>
      </c>
      <c r="K93" s="45" t="s">
        <v>739</v>
      </c>
      <c r="L93" s="9" t="str">
        <f t="shared" si="15"/>
        <v>Yes</v>
      </c>
    </row>
    <row r="94" spans="1:12" ht="25.5" x14ac:dyDescent="0.2">
      <c r="A94" s="46" t="s">
        <v>560</v>
      </c>
      <c r="B94" s="35" t="s">
        <v>213</v>
      </c>
      <c r="C94" s="47">
        <v>984510</v>
      </c>
      <c r="D94" s="44" t="str">
        <f t="shared" si="12"/>
        <v>N/A</v>
      </c>
      <c r="E94" s="47">
        <v>594471</v>
      </c>
      <c r="F94" s="44" t="str">
        <f t="shared" si="13"/>
        <v>N/A</v>
      </c>
      <c r="G94" s="47">
        <v>170431</v>
      </c>
      <c r="H94" s="44" t="str">
        <f t="shared" si="14"/>
        <v>N/A</v>
      </c>
      <c r="I94" s="12">
        <v>-39.6</v>
      </c>
      <c r="J94" s="12">
        <v>-71.3</v>
      </c>
      <c r="K94" s="45" t="s">
        <v>739</v>
      </c>
      <c r="L94" s="9" t="str">
        <f t="shared" si="15"/>
        <v>No</v>
      </c>
    </row>
    <row r="95" spans="1:12" x14ac:dyDescent="0.2">
      <c r="A95" s="46" t="s">
        <v>561</v>
      </c>
      <c r="B95" s="35" t="s">
        <v>213</v>
      </c>
      <c r="C95" s="36">
        <v>3977</v>
      </c>
      <c r="D95" s="44" t="str">
        <f t="shared" si="12"/>
        <v>N/A</v>
      </c>
      <c r="E95" s="36">
        <v>2910</v>
      </c>
      <c r="F95" s="44" t="str">
        <f t="shared" si="13"/>
        <v>N/A</v>
      </c>
      <c r="G95" s="36">
        <v>1373</v>
      </c>
      <c r="H95" s="44" t="str">
        <f t="shared" si="14"/>
        <v>N/A</v>
      </c>
      <c r="I95" s="12">
        <v>-26.8</v>
      </c>
      <c r="J95" s="12">
        <v>-52.8</v>
      </c>
      <c r="K95" s="45" t="s">
        <v>739</v>
      </c>
      <c r="L95" s="9" t="str">
        <f t="shared" si="15"/>
        <v>No</v>
      </c>
    </row>
    <row r="96" spans="1:12" ht="25.5" x14ac:dyDescent="0.2">
      <c r="A96" s="46" t="s">
        <v>1325</v>
      </c>
      <c r="B96" s="35" t="s">
        <v>213</v>
      </c>
      <c r="C96" s="47">
        <v>247.55091777999999</v>
      </c>
      <c r="D96" s="44" t="str">
        <f t="shared" si="12"/>
        <v>N/A</v>
      </c>
      <c r="E96" s="47">
        <v>204.28556700999999</v>
      </c>
      <c r="F96" s="44" t="str">
        <f t="shared" si="13"/>
        <v>N/A</v>
      </c>
      <c r="G96" s="47">
        <v>124.13037145</v>
      </c>
      <c r="H96" s="44" t="str">
        <f t="shared" si="14"/>
        <v>N/A</v>
      </c>
      <c r="I96" s="12">
        <v>-17.5</v>
      </c>
      <c r="J96" s="12">
        <v>-39.200000000000003</v>
      </c>
      <c r="K96" s="45" t="s">
        <v>739</v>
      </c>
      <c r="L96" s="9" t="str">
        <f t="shared" si="15"/>
        <v>No</v>
      </c>
    </row>
    <row r="97" spans="1:12" ht="25.5" x14ac:dyDescent="0.2">
      <c r="A97" s="46" t="s">
        <v>562</v>
      </c>
      <c r="B97" s="35" t="s">
        <v>213</v>
      </c>
      <c r="C97" s="47">
        <v>5610581</v>
      </c>
      <c r="D97" s="44" t="str">
        <f t="shared" si="12"/>
        <v>N/A</v>
      </c>
      <c r="E97" s="47">
        <v>5657667</v>
      </c>
      <c r="F97" s="44" t="str">
        <f t="shared" si="13"/>
        <v>N/A</v>
      </c>
      <c r="G97" s="47">
        <v>3109609</v>
      </c>
      <c r="H97" s="44" t="str">
        <f t="shared" si="14"/>
        <v>N/A</v>
      </c>
      <c r="I97" s="12">
        <v>0.83919999999999995</v>
      </c>
      <c r="J97" s="12">
        <v>-45</v>
      </c>
      <c r="K97" s="45" t="s">
        <v>739</v>
      </c>
      <c r="L97" s="9" t="str">
        <f t="shared" si="15"/>
        <v>No</v>
      </c>
    </row>
    <row r="98" spans="1:12" x14ac:dyDescent="0.2">
      <c r="A98" s="46" t="s">
        <v>563</v>
      </c>
      <c r="B98" s="35" t="s">
        <v>213</v>
      </c>
      <c r="C98" s="36">
        <v>4148</v>
      </c>
      <c r="D98" s="44" t="str">
        <f t="shared" si="12"/>
        <v>N/A</v>
      </c>
      <c r="E98" s="36">
        <v>3415</v>
      </c>
      <c r="F98" s="44" t="str">
        <f t="shared" si="13"/>
        <v>N/A</v>
      </c>
      <c r="G98" s="36">
        <v>1999</v>
      </c>
      <c r="H98" s="44" t="str">
        <f t="shared" si="14"/>
        <v>N/A</v>
      </c>
      <c r="I98" s="12">
        <v>-17.7</v>
      </c>
      <c r="J98" s="12">
        <v>-41.5</v>
      </c>
      <c r="K98" s="45" t="s">
        <v>739</v>
      </c>
      <c r="L98" s="9" t="str">
        <f t="shared" si="15"/>
        <v>No</v>
      </c>
    </row>
    <row r="99" spans="1:12" x14ac:dyDescent="0.2">
      <c r="A99" s="46" t="s">
        <v>1326</v>
      </c>
      <c r="B99" s="35" t="s">
        <v>213</v>
      </c>
      <c r="C99" s="47">
        <v>1352.5990839000001</v>
      </c>
      <c r="D99" s="44" t="str">
        <f t="shared" si="12"/>
        <v>N/A</v>
      </c>
      <c r="E99" s="47">
        <v>1656.7106881</v>
      </c>
      <c r="F99" s="44" t="str">
        <f t="shared" si="13"/>
        <v>N/A</v>
      </c>
      <c r="G99" s="47">
        <v>1555.5822911</v>
      </c>
      <c r="H99" s="44" t="str">
        <f t="shared" si="14"/>
        <v>N/A</v>
      </c>
      <c r="I99" s="12">
        <v>22.48</v>
      </c>
      <c r="J99" s="12">
        <v>-6.1</v>
      </c>
      <c r="K99" s="45" t="s">
        <v>739</v>
      </c>
      <c r="L99" s="9" t="str">
        <f t="shared" si="15"/>
        <v>Yes</v>
      </c>
    </row>
    <row r="100" spans="1:12" x14ac:dyDescent="0.2">
      <c r="A100" s="46" t="s">
        <v>564</v>
      </c>
      <c r="B100" s="35" t="s">
        <v>213</v>
      </c>
      <c r="C100" s="47">
        <v>1225906</v>
      </c>
      <c r="D100" s="44" t="str">
        <f t="shared" si="12"/>
        <v>N/A</v>
      </c>
      <c r="E100" s="47">
        <v>1132149</v>
      </c>
      <c r="F100" s="44" t="str">
        <f t="shared" si="13"/>
        <v>N/A</v>
      </c>
      <c r="G100" s="47">
        <v>612369</v>
      </c>
      <c r="H100" s="44" t="str">
        <f t="shared" si="14"/>
        <v>N/A</v>
      </c>
      <c r="I100" s="12">
        <v>-7.65</v>
      </c>
      <c r="J100" s="12">
        <v>-45.9</v>
      </c>
      <c r="K100" s="45" t="s">
        <v>739</v>
      </c>
      <c r="L100" s="9" t="str">
        <f t="shared" si="15"/>
        <v>No</v>
      </c>
    </row>
    <row r="101" spans="1:12" x14ac:dyDescent="0.2">
      <c r="A101" s="46" t="s">
        <v>565</v>
      </c>
      <c r="B101" s="35" t="s">
        <v>213</v>
      </c>
      <c r="C101" s="36">
        <v>1474</v>
      </c>
      <c r="D101" s="44" t="str">
        <f t="shared" si="12"/>
        <v>N/A</v>
      </c>
      <c r="E101" s="36">
        <v>1188</v>
      </c>
      <c r="F101" s="44" t="str">
        <f t="shared" si="13"/>
        <v>N/A</v>
      </c>
      <c r="G101" s="36">
        <v>771</v>
      </c>
      <c r="H101" s="44" t="str">
        <f t="shared" si="14"/>
        <v>N/A</v>
      </c>
      <c r="I101" s="12">
        <v>-19.399999999999999</v>
      </c>
      <c r="J101" s="12">
        <v>-35.1</v>
      </c>
      <c r="K101" s="45" t="s">
        <v>739</v>
      </c>
      <c r="L101" s="9" t="str">
        <f t="shared" si="15"/>
        <v>No</v>
      </c>
    </row>
    <row r="102" spans="1:12" x14ac:dyDescent="0.2">
      <c r="A102" s="46" t="s">
        <v>1327</v>
      </c>
      <c r="B102" s="35" t="s">
        <v>213</v>
      </c>
      <c r="C102" s="47">
        <v>831.68656715999998</v>
      </c>
      <c r="D102" s="44" t="str">
        <f t="shared" si="12"/>
        <v>N/A</v>
      </c>
      <c r="E102" s="47">
        <v>952.98737373999995</v>
      </c>
      <c r="F102" s="44" t="str">
        <f t="shared" si="13"/>
        <v>N/A</v>
      </c>
      <c r="G102" s="47">
        <v>794.25291829000003</v>
      </c>
      <c r="H102" s="44" t="str">
        <f t="shared" si="14"/>
        <v>N/A</v>
      </c>
      <c r="I102" s="12">
        <v>14.58</v>
      </c>
      <c r="J102" s="12">
        <v>-16.7</v>
      </c>
      <c r="K102" s="45" t="s">
        <v>739</v>
      </c>
      <c r="L102" s="9" t="str">
        <f t="shared" si="15"/>
        <v>Yes</v>
      </c>
    </row>
    <row r="103" spans="1:12" ht="25.5" x14ac:dyDescent="0.2">
      <c r="A103" s="46" t="s">
        <v>566</v>
      </c>
      <c r="B103" s="35" t="s">
        <v>213</v>
      </c>
      <c r="C103" s="47">
        <v>1001473</v>
      </c>
      <c r="D103" s="44" t="str">
        <f t="shared" si="12"/>
        <v>N/A</v>
      </c>
      <c r="E103" s="47">
        <v>1116067</v>
      </c>
      <c r="F103" s="44" t="str">
        <f t="shared" si="13"/>
        <v>N/A</v>
      </c>
      <c r="G103" s="47">
        <v>357393</v>
      </c>
      <c r="H103" s="44" t="str">
        <f t="shared" si="14"/>
        <v>N/A</v>
      </c>
      <c r="I103" s="12">
        <v>11.44</v>
      </c>
      <c r="J103" s="12">
        <v>-68</v>
      </c>
      <c r="K103" s="45" t="s">
        <v>739</v>
      </c>
      <c r="L103" s="9" t="str">
        <f t="shared" si="15"/>
        <v>No</v>
      </c>
    </row>
    <row r="104" spans="1:12" x14ac:dyDescent="0.2">
      <c r="A104" s="46" t="s">
        <v>567</v>
      </c>
      <c r="B104" s="35" t="s">
        <v>213</v>
      </c>
      <c r="C104" s="36">
        <v>262</v>
      </c>
      <c r="D104" s="44" t="str">
        <f t="shared" si="12"/>
        <v>N/A</v>
      </c>
      <c r="E104" s="36">
        <v>232</v>
      </c>
      <c r="F104" s="44" t="str">
        <f t="shared" si="13"/>
        <v>N/A</v>
      </c>
      <c r="G104" s="36">
        <v>97</v>
      </c>
      <c r="H104" s="44" t="str">
        <f t="shared" si="14"/>
        <v>N/A</v>
      </c>
      <c r="I104" s="12">
        <v>-11.5</v>
      </c>
      <c r="J104" s="12">
        <v>-58.2</v>
      </c>
      <c r="K104" s="45" t="s">
        <v>739</v>
      </c>
      <c r="L104" s="9" t="str">
        <f t="shared" si="15"/>
        <v>No</v>
      </c>
    </row>
    <row r="105" spans="1:12" ht="25.5" x14ac:dyDescent="0.2">
      <c r="A105" s="46" t="s">
        <v>1328</v>
      </c>
      <c r="B105" s="35" t="s">
        <v>213</v>
      </c>
      <c r="C105" s="47">
        <v>3822.4160305</v>
      </c>
      <c r="D105" s="44" t="str">
        <f t="shared" si="12"/>
        <v>N/A</v>
      </c>
      <c r="E105" s="47">
        <v>4810.6336207000004</v>
      </c>
      <c r="F105" s="44" t="str">
        <f t="shared" si="13"/>
        <v>N/A</v>
      </c>
      <c r="G105" s="47">
        <v>3684.4639175000002</v>
      </c>
      <c r="H105" s="44" t="str">
        <f t="shared" si="14"/>
        <v>N/A</v>
      </c>
      <c r="I105" s="12">
        <v>25.85</v>
      </c>
      <c r="J105" s="12">
        <v>-23.4</v>
      </c>
      <c r="K105" s="45" t="s">
        <v>739</v>
      </c>
      <c r="L105" s="9" t="str">
        <f t="shared" si="15"/>
        <v>Yes</v>
      </c>
    </row>
    <row r="106" spans="1:12" ht="25.5" x14ac:dyDescent="0.2">
      <c r="A106" s="46" t="s">
        <v>568</v>
      </c>
      <c r="B106" s="35" t="s">
        <v>213</v>
      </c>
      <c r="C106" s="47">
        <v>4041063</v>
      </c>
      <c r="D106" s="44" t="str">
        <f t="shared" si="12"/>
        <v>N/A</v>
      </c>
      <c r="E106" s="47">
        <v>3815193</v>
      </c>
      <c r="F106" s="44" t="str">
        <f t="shared" si="13"/>
        <v>N/A</v>
      </c>
      <c r="G106" s="47">
        <v>1810226</v>
      </c>
      <c r="H106" s="44" t="str">
        <f t="shared" si="14"/>
        <v>N/A</v>
      </c>
      <c r="I106" s="12">
        <v>-5.59</v>
      </c>
      <c r="J106" s="12">
        <v>-52.6</v>
      </c>
      <c r="K106" s="45" t="s">
        <v>739</v>
      </c>
      <c r="L106" s="9" t="str">
        <f t="shared" si="15"/>
        <v>No</v>
      </c>
    </row>
    <row r="107" spans="1:12" x14ac:dyDescent="0.2">
      <c r="A107" s="46" t="s">
        <v>569</v>
      </c>
      <c r="B107" s="35" t="s">
        <v>213</v>
      </c>
      <c r="C107" s="36">
        <v>6612</v>
      </c>
      <c r="D107" s="44" t="str">
        <f t="shared" si="12"/>
        <v>N/A</v>
      </c>
      <c r="E107" s="36">
        <v>5575</v>
      </c>
      <c r="F107" s="44" t="str">
        <f t="shared" si="13"/>
        <v>N/A</v>
      </c>
      <c r="G107" s="36">
        <v>3152</v>
      </c>
      <c r="H107" s="44" t="str">
        <f t="shared" si="14"/>
        <v>N/A</v>
      </c>
      <c r="I107" s="12">
        <v>-15.7</v>
      </c>
      <c r="J107" s="12">
        <v>-43.5</v>
      </c>
      <c r="K107" s="45" t="s">
        <v>739</v>
      </c>
      <c r="L107" s="9" t="str">
        <f t="shared" si="15"/>
        <v>No</v>
      </c>
    </row>
    <row r="108" spans="1:12" x14ac:dyDescent="0.2">
      <c r="A108" s="46" t="s">
        <v>1329</v>
      </c>
      <c r="B108" s="35" t="s">
        <v>213</v>
      </c>
      <c r="C108" s="47">
        <v>611.17105262999996</v>
      </c>
      <c r="D108" s="44" t="str">
        <f t="shared" si="12"/>
        <v>N/A</v>
      </c>
      <c r="E108" s="47">
        <v>684.33955157000003</v>
      </c>
      <c r="F108" s="44" t="str">
        <f t="shared" si="13"/>
        <v>N/A</v>
      </c>
      <c r="G108" s="47">
        <v>574.31027918999996</v>
      </c>
      <c r="H108" s="44" t="str">
        <f t="shared" si="14"/>
        <v>N/A</v>
      </c>
      <c r="I108" s="12">
        <v>11.97</v>
      </c>
      <c r="J108" s="12">
        <v>-16.100000000000001</v>
      </c>
      <c r="K108" s="45" t="s">
        <v>739</v>
      </c>
      <c r="L108" s="9" t="str">
        <f t="shared" si="15"/>
        <v>Yes</v>
      </c>
    </row>
    <row r="109" spans="1:12" x14ac:dyDescent="0.2">
      <c r="A109" s="46" t="s">
        <v>570</v>
      </c>
      <c r="B109" s="35" t="s">
        <v>213</v>
      </c>
      <c r="C109" s="47">
        <v>15811794</v>
      </c>
      <c r="D109" s="44" t="str">
        <f t="shared" si="12"/>
        <v>N/A</v>
      </c>
      <c r="E109" s="47">
        <v>16276334</v>
      </c>
      <c r="F109" s="44" t="str">
        <f t="shared" si="13"/>
        <v>N/A</v>
      </c>
      <c r="G109" s="47">
        <v>7137647</v>
      </c>
      <c r="H109" s="44" t="str">
        <f t="shared" si="14"/>
        <v>N/A</v>
      </c>
      <c r="I109" s="12">
        <v>2.9380000000000002</v>
      </c>
      <c r="J109" s="12">
        <v>-56.1</v>
      </c>
      <c r="K109" s="45" t="s">
        <v>739</v>
      </c>
      <c r="L109" s="9" t="str">
        <f t="shared" si="15"/>
        <v>No</v>
      </c>
    </row>
    <row r="110" spans="1:12" x14ac:dyDescent="0.2">
      <c r="A110" s="46" t="s">
        <v>571</v>
      </c>
      <c r="B110" s="35" t="s">
        <v>213</v>
      </c>
      <c r="C110" s="36">
        <v>7972</v>
      </c>
      <c r="D110" s="44" t="str">
        <f t="shared" si="12"/>
        <v>N/A</v>
      </c>
      <c r="E110" s="36">
        <v>6477</v>
      </c>
      <c r="F110" s="44" t="str">
        <f t="shared" si="13"/>
        <v>N/A</v>
      </c>
      <c r="G110" s="36">
        <v>3911</v>
      </c>
      <c r="H110" s="44" t="str">
        <f t="shared" si="14"/>
        <v>N/A</v>
      </c>
      <c r="I110" s="12">
        <v>-18.8</v>
      </c>
      <c r="J110" s="12">
        <v>-39.6</v>
      </c>
      <c r="K110" s="45" t="s">
        <v>739</v>
      </c>
      <c r="L110" s="9" t="str">
        <f t="shared" si="15"/>
        <v>No</v>
      </c>
    </row>
    <row r="111" spans="1:12" x14ac:dyDescent="0.2">
      <c r="A111" s="46" t="s">
        <v>1330</v>
      </c>
      <c r="B111" s="35" t="s">
        <v>213</v>
      </c>
      <c r="C111" s="47">
        <v>1983.4162067</v>
      </c>
      <c r="D111" s="44" t="str">
        <f t="shared" si="12"/>
        <v>N/A</v>
      </c>
      <c r="E111" s="47">
        <v>2512.943338</v>
      </c>
      <c r="F111" s="44" t="str">
        <f t="shared" si="13"/>
        <v>N/A</v>
      </c>
      <c r="G111" s="47">
        <v>1825.0184096</v>
      </c>
      <c r="H111" s="44" t="str">
        <f t="shared" si="14"/>
        <v>N/A</v>
      </c>
      <c r="I111" s="12">
        <v>26.7</v>
      </c>
      <c r="J111" s="12">
        <v>-27.4</v>
      </c>
      <c r="K111" s="45" t="s">
        <v>739</v>
      </c>
      <c r="L111" s="9" t="str">
        <f t="shared" si="15"/>
        <v>Yes</v>
      </c>
    </row>
    <row r="112" spans="1:12" ht="25.5" x14ac:dyDescent="0.2">
      <c r="A112" s="46" t="s">
        <v>572</v>
      </c>
      <c r="B112" s="35" t="s">
        <v>213</v>
      </c>
      <c r="C112" s="47">
        <v>19842144</v>
      </c>
      <c r="D112" s="44" t="str">
        <f t="shared" si="12"/>
        <v>N/A</v>
      </c>
      <c r="E112" s="47">
        <v>20217277</v>
      </c>
      <c r="F112" s="44" t="str">
        <f t="shared" si="13"/>
        <v>N/A</v>
      </c>
      <c r="G112" s="47">
        <v>16035244</v>
      </c>
      <c r="H112" s="44" t="str">
        <f t="shared" si="14"/>
        <v>N/A</v>
      </c>
      <c r="I112" s="12">
        <v>1.891</v>
      </c>
      <c r="J112" s="12">
        <v>-20.7</v>
      </c>
      <c r="K112" s="45" t="s">
        <v>739</v>
      </c>
      <c r="L112" s="9" t="str">
        <f t="shared" si="15"/>
        <v>Yes</v>
      </c>
    </row>
    <row r="113" spans="1:12" x14ac:dyDescent="0.2">
      <c r="A113" s="46" t="s">
        <v>573</v>
      </c>
      <c r="B113" s="35" t="s">
        <v>213</v>
      </c>
      <c r="C113" s="36">
        <v>987</v>
      </c>
      <c r="D113" s="44" t="str">
        <f t="shared" si="12"/>
        <v>N/A</v>
      </c>
      <c r="E113" s="36">
        <v>796</v>
      </c>
      <c r="F113" s="44" t="str">
        <f t="shared" si="13"/>
        <v>N/A</v>
      </c>
      <c r="G113" s="36">
        <v>321</v>
      </c>
      <c r="H113" s="44" t="str">
        <f t="shared" si="14"/>
        <v>N/A</v>
      </c>
      <c r="I113" s="12">
        <v>-19.399999999999999</v>
      </c>
      <c r="J113" s="12">
        <v>-59.7</v>
      </c>
      <c r="K113" s="45" t="s">
        <v>739</v>
      </c>
      <c r="L113" s="9" t="str">
        <f t="shared" si="15"/>
        <v>No</v>
      </c>
    </row>
    <row r="114" spans="1:12" ht="25.5" x14ac:dyDescent="0.2">
      <c r="A114" s="46" t="s">
        <v>1331</v>
      </c>
      <c r="B114" s="35" t="s">
        <v>213</v>
      </c>
      <c r="C114" s="47">
        <v>20103.489362</v>
      </c>
      <c r="D114" s="44" t="str">
        <f t="shared" si="12"/>
        <v>N/A</v>
      </c>
      <c r="E114" s="47">
        <v>25398.589196000001</v>
      </c>
      <c r="F114" s="44" t="str">
        <f t="shared" si="13"/>
        <v>N/A</v>
      </c>
      <c r="G114" s="47">
        <v>49954.031153000004</v>
      </c>
      <c r="H114" s="44" t="str">
        <f t="shared" si="14"/>
        <v>N/A</v>
      </c>
      <c r="I114" s="12">
        <v>26.34</v>
      </c>
      <c r="J114" s="12">
        <v>96.68</v>
      </c>
      <c r="K114" s="45" t="s">
        <v>739</v>
      </c>
      <c r="L114" s="9" t="str">
        <f t="shared" si="15"/>
        <v>No</v>
      </c>
    </row>
    <row r="115" spans="1:12" ht="25.5" x14ac:dyDescent="0.2">
      <c r="A115" s="46" t="s">
        <v>574</v>
      </c>
      <c r="B115" s="35" t="s">
        <v>213</v>
      </c>
      <c r="C115" s="47">
        <v>354211</v>
      </c>
      <c r="D115" s="44" t="str">
        <f t="shared" si="12"/>
        <v>N/A</v>
      </c>
      <c r="E115" s="47">
        <v>231701</v>
      </c>
      <c r="F115" s="44" t="str">
        <f t="shared" si="13"/>
        <v>N/A</v>
      </c>
      <c r="G115" s="47">
        <v>168418</v>
      </c>
      <c r="H115" s="44" t="str">
        <f t="shared" si="14"/>
        <v>N/A</v>
      </c>
      <c r="I115" s="12">
        <v>-34.6</v>
      </c>
      <c r="J115" s="12">
        <v>-27.3</v>
      </c>
      <c r="K115" s="45" t="s">
        <v>739</v>
      </c>
      <c r="L115" s="9" t="str">
        <f t="shared" si="15"/>
        <v>Yes</v>
      </c>
    </row>
    <row r="116" spans="1:12" x14ac:dyDescent="0.2">
      <c r="A116" s="3" t="s">
        <v>575</v>
      </c>
      <c r="B116" s="35" t="s">
        <v>213</v>
      </c>
      <c r="C116" s="36">
        <v>1030</v>
      </c>
      <c r="D116" s="44" t="str">
        <f t="shared" si="12"/>
        <v>N/A</v>
      </c>
      <c r="E116" s="36">
        <v>872</v>
      </c>
      <c r="F116" s="44" t="str">
        <f t="shared" si="13"/>
        <v>N/A</v>
      </c>
      <c r="G116" s="36">
        <v>421</v>
      </c>
      <c r="H116" s="44" t="str">
        <f t="shared" si="14"/>
        <v>N/A</v>
      </c>
      <c r="I116" s="12">
        <v>-15.3</v>
      </c>
      <c r="J116" s="12">
        <v>-51.7</v>
      </c>
      <c r="K116" s="45" t="s">
        <v>739</v>
      </c>
      <c r="L116" s="9" t="str">
        <f t="shared" si="15"/>
        <v>No</v>
      </c>
    </row>
    <row r="117" spans="1:12" ht="25.5" x14ac:dyDescent="0.2">
      <c r="A117" s="3" t="s">
        <v>1332</v>
      </c>
      <c r="B117" s="35" t="s">
        <v>213</v>
      </c>
      <c r="C117" s="47">
        <v>343.89417476</v>
      </c>
      <c r="D117" s="44" t="str">
        <f t="shared" si="12"/>
        <v>N/A</v>
      </c>
      <c r="E117" s="47">
        <v>265.71215596000002</v>
      </c>
      <c r="F117" s="44" t="str">
        <f t="shared" si="13"/>
        <v>N/A</v>
      </c>
      <c r="G117" s="47">
        <v>400.04275533999999</v>
      </c>
      <c r="H117" s="44" t="str">
        <f t="shared" si="14"/>
        <v>N/A</v>
      </c>
      <c r="I117" s="12">
        <v>-22.7</v>
      </c>
      <c r="J117" s="12">
        <v>50.55</v>
      </c>
      <c r="K117" s="45" t="s">
        <v>739</v>
      </c>
      <c r="L117" s="9" t="str">
        <f t="shared" si="15"/>
        <v>No</v>
      </c>
    </row>
    <row r="118" spans="1:12" ht="25.5" x14ac:dyDescent="0.2">
      <c r="A118" s="4" t="s">
        <v>576</v>
      </c>
      <c r="B118" s="35" t="s">
        <v>213</v>
      </c>
      <c r="C118" s="47">
        <v>0</v>
      </c>
      <c r="D118" s="44" t="str">
        <f t="shared" si="12"/>
        <v>N/A</v>
      </c>
      <c r="E118" s="47">
        <v>0</v>
      </c>
      <c r="F118" s="44" t="str">
        <f t="shared" si="13"/>
        <v>N/A</v>
      </c>
      <c r="G118" s="47">
        <v>0</v>
      </c>
      <c r="H118" s="44" t="str">
        <f t="shared" si="14"/>
        <v>N/A</v>
      </c>
      <c r="I118" s="12" t="s">
        <v>1747</v>
      </c>
      <c r="J118" s="12" t="s">
        <v>1747</v>
      </c>
      <c r="K118" s="45" t="s">
        <v>739</v>
      </c>
      <c r="L118" s="9" t="str">
        <f t="shared" si="15"/>
        <v>N/A</v>
      </c>
    </row>
    <row r="119" spans="1:12" x14ac:dyDescent="0.2">
      <c r="A119" s="4" t="s">
        <v>577</v>
      </c>
      <c r="B119" s="35" t="s">
        <v>213</v>
      </c>
      <c r="C119" s="36">
        <v>0</v>
      </c>
      <c r="D119" s="44" t="str">
        <f t="shared" si="12"/>
        <v>N/A</v>
      </c>
      <c r="E119" s="36">
        <v>0</v>
      </c>
      <c r="F119" s="44" t="str">
        <f t="shared" si="13"/>
        <v>N/A</v>
      </c>
      <c r="G119" s="36">
        <v>0</v>
      </c>
      <c r="H119" s="44" t="str">
        <f t="shared" si="14"/>
        <v>N/A</v>
      </c>
      <c r="I119" s="12" t="s">
        <v>1747</v>
      </c>
      <c r="J119" s="12" t="s">
        <v>1747</v>
      </c>
      <c r="K119" s="45" t="s">
        <v>739</v>
      </c>
      <c r="L119" s="9" t="str">
        <f t="shared" si="15"/>
        <v>N/A</v>
      </c>
    </row>
    <row r="120" spans="1:12" ht="25.5" x14ac:dyDescent="0.2">
      <c r="A120" s="4" t="s">
        <v>1333</v>
      </c>
      <c r="B120" s="35" t="s">
        <v>213</v>
      </c>
      <c r="C120" s="47" t="s">
        <v>1747</v>
      </c>
      <c r="D120" s="44" t="str">
        <f t="shared" si="12"/>
        <v>N/A</v>
      </c>
      <c r="E120" s="47" t="s">
        <v>1747</v>
      </c>
      <c r="F120" s="44" t="str">
        <f t="shared" si="13"/>
        <v>N/A</v>
      </c>
      <c r="G120" s="47" t="s">
        <v>1747</v>
      </c>
      <c r="H120" s="44" t="str">
        <f t="shared" si="14"/>
        <v>N/A</v>
      </c>
      <c r="I120" s="12" t="s">
        <v>1747</v>
      </c>
      <c r="J120" s="12" t="s">
        <v>1747</v>
      </c>
      <c r="K120" s="45" t="s">
        <v>739</v>
      </c>
      <c r="L120" s="9" t="str">
        <f t="shared" si="15"/>
        <v>N/A</v>
      </c>
    </row>
    <row r="121" spans="1:12" ht="25.5" x14ac:dyDescent="0.2">
      <c r="A121" s="4" t="s">
        <v>578</v>
      </c>
      <c r="B121" s="35" t="s">
        <v>213</v>
      </c>
      <c r="C121" s="47">
        <v>0</v>
      </c>
      <c r="D121" s="44" t="str">
        <f t="shared" si="12"/>
        <v>N/A</v>
      </c>
      <c r="E121" s="47">
        <v>0</v>
      </c>
      <c r="F121" s="44" t="str">
        <f t="shared" si="13"/>
        <v>N/A</v>
      </c>
      <c r="G121" s="47">
        <v>0</v>
      </c>
      <c r="H121" s="44" t="str">
        <f t="shared" si="14"/>
        <v>N/A</v>
      </c>
      <c r="I121" s="12" t="s">
        <v>1747</v>
      </c>
      <c r="J121" s="12" t="s">
        <v>1747</v>
      </c>
      <c r="K121" s="45" t="s">
        <v>739</v>
      </c>
      <c r="L121" s="9" t="str">
        <f t="shared" si="15"/>
        <v>N/A</v>
      </c>
    </row>
    <row r="122" spans="1:12" ht="25.5" x14ac:dyDescent="0.2">
      <c r="A122" s="4" t="s">
        <v>579</v>
      </c>
      <c r="B122" s="35" t="s">
        <v>213</v>
      </c>
      <c r="C122" s="36">
        <v>0</v>
      </c>
      <c r="D122" s="44" t="str">
        <f t="shared" si="12"/>
        <v>N/A</v>
      </c>
      <c r="E122" s="36">
        <v>0</v>
      </c>
      <c r="F122" s="44" t="str">
        <f t="shared" si="13"/>
        <v>N/A</v>
      </c>
      <c r="G122" s="36">
        <v>0</v>
      </c>
      <c r="H122" s="44" t="str">
        <f t="shared" si="14"/>
        <v>N/A</v>
      </c>
      <c r="I122" s="12" t="s">
        <v>1747</v>
      </c>
      <c r="J122" s="12" t="s">
        <v>1747</v>
      </c>
      <c r="K122" s="45" t="s">
        <v>739</v>
      </c>
      <c r="L122" s="9" t="str">
        <f t="shared" si="15"/>
        <v>N/A</v>
      </c>
    </row>
    <row r="123" spans="1:12" ht="25.5" x14ac:dyDescent="0.2">
      <c r="A123" s="4" t="s">
        <v>1334</v>
      </c>
      <c r="B123" s="35" t="s">
        <v>213</v>
      </c>
      <c r="C123" s="47" t="s">
        <v>1747</v>
      </c>
      <c r="D123" s="44" t="str">
        <f t="shared" si="12"/>
        <v>N/A</v>
      </c>
      <c r="E123" s="47" t="s">
        <v>1747</v>
      </c>
      <c r="F123" s="44" t="str">
        <f t="shared" si="13"/>
        <v>N/A</v>
      </c>
      <c r="G123" s="47" t="s">
        <v>1747</v>
      </c>
      <c r="H123" s="44" t="str">
        <f t="shared" si="14"/>
        <v>N/A</v>
      </c>
      <c r="I123" s="12" t="s">
        <v>1747</v>
      </c>
      <c r="J123" s="12" t="s">
        <v>1747</v>
      </c>
      <c r="K123" s="45" t="s">
        <v>739</v>
      </c>
      <c r="L123" s="9" t="str">
        <f t="shared" si="15"/>
        <v>N/A</v>
      </c>
    </row>
    <row r="124" spans="1:12" ht="25.5" x14ac:dyDescent="0.2">
      <c r="A124" s="4" t="s">
        <v>580</v>
      </c>
      <c r="B124" s="35" t="s">
        <v>213</v>
      </c>
      <c r="C124" s="47">
        <v>499465</v>
      </c>
      <c r="D124" s="44" t="str">
        <f t="shared" si="12"/>
        <v>N/A</v>
      </c>
      <c r="E124" s="47">
        <v>644052</v>
      </c>
      <c r="F124" s="44" t="str">
        <f t="shared" si="13"/>
        <v>N/A</v>
      </c>
      <c r="G124" s="47">
        <v>534223</v>
      </c>
      <c r="H124" s="44" t="str">
        <f t="shared" si="14"/>
        <v>N/A</v>
      </c>
      <c r="I124" s="12">
        <v>28.95</v>
      </c>
      <c r="J124" s="12">
        <v>-17.100000000000001</v>
      </c>
      <c r="K124" s="45" t="s">
        <v>739</v>
      </c>
      <c r="L124" s="9" t="str">
        <f t="shared" si="15"/>
        <v>Yes</v>
      </c>
    </row>
    <row r="125" spans="1:12" x14ac:dyDescent="0.2">
      <c r="A125" s="2" t="s">
        <v>581</v>
      </c>
      <c r="B125" s="35" t="s">
        <v>213</v>
      </c>
      <c r="C125" s="36">
        <v>39</v>
      </c>
      <c r="D125" s="44" t="str">
        <f t="shared" si="12"/>
        <v>N/A</v>
      </c>
      <c r="E125" s="36">
        <v>41</v>
      </c>
      <c r="F125" s="44" t="str">
        <f t="shared" si="13"/>
        <v>N/A</v>
      </c>
      <c r="G125" s="36">
        <v>31</v>
      </c>
      <c r="H125" s="44" t="str">
        <f t="shared" si="14"/>
        <v>N/A</v>
      </c>
      <c r="I125" s="12">
        <v>5.1280000000000001</v>
      </c>
      <c r="J125" s="12">
        <v>-24.4</v>
      </c>
      <c r="K125" s="45" t="s">
        <v>739</v>
      </c>
      <c r="L125" s="9" t="str">
        <f t="shared" si="15"/>
        <v>Yes</v>
      </c>
    </row>
    <row r="126" spans="1:12" ht="25.5" x14ac:dyDescent="0.2">
      <c r="A126" s="2" t="s">
        <v>1335</v>
      </c>
      <c r="B126" s="35" t="s">
        <v>213</v>
      </c>
      <c r="C126" s="47">
        <v>12806.794872</v>
      </c>
      <c r="D126" s="44" t="str">
        <f t="shared" si="12"/>
        <v>N/A</v>
      </c>
      <c r="E126" s="47">
        <v>15708.585365999999</v>
      </c>
      <c r="F126" s="44" t="str">
        <f t="shared" si="13"/>
        <v>N/A</v>
      </c>
      <c r="G126" s="47">
        <v>17233</v>
      </c>
      <c r="H126" s="44" t="str">
        <f t="shared" si="14"/>
        <v>N/A</v>
      </c>
      <c r="I126" s="12">
        <v>22.66</v>
      </c>
      <c r="J126" s="12">
        <v>9.7040000000000006</v>
      </c>
      <c r="K126" s="45" t="s">
        <v>739</v>
      </c>
      <c r="L126" s="9" t="str">
        <f t="shared" si="15"/>
        <v>Yes</v>
      </c>
    </row>
    <row r="127" spans="1:12" ht="25.5" x14ac:dyDescent="0.2">
      <c r="A127" s="2" t="s">
        <v>582</v>
      </c>
      <c r="B127" s="35" t="s">
        <v>213</v>
      </c>
      <c r="C127" s="47">
        <v>825741</v>
      </c>
      <c r="D127" s="44" t="str">
        <f t="shared" si="12"/>
        <v>N/A</v>
      </c>
      <c r="E127" s="47">
        <v>1084745</v>
      </c>
      <c r="F127" s="44" t="str">
        <f t="shared" si="13"/>
        <v>N/A</v>
      </c>
      <c r="G127" s="47">
        <v>487823</v>
      </c>
      <c r="H127" s="44" t="str">
        <f t="shared" si="14"/>
        <v>N/A</v>
      </c>
      <c r="I127" s="12">
        <v>31.37</v>
      </c>
      <c r="J127" s="12">
        <v>-55</v>
      </c>
      <c r="K127" s="45" t="s">
        <v>739</v>
      </c>
      <c r="L127" s="9" t="str">
        <f t="shared" si="15"/>
        <v>No</v>
      </c>
    </row>
    <row r="128" spans="1:12" x14ac:dyDescent="0.2">
      <c r="A128" s="2" t="s">
        <v>583</v>
      </c>
      <c r="B128" s="35" t="s">
        <v>213</v>
      </c>
      <c r="C128" s="36">
        <v>617</v>
      </c>
      <c r="D128" s="44" t="str">
        <f t="shared" si="12"/>
        <v>N/A</v>
      </c>
      <c r="E128" s="36">
        <v>665</v>
      </c>
      <c r="F128" s="44" t="str">
        <f t="shared" si="13"/>
        <v>N/A</v>
      </c>
      <c r="G128" s="36">
        <v>370</v>
      </c>
      <c r="H128" s="44" t="str">
        <f t="shared" si="14"/>
        <v>N/A</v>
      </c>
      <c r="I128" s="12">
        <v>7.78</v>
      </c>
      <c r="J128" s="12">
        <v>-44.4</v>
      </c>
      <c r="K128" s="45" t="s">
        <v>739</v>
      </c>
      <c r="L128" s="9" t="str">
        <f t="shared" si="15"/>
        <v>No</v>
      </c>
    </row>
    <row r="129" spans="1:12" ht="25.5" x14ac:dyDescent="0.2">
      <c r="A129" s="2" t="s">
        <v>1336</v>
      </c>
      <c r="B129" s="35" t="s">
        <v>213</v>
      </c>
      <c r="C129" s="47">
        <v>1338.3160453999999</v>
      </c>
      <c r="D129" s="44" t="str">
        <f t="shared" si="12"/>
        <v>N/A</v>
      </c>
      <c r="E129" s="47">
        <v>1631.1954886999999</v>
      </c>
      <c r="F129" s="44" t="str">
        <f t="shared" si="13"/>
        <v>N/A</v>
      </c>
      <c r="G129" s="47">
        <v>1318.4405405</v>
      </c>
      <c r="H129" s="44" t="str">
        <f t="shared" si="14"/>
        <v>N/A</v>
      </c>
      <c r="I129" s="12">
        <v>21.88</v>
      </c>
      <c r="J129" s="12">
        <v>-19.2</v>
      </c>
      <c r="K129" s="45" t="s">
        <v>739</v>
      </c>
      <c r="L129" s="9" t="str">
        <f t="shared" si="15"/>
        <v>Yes</v>
      </c>
    </row>
    <row r="130" spans="1:12" ht="25.5" x14ac:dyDescent="0.2">
      <c r="A130" s="2" t="s">
        <v>584</v>
      </c>
      <c r="B130" s="35" t="s">
        <v>213</v>
      </c>
      <c r="C130" s="47">
        <v>1975079</v>
      </c>
      <c r="D130" s="44" t="str">
        <f t="shared" si="12"/>
        <v>N/A</v>
      </c>
      <c r="E130" s="47">
        <v>1754562</v>
      </c>
      <c r="F130" s="44" t="str">
        <f t="shared" si="13"/>
        <v>N/A</v>
      </c>
      <c r="G130" s="47">
        <v>104284</v>
      </c>
      <c r="H130" s="44" t="str">
        <f t="shared" si="14"/>
        <v>N/A</v>
      </c>
      <c r="I130" s="12">
        <v>-11.2</v>
      </c>
      <c r="J130" s="12">
        <v>-94.1</v>
      </c>
      <c r="K130" s="45" t="s">
        <v>739</v>
      </c>
      <c r="L130" s="9" t="str">
        <f t="shared" si="15"/>
        <v>No</v>
      </c>
    </row>
    <row r="131" spans="1:12" x14ac:dyDescent="0.2">
      <c r="A131" s="2" t="s">
        <v>585</v>
      </c>
      <c r="B131" s="35" t="s">
        <v>213</v>
      </c>
      <c r="C131" s="36">
        <v>58</v>
      </c>
      <c r="D131" s="44" t="str">
        <f t="shared" si="12"/>
        <v>N/A</v>
      </c>
      <c r="E131" s="36">
        <v>60</v>
      </c>
      <c r="F131" s="44" t="str">
        <f t="shared" si="13"/>
        <v>N/A</v>
      </c>
      <c r="G131" s="36">
        <v>15</v>
      </c>
      <c r="H131" s="44" t="str">
        <f t="shared" si="14"/>
        <v>N/A</v>
      </c>
      <c r="I131" s="12">
        <v>3.448</v>
      </c>
      <c r="J131" s="12">
        <v>-75</v>
      </c>
      <c r="K131" s="45" t="s">
        <v>739</v>
      </c>
      <c r="L131" s="9" t="str">
        <f t="shared" si="15"/>
        <v>No</v>
      </c>
    </row>
    <row r="132" spans="1:12" x14ac:dyDescent="0.2">
      <c r="A132" s="2" t="s">
        <v>1337</v>
      </c>
      <c r="B132" s="35" t="s">
        <v>213</v>
      </c>
      <c r="C132" s="47">
        <v>34053.086207</v>
      </c>
      <c r="D132" s="44" t="str">
        <f t="shared" si="12"/>
        <v>N/A</v>
      </c>
      <c r="E132" s="47">
        <v>29242.7</v>
      </c>
      <c r="F132" s="44" t="str">
        <f t="shared" si="13"/>
        <v>N/A</v>
      </c>
      <c r="G132" s="47">
        <v>6952.2666667000003</v>
      </c>
      <c r="H132" s="44" t="str">
        <f t="shared" si="14"/>
        <v>N/A</v>
      </c>
      <c r="I132" s="12">
        <v>-14.1</v>
      </c>
      <c r="J132" s="12">
        <v>-76.2</v>
      </c>
      <c r="K132" s="45" t="s">
        <v>739</v>
      </c>
      <c r="L132" s="9" t="str">
        <f t="shared" si="15"/>
        <v>No</v>
      </c>
    </row>
    <row r="133" spans="1:12" ht="25.5" x14ac:dyDescent="0.2">
      <c r="A133" s="2" t="s">
        <v>586</v>
      </c>
      <c r="B133" s="35" t="s">
        <v>213</v>
      </c>
      <c r="C133" s="47">
        <v>14100</v>
      </c>
      <c r="D133" s="44" t="str">
        <f t="shared" si="12"/>
        <v>N/A</v>
      </c>
      <c r="E133" s="47">
        <v>19481</v>
      </c>
      <c r="F133" s="44" t="str">
        <f t="shared" si="13"/>
        <v>N/A</v>
      </c>
      <c r="G133" s="47">
        <v>313</v>
      </c>
      <c r="H133" s="44" t="str">
        <f t="shared" si="14"/>
        <v>N/A</v>
      </c>
      <c r="I133" s="12">
        <v>38.159999999999997</v>
      </c>
      <c r="J133" s="12">
        <v>-98.4</v>
      </c>
      <c r="K133" s="45" t="s">
        <v>739</v>
      </c>
      <c r="L133" s="9" t="str">
        <f>IF(J133="Div by 0", "N/A", IF(OR(J133="N/A",K133="N/A"),"N/A", IF(J133&gt;VALUE(MID(K133,1,2)), "No", IF(J133&lt;-1*VALUE(MID(K133,1,2)), "No", "Yes"))))</f>
        <v>No</v>
      </c>
    </row>
    <row r="134" spans="1:12" x14ac:dyDescent="0.2">
      <c r="A134" s="2" t="s">
        <v>587</v>
      </c>
      <c r="B134" s="35" t="s">
        <v>213</v>
      </c>
      <c r="C134" s="36">
        <v>31</v>
      </c>
      <c r="D134" s="44" t="str">
        <f t="shared" si="12"/>
        <v>N/A</v>
      </c>
      <c r="E134" s="36">
        <v>35</v>
      </c>
      <c r="F134" s="44" t="str">
        <f t="shared" si="13"/>
        <v>N/A</v>
      </c>
      <c r="G134" s="36">
        <v>11</v>
      </c>
      <c r="H134" s="44" t="str">
        <f t="shared" si="14"/>
        <v>N/A</v>
      </c>
      <c r="I134" s="12">
        <v>12.9</v>
      </c>
      <c r="J134" s="12">
        <v>-94.3</v>
      </c>
      <c r="K134" s="45" t="s">
        <v>739</v>
      </c>
      <c r="L134" s="9" t="str">
        <f t="shared" ref="L134:L138" si="16">IF(J134="Div by 0", "N/A", IF(OR(J134="N/A",K134="N/A"),"N/A", IF(J134&gt;VALUE(MID(K134,1,2)), "No", IF(J134&lt;-1*VALUE(MID(K134,1,2)), "No", "Yes"))))</f>
        <v>No</v>
      </c>
    </row>
    <row r="135" spans="1:12" ht="25.5" x14ac:dyDescent="0.2">
      <c r="A135" s="2" t="s">
        <v>1338</v>
      </c>
      <c r="B135" s="35" t="s">
        <v>213</v>
      </c>
      <c r="C135" s="47">
        <v>454.83870968000002</v>
      </c>
      <c r="D135" s="44" t="str">
        <f t="shared" si="12"/>
        <v>N/A</v>
      </c>
      <c r="E135" s="47">
        <v>556.6</v>
      </c>
      <c r="F135" s="44" t="str">
        <f t="shared" si="13"/>
        <v>N/A</v>
      </c>
      <c r="G135" s="47">
        <v>156.5</v>
      </c>
      <c r="H135" s="44" t="str">
        <f t="shared" si="14"/>
        <v>N/A</v>
      </c>
      <c r="I135" s="12">
        <v>22.37</v>
      </c>
      <c r="J135" s="12">
        <v>-71.900000000000006</v>
      </c>
      <c r="K135" s="45" t="s">
        <v>739</v>
      </c>
      <c r="L135" s="9" t="str">
        <f t="shared" si="16"/>
        <v>No</v>
      </c>
    </row>
    <row r="136" spans="1:12" ht="25.5" x14ac:dyDescent="0.2">
      <c r="A136" s="2" t="s">
        <v>588</v>
      </c>
      <c r="B136" s="35" t="s">
        <v>213</v>
      </c>
      <c r="C136" s="47">
        <v>3088106</v>
      </c>
      <c r="D136" s="44" t="str">
        <f t="shared" ref="D136:D150" si="17">IF($B136="N/A","N/A",IF(C136&gt;10,"No",IF(C136&lt;-10,"No","Yes")))</f>
        <v>N/A</v>
      </c>
      <c r="E136" s="47">
        <v>3327033</v>
      </c>
      <c r="F136" s="44" t="str">
        <f t="shared" ref="F136:F150" si="18">IF($B136="N/A","N/A",IF(E136&gt;10,"No",IF(E136&lt;-10,"No","Yes")))</f>
        <v>N/A</v>
      </c>
      <c r="G136" s="47">
        <v>1625367</v>
      </c>
      <c r="H136" s="44" t="str">
        <f t="shared" ref="H136:H150" si="19">IF($B136="N/A","N/A",IF(G136&gt;10,"No",IF(G136&lt;-10,"No","Yes")))</f>
        <v>N/A</v>
      </c>
      <c r="I136" s="12">
        <v>7.7370000000000001</v>
      </c>
      <c r="J136" s="12">
        <v>-51.1</v>
      </c>
      <c r="K136" s="45" t="s">
        <v>739</v>
      </c>
      <c r="L136" s="9" t="str">
        <f t="shared" si="16"/>
        <v>No</v>
      </c>
    </row>
    <row r="137" spans="1:12" x14ac:dyDescent="0.2">
      <c r="A137" s="2" t="s">
        <v>589</v>
      </c>
      <c r="B137" s="35" t="s">
        <v>213</v>
      </c>
      <c r="C137" s="36">
        <v>25</v>
      </c>
      <c r="D137" s="44" t="str">
        <f t="shared" si="17"/>
        <v>N/A</v>
      </c>
      <c r="E137" s="36">
        <v>26</v>
      </c>
      <c r="F137" s="44" t="str">
        <f t="shared" si="18"/>
        <v>N/A</v>
      </c>
      <c r="G137" s="36">
        <v>11</v>
      </c>
      <c r="H137" s="44" t="str">
        <f t="shared" si="19"/>
        <v>N/A</v>
      </c>
      <c r="I137" s="12">
        <v>4</v>
      </c>
      <c r="J137" s="12">
        <v>-61.5</v>
      </c>
      <c r="K137" s="45" t="s">
        <v>739</v>
      </c>
      <c r="L137" s="9" t="str">
        <f t="shared" si="16"/>
        <v>No</v>
      </c>
    </row>
    <row r="138" spans="1:12" ht="25.5" x14ac:dyDescent="0.2">
      <c r="A138" s="2" t="s">
        <v>1339</v>
      </c>
      <c r="B138" s="35" t="s">
        <v>213</v>
      </c>
      <c r="C138" s="47">
        <v>123524.24</v>
      </c>
      <c r="D138" s="44" t="str">
        <f t="shared" si="17"/>
        <v>N/A</v>
      </c>
      <c r="E138" s="47">
        <v>127962.80769</v>
      </c>
      <c r="F138" s="44" t="str">
        <f t="shared" si="18"/>
        <v>N/A</v>
      </c>
      <c r="G138" s="47">
        <v>162536.70000000001</v>
      </c>
      <c r="H138" s="44" t="str">
        <f t="shared" si="19"/>
        <v>N/A</v>
      </c>
      <c r="I138" s="12">
        <v>3.593</v>
      </c>
      <c r="J138" s="12">
        <v>27.02</v>
      </c>
      <c r="K138" s="45" t="s">
        <v>739</v>
      </c>
      <c r="L138" s="9" t="str">
        <f t="shared" si="16"/>
        <v>Yes</v>
      </c>
    </row>
    <row r="139" spans="1:12" ht="25.5" x14ac:dyDescent="0.2">
      <c r="A139" s="2" t="s">
        <v>590</v>
      </c>
      <c r="B139" s="35" t="s">
        <v>213</v>
      </c>
      <c r="C139" s="47">
        <v>1963456</v>
      </c>
      <c r="D139" s="44" t="str">
        <f t="shared" si="17"/>
        <v>N/A</v>
      </c>
      <c r="E139" s="47">
        <v>2161923</v>
      </c>
      <c r="F139" s="44" t="str">
        <f t="shared" si="18"/>
        <v>N/A</v>
      </c>
      <c r="G139" s="47">
        <v>1313157</v>
      </c>
      <c r="H139" s="44" t="str">
        <f t="shared" si="19"/>
        <v>N/A</v>
      </c>
      <c r="I139" s="12">
        <v>10.11</v>
      </c>
      <c r="J139" s="12">
        <v>-39.299999999999997</v>
      </c>
      <c r="K139" s="45" t="s">
        <v>739</v>
      </c>
      <c r="L139" s="9" t="str">
        <f t="shared" ref="L139:L150" si="20">IF(J139="Div by 0", "N/A", IF(K139="N/A","N/A", IF(J139&gt;VALUE(MID(K139,1,2)), "No", IF(J139&lt;-1*VALUE(MID(K139,1,2)), "No", "Yes"))))</f>
        <v>No</v>
      </c>
    </row>
    <row r="140" spans="1:12" ht="25.5" x14ac:dyDescent="0.2">
      <c r="A140" s="2" t="s">
        <v>591</v>
      </c>
      <c r="B140" s="35" t="s">
        <v>213</v>
      </c>
      <c r="C140" s="36">
        <v>2027</v>
      </c>
      <c r="D140" s="44" t="str">
        <f t="shared" si="17"/>
        <v>N/A</v>
      </c>
      <c r="E140" s="36">
        <v>1846</v>
      </c>
      <c r="F140" s="44" t="str">
        <f t="shared" si="18"/>
        <v>N/A</v>
      </c>
      <c r="G140" s="36">
        <v>1066</v>
      </c>
      <c r="H140" s="44" t="str">
        <f t="shared" si="19"/>
        <v>N/A</v>
      </c>
      <c r="I140" s="12">
        <v>-8.93</v>
      </c>
      <c r="J140" s="12">
        <v>-42.3</v>
      </c>
      <c r="K140" s="45" t="s">
        <v>739</v>
      </c>
      <c r="L140" s="9" t="str">
        <f t="shared" si="20"/>
        <v>No</v>
      </c>
    </row>
    <row r="141" spans="1:12" ht="25.5" x14ac:dyDescent="0.2">
      <c r="A141" s="2" t="s">
        <v>1340</v>
      </c>
      <c r="B141" s="35" t="s">
        <v>213</v>
      </c>
      <c r="C141" s="47">
        <v>968.65120867999997</v>
      </c>
      <c r="D141" s="44" t="str">
        <f t="shared" si="17"/>
        <v>N/A</v>
      </c>
      <c r="E141" s="47">
        <v>1171.1392198999999</v>
      </c>
      <c r="F141" s="44" t="str">
        <f t="shared" si="18"/>
        <v>N/A</v>
      </c>
      <c r="G141" s="47">
        <v>1231.8545965999999</v>
      </c>
      <c r="H141" s="44" t="str">
        <f t="shared" si="19"/>
        <v>N/A</v>
      </c>
      <c r="I141" s="12">
        <v>20.9</v>
      </c>
      <c r="J141" s="12">
        <v>5.1840000000000002</v>
      </c>
      <c r="K141" s="45" t="s">
        <v>739</v>
      </c>
      <c r="L141" s="9" t="str">
        <f t="shared" si="20"/>
        <v>Yes</v>
      </c>
    </row>
    <row r="142" spans="1:12" ht="25.5" x14ac:dyDescent="0.2">
      <c r="A142" s="2" t="s">
        <v>592</v>
      </c>
      <c r="B142" s="35" t="s">
        <v>213</v>
      </c>
      <c r="C142" s="47">
        <v>7162920</v>
      </c>
      <c r="D142" s="44" t="str">
        <f t="shared" si="17"/>
        <v>N/A</v>
      </c>
      <c r="E142" s="47">
        <v>7010393</v>
      </c>
      <c r="F142" s="44" t="str">
        <f t="shared" si="18"/>
        <v>N/A</v>
      </c>
      <c r="G142" s="47">
        <v>7669990</v>
      </c>
      <c r="H142" s="44" t="str">
        <f t="shared" si="19"/>
        <v>N/A</v>
      </c>
      <c r="I142" s="12">
        <v>-2.13</v>
      </c>
      <c r="J142" s="12">
        <v>9.4090000000000007</v>
      </c>
      <c r="K142" s="45" t="s">
        <v>739</v>
      </c>
      <c r="L142" s="9" t="str">
        <f t="shared" si="20"/>
        <v>Yes</v>
      </c>
    </row>
    <row r="143" spans="1:12" x14ac:dyDescent="0.2">
      <c r="A143" s="3" t="s">
        <v>593</v>
      </c>
      <c r="B143" s="35" t="s">
        <v>213</v>
      </c>
      <c r="C143" s="36">
        <v>393</v>
      </c>
      <c r="D143" s="44" t="str">
        <f t="shared" si="17"/>
        <v>N/A</v>
      </c>
      <c r="E143" s="36">
        <v>73</v>
      </c>
      <c r="F143" s="44" t="str">
        <f t="shared" si="18"/>
        <v>N/A</v>
      </c>
      <c r="G143" s="36">
        <v>67</v>
      </c>
      <c r="H143" s="44" t="str">
        <f t="shared" si="19"/>
        <v>N/A</v>
      </c>
      <c r="I143" s="12">
        <v>-81.400000000000006</v>
      </c>
      <c r="J143" s="12">
        <v>-8.2200000000000006</v>
      </c>
      <c r="K143" s="45" t="s">
        <v>739</v>
      </c>
      <c r="L143" s="9" t="str">
        <f t="shared" si="20"/>
        <v>Yes</v>
      </c>
    </row>
    <row r="144" spans="1:12" ht="25.5" x14ac:dyDescent="0.2">
      <c r="A144" s="3" t="s">
        <v>1341</v>
      </c>
      <c r="B144" s="35" t="s">
        <v>213</v>
      </c>
      <c r="C144" s="47">
        <v>18226.259542</v>
      </c>
      <c r="D144" s="44" t="str">
        <f t="shared" si="17"/>
        <v>N/A</v>
      </c>
      <c r="E144" s="47">
        <v>96032.780822000001</v>
      </c>
      <c r="F144" s="44" t="str">
        <f t="shared" si="18"/>
        <v>N/A</v>
      </c>
      <c r="G144" s="47">
        <v>114477.46269</v>
      </c>
      <c r="H144" s="44" t="str">
        <f t="shared" si="19"/>
        <v>N/A</v>
      </c>
      <c r="I144" s="12">
        <v>426.9</v>
      </c>
      <c r="J144" s="12">
        <v>19.21</v>
      </c>
      <c r="K144" s="45" t="s">
        <v>739</v>
      </c>
      <c r="L144" s="9" t="str">
        <f t="shared" si="20"/>
        <v>Yes</v>
      </c>
    </row>
    <row r="145" spans="1:12" ht="25.5" x14ac:dyDescent="0.2">
      <c r="A145" s="2" t="s">
        <v>594</v>
      </c>
      <c r="B145" s="35" t="s">
        <v>213</v>
      </c>
      <c r="C145" s="47">
        <v>5217127</v>
      </c>
      <c r="D145" s="44" t="str">
        <f t="shared" si="17"/>
        <v>N/A</v>
      </c>
      <c r="E145" s="47">
        <v>5114707</v>
      </c>
      <c r="F145" s="44" t="str">
        <f t="shared" si="18"/>
        <v>N/A</v>
      </c>
      <c r="G145" s="47">
        <v>4325268</v>
      </c>
      <c r="H145" s="44" t="str">
        <f t="shared" si="19"/>
        <v>N/A</v>
      </c>
      <c r="I145" s="12">
        <v>-1.96</v>
      </c>
      <c r="J145" s="12">
        <v>-15.4</v>
      </c>
      <c r="K145" s="45" t="s">
        <v>739</v>
      </c>
      <c r="L145" s="9" t="str">
        <f t="shared" si="20"/>
        <v>Yes</v>
      </c>
    </row>
    <row r="146" spans="1:12" x14ac:dyDescent="0.2">
      <c r="A146" s="2" t="s">
        <v>595</v>
      </c>
      <c r="B146" s="35" t="s">
        <v>213</v>
      </c>
      <c r="C146" s="36">
        <v>1516</v>
      </c>
      <c r="D146" s="44" t="str">
        <f t="shared" si="17"/>
        <v>N/A</v>
      </c>
      <c r="E146" s="36">
        <v>1288</v>
      </c>
      <c r="F146" s="44" t="str">
        <f t="shared" si="18"/>
        <v>N/A</v>
      </c>
      <c r="G146" s="36">
        <v>854</v>
      </c>
      <c r="H146" s="44" t="str">
        <f t="shared" si="19"/>
        <v>N/A</v>
      </c>
      <c r="I146" s="12">
        <v>-15</v>
      </c>
      <c r="J146" s="12">
        <v>-33.700000000000003</v>
      </c>
      <c r="K146" s="45" t="s">
        <v>739</v>
      </c>
      <c r="L146" s="9" t="str">
        <f t="shared" si="20"/>
        <v>No</v>
      </c>
    </row>
    <row r="147" spans="1:12" ht="25.5" x14ac:dyDescent="0.2">
      <c r="A147" s="2" t="s">
        <v>1342</v>
      </c>
      <c r="B147" s="35" t="s">
        <v>213</v>
      </c>
      <c r="C147" s="47">
        <v>3441.3766491000001</v>
      </c>
      <c r="D147" s="44" t="str">
        <f t="shared" si="17"/>
        <v>N/A</v>
      </c>
      <c r="E147" s="47">
        <v>3971.0458075000001</v>
      </c>
      <c r="F147" s="44" t="str">
        <f t="shared" si="18"/>
        <v>N/A</v>
      </c>
      <c r="G147" s="47">
        <v>5064.7166275999998</v>
      </c>
      <c r="H147" s="44" t="str">
        <f t="shared" si="19"/>
        <v>N/A</v>
      </c>
      <c r="I147" s="12">
        <v>15.39</v>
      </c>
      <c r="J147" s="12">
        <v>27.54</v>
      </c>
      <c r="K147" s="45" t="s">
        <v>739</v>
      </c>
      <c r="L147" s="9" t="str">
        <f t="shared" si="20"/>
        <v>Yes</v>
      </c>
    </row>
    <row r="148" spans="1:12" ht="25.5" x14ac:dyDescent="0.2">
      <c r="A148" s="2" t="s">
        <v>596</v>
      </c>
      <c r="B148" s="35" t="s">
        <v>213</v>
      </c>
      <c r="C148" s="47">
        <v>2044088</v>
      </c>
      <c r="D148" s="44" t="str">
        <f t="shared" si="17"/>
        <v>N/A</v>
      </c>
      <c r="E148" s="47">
        <v>3095683</v>
      </c>
      <c r="F148" s="44" t="str">
        <f t="shared" si="18"/>
        <v>N/A</v>
      </c>
      <c r="G148" s="47">
        <v>2551567</v>
      </c>
      <c r="H148" s="44" t="str">
        <f t="shared" si="19"/>
        <v>N/A</v>
      </c>
      <c r="I148" s="12">
        <v>51.45</v>
      </c>
      <c r="J148" s="12">
        <v>-17.600000000000001</v>
      </c>
      <c r="K148" s="45" t="s">
        <v>739</v>
      </c>
      <c r="L148" s="9" t="str">
        <f t="shared" si="20"/>
        <v>Yes</v>
      </c>
    </row>
    <row r="149" spans="1:12" x14ac:dyDescent="0.2">
      <c r="A149" s="2" t="s">
        <v>597</v>
      </c>
      <c r="B149" s="35" t="s">
        <v>213</v>
      </c>
      <c r="C149" s="36">
        <v>123</v>
      </c>
      <c r="D149" s="44" t="str">
        <f t="shared" si="17"/>
        <v>N/A</v>
      </c>
      <c r="E149" s="36">
        <v>144</v>
      </c>
      <c r="F149" s="44" t="str">
        <f t="shared" si="18"/>
        <v>N/A</v>
      </c>
      <c r="G149" s="36">
        <v>97</v>
      </c>
      <c r="H149" s="44" t="str">
        <f t="shared" si="19"/>
        <v>N/A</v>
      </c>
      <c r="I149" s="12">
        <v>17.07</v>
      </c>
      <c r="J149" s="12">
        <v>-32.6</v>
      </c>
      <c r="K149" s="45" t="s">
        <v>739</v>
      </c>
      <c r="L149" s="9" t="str">
        <f t="shared" si="20"/>
        <v>No</v>
      </c>
    </row>
    <row r="150" spans="1:12" ht="25.5" x14ac:dyDescent="0.2">
      <c r="A150" s="4" t="s">
        <v>1343</v>
      </c>
      <c r="B150" s="35" t="s">
        <v>213</v>
      </c>
      <c r="C150" s="47">
        <v>16618.601626</v>
      </c>
      <c r="D150" s="44" t="str">
        <f t="shared" si="17"/>
        <v>N/A</v>
      </c>
      <c r="E150" s="47">
        <v>21497.798610999998</v>
      </c>
      <c r="F150" s="44" t="str">
        <f t="shared" si="18"/>
        <v>N/A</v>
      </c>
      <c r="G150" s="47">
        <v>26304.814433</v>
      </c>
      <c r="H150" s="44" t="str">
        <f t="shared" si="19"/>
        <v>N/A</v>
      </c>
      <c r="I150" s="12">
        <v>29.36</v>
      </c>
      <c r="J150" s="12">
        <v>22.36</v>
      </c>
      <c r="K150" s="45" t="s">
        <v>739</v>
      </c>
      <c r="L150" s="9" t="str">
        <f t="shared" si="20"/>
        <v>Yes</v>
      </c>
    </row>
    <row r="151" spans="1:12" ht="25.5" x14ac:dyDescent="0.2">
      <c r="A151" s="4" t="s">
        <v>1344</v>
      </c>
      <c r="B151" s="35" t="s">
        <v>213</v>
      </c>
      <c r="C151" s="47">
        <v>1424.0494042</v>
      </c>
      <c r="D151" s="44" t="str">
        <f t="shared" ref="D151:D170" si="21">IF($B151="N/A","N/A",IF(C151&gt;10,"No",IF(C151&lt;-10,"No","Yes")))</f>
        <v>N/A</v>
      </c>
      <c r="E151" s="47">
        <v>1745.7525273000001</v>
      </c>
      <c r="F151" s="44" t="str">
        <f t="shared" ref="F151:F170" si="22">IF($B151="N/A","N/A",IF(E151&gt;10,"No",IF(E151&lt;-10,"No","Yes")))</f>
        <v>N/A</v>
      </c>
      <c r="G151" s="47">
        <v>1087.8037643</v>
      </c>
      <c r="H151" s="44" t="str">
        <f t="shared" ref="H151:H170" si="23">IF($B151="N/A","N/A",IF(G151&gt;10,"No",IF(G151&lt;-10,"No","Yes")))</f>
        <v>N/A</v>
      </c>
      <c r="I151" s="12">
        <v>22.59</v>
      </c>
      <c r="J151" s="12">
        <v>-37.700000000000003</v>
      </c>
      <c r="K151" s="45" t="s">
        <v>739</v>
      </c>
      <c r="L151" s="9" t="str">
        <f t="shared" ref="L151:L170" si="24">IF(J151="Div by 0", "N/A", IF(K151="N/A","N/A", IF(J151&gt;VALUE(MID(K151,1,2)), "No", IF(J151&lt;-1*VALUE(MID(K151,1,2)), "No", "Yes"))))</f>
        <v>No</v>
      </c>
    </row>
    <row r="152" spans="1:12" ht="25.5" x14ac:dyDescent="0.2">
      <c r="A152" s="4" t="s">
        <v>1345</v>
      </c>
      <c r="B152" s="35" t="s">
        <v>213</v>
      </c>
      <c r="C152" s="47">
        <v>3415.7350427000001</v>
      </c>
      <c r="D152" s="44" t="str">
        <f t="shared" si="21"/>
        <v>N/A</v>
      </c>
      <c r="E152" s="47">
        <v>3940.3357664</v>
      </c>
      <c r="F152" s="44" t="str">
        <f t="shared" si="22"/>
        <v>N/A</v>
      </c>
      <c r="G152" s="47">
        <v>5018.1315789</v>
      </c>
      <c r="H152" s="44" t="str">
        <f t="shared" si="23"/>
        <v>N/A</v>
      </c>
      <c r="I152" s="12">
        <v>15.36</v>
      </c>
      <c r="J152" s="12">
        <v>27.35</v>
      </c>
      <c r="K152" s="45" t="s">
        <v>739</v>
      </c>
      <c r="L152" s="9" t="str">
        <f t="shared" si="24"/>
        <v>Yes</v>
      </c>
    </row>
    <row r="153" spans="1:12" ht="25.5" x14ac:dyDescent="0.2">
      <c r="A153" s="4" t="s">
        <v>1346</v>
      </c>
      <c r="B153" s="35" t="s">
        <v>213</v>
      </c>
      <c r="C153" s="47">
        <v>6057.8922494999997</v>
      </c>
      <c r="D153" s="44" t="str">
        <f t="shared" si="21"/>
        <v>N/A</v>
      </c>
      <c r="E153" s="47">
        <v>6822.6028334000002</v>
      </c>
      <c r="F153" s="44" t="str">
        <f t="shared" si="22"/>
        <v>N/A</v>
      </c>
      <c r="G153" s="47">
        <v>3984.6023255999999</v>
      </c>
      <c r="H153" s="44" t="str">
        <f t="shared" si="23"/>
        <v>N/A</v>
      </c>
      <c r="I153" s="12">
        <v>12.62</v>
      </c>
      <c r="J153" s="12">
        <v>-41.6</v>
      </c>
      <c r="K153" s="45" t="s">
        <v>739</v>
      </c>
      <c r="L153" s="9" t="str">
        <f t="shared" si="24"/>
        <v>No</v>
      </c>
    </row>
    <row r="154" spans="1:12" ht="25.5" x14ac:dyDescent="0.2">
      <c r="A154" s="4" t="s">
        <v>1347</v>
      </c>
      <c r="B154" s="35" t="s">
        <v>213</v>
      </c>
      <c r="C154" s="47">
        <v>379.31130573000002</v>
      </c>
      <c r="D154" s="44" t="str">
        <f t="shared" si="21"/>
        <v>N/A</v>
      </c>
      <c r="E154" s="47">
        <v>426.99274310999999</v>
      </c>
      <c r="F154" s="44" t="str">
        <f t="shared" si="22"/>
        <v>N/A</v>
      </c>
      <c r="G154" s="47">
        <v>337.30536984999998</v>
      </c>
      <c r="H154" s="44" t="str">
        <f t="shared" si="23"/>
        <v>N/A</v>
      </c>
      <c r="I154" s="12">
        <v>12.57</v>
      </c>
      <c r="J154" s="12">
        <v>-21</v>
      </c>
      <c r="K154" s="45" t="s">
        <v>739</v>
      </c>
      <c r="L154" s="9" t="str">
        <f t="shared" si="24"/>
        <v>Yes</v>
      </c>
    </row>
    <row r="155" spans="1:12" ht="25.5" x14ac:dyDescent="0.2">
      <c r="A155" s="2" t="s">
        <v>1348</v>
      </c>
      <c r="B155" s="35" t="s">
        <v>213</v>
      </c>
      <c r="C155" s="47">
        <v>1005.188431</v>
      </c>
      <c r="D155" s="44" t="str">
        <f t="shared" si="21"/>
        <v>N/A</v>
      </c>
      <c r="E155" s="47">
        <v>1143.7082336000001</v>
      </c>
      <c r="F155" s="44" t="str">
        <f t="shared" si="22"/>
        <v>N/A</v>
      </c>
      <c r="G155" s="47">
        <v>953.04545455000004</v>
      </c>
      <c r="H155" s="44" t="str">
        <f t="shared" si="23"/>
        <v>N/A</v>
      </c>
      <c r="I155" s="12">
        <v>13.78</v>
      </c>
      <c r="J155" s="12">
        <v>-16.7</v>
      </c>
      <c r="K155" s="45" t="s">
        <v>739</v>
      </c>
      <c r="L155" s="9" t="str">
        <f t="shared" si="24"/>
        <v>Yes</v>
      </c>
    </row>
    <row r="156" spans="1:12" ht="25.5" x14ac:dyDescent="0.2">
      <c r="A156" s="2" t="s">
        <v>1349</v>
      </c>
      <c r="B156" s="35" t="s">
        <v>213</v>
      </c>
      <c r="C156" s="47">
        <v>2084.6645468000002</v>
      </c>
      <c r="D156" s="44" t="str">
        <f t="shared" si="21"/>
        <v>N/A</v>
      </c>
      <c r="E156" s="47">
        <v>2445.7729841999999</v>
      </c>
      <c r="F156" s="44" t="str">
        <f t="shared" si="22"/>
        <v>N/A</v>
      </c>
      <c r="G156" s="47">
        <v>1115.6874929999999</v>
      </c>
      <c r="H156" s="44" t="str">
        <f t="shared" si="23"/>
        <v>N/A</v>
      </c>
      <c r="I156" s="12">
        <v>17.32</v>
      </c>
      <c r="J156" s="12">
        <v>-54.4</v>
      </c>
      <c r="K156" s="45" t="s">
        <v>739</v>
      </c>
      <c r="L156" s="9" t="str">
        <f t="shared" si="24"/>
        <v>No</v>
      </c>
    </row>
    <row r="157" spans="1:12" ht="25.5" x14ac:dyDescent="0.2">
      <c r="A157" s="2" t="s">
        <v>1350</v>
      </c>
      <c r="B157" s="35" t="s">
        <v>213</v>
      </c>
      <c r="C157" s="47">
        <v>18823.085470000002</v>
      </c>
      <c r="D157" s="44" t="str">
        <f t="shared" si="21"/>
        <v>N/A</v>
      </c>
      <c r="E157" s="47">
        <v>17726.795620000001</v>
      </c>
      <c r="F157" s="44" t="str">
        <f t="shared" si="22"/>
        <v>N/A</v>
      </c>
      <c r="G157" s="47">
        <v>19662.763158000002</v>
      </c>
      <c r="H157" s="44" t="str">
        <f t="shared" si="23"/>
        <v>N/A</v>
      </c>
      <c r="I157" s="12">
        <v>-5.82</v>
      </c>
      <c r="J157" s="12">
        <v>10.92</v>
      </c>
      <c r="K157" s="45" t="s">
        <v>739</v>
      </c>
      <c r="L157" s="9" t="str">
        <f t="shared" si="24"/>
        <v>Yes</v>
      </c>
    </row>
    <row r="158" spans="1:12" ht="25.5" x14ac:dyDescent="0.2">
      <c r="A158" s="2" t="s">
        <v>1351</v>
      </c>
      <c r="B158" s="35" t="s">
        <v>213</v>
      </c>
      <c r="C158" s="47">
        <v>13358.517013000001</v>
      </c>
      <c r="D158" s="44" t="str">
        <f t="shared" si="21"/>
        <v>N/A</v>
      </c>
      <c r="E158" s="47">
        <v>13569.280409999999</v>
      </c>
      <c r="F158" s="44" t="str">
        <f t="shared" si="22"/>
        <v>N/A</v>
      </c>
      <c r="G158" s="47">
        <v>6933.8124030999998</v>
      </c>
      <c r="H158" s="44" t="str">
        <f t="shared" si="23"/>
        <v>N/A</v>
      </c>
      <c r="I158" s="12">
        <v>1.5780000000000001</v>
      </c>
      <c r="J158" s="12">
        <v>-48.9</v>
      </c>
      <c r="K158" s="45" t="s">
        <v>739</v>
      </c>
      <c r="L158" s="9" t="str">
        <f t="shared" si="24"/>
        <v>No</v>
      </c>
    </row>
    <row r="159" spans="1:12" ht="25.5" x14ac:dyDescent="0.2">
      <c r="A159" s="2" t="s">
        <v>1352</v>
      </c>
      <c r="B159" s="35" t="s">
        <v>213</v>
      </c>
      <c r="C159" s="47">
        <v>30.693736730000001</v>
      </c>
      <c r="D159" s="44" t="str">
        <f t="shared" si="21"/>
        <v>N/A</v>
      </c>
      <c r="E159" s="47">
        <v>18.732301241999998</v>
      </c>
      <c r="F159" s="44" t="str">
        <f t="shared" si="22"/>
        <v>N/A</v>
      </c>
      <c r="G159" s="47">
        <v>23.271943066999999</v>
      </c>
      <c r="H159" s="44" t="str">
        <f t="shared" si="23"/>
        <v>N/A</v>
      </c>
      <c r="I159" s="12">
        <v>-39</v>
      </c>
      <c r="J159" s="12">
        <v>24.23</v>
      </c>
      <c r="K159" s="45" t="s">
        <v>739</v>
      </c>
      <c r="L159" s="9" t="str">
        <f t="shared" si="24"/>
        <v>Yes</v>
      </c>
    </row>
    <row r="160" spans="1:12" ht="25.5" x14ac:dyDescent="0.2">
      <c r="A160" s="4" t="s">
        <v>1353</v>
      </c>
      <c r="B160" s="35" t="s">
        <v>213</v>
      </c>
      <c r="C160" s="47">
        <v>85.217256723000006</v>
      </c>
      <c r="D160" s="44" t="str">
        <f t="shared" si="21"/>
        <v>N/A</v>
      </c>
      <c r="E160" s="47">
        <v>96.983963618999994</v>
      </c>
      <c r="F160" s="44" t="str">
        <f t="shared" si="22"/>
        <v>N/A</v>
      </c>
      <c r="G160" s="47">
        <v>72.343397478</v>
      </c>
      <c r="H160" s="44" t="str">
        <f t="shared" si="23"/>
        <v>N/A</v>
      </c>
      <c r="I160" s="12">
        <v>13.81</v>
      </c>
      <c r="J160" s="12">
        <v>-25.4</v>
      </c>
      <c r="K160" s="45" t="s">
        <v>739</v>
      </c>
      <c r="L160" s="9" t="str">
        <f t="shared" si="24"/>
        <v>Yes</v>
      </c>
    </row>
    <row r="161" spans="1:12" x14ac:dyDescent="0.2">
      <c r="A161" s="4" t="s">
        <v>1354</v>
      </c>
      <c r="B161" s="35" t="s">
        <v>213</v>
      </c>
      <c r="C161" s="47">
        <v>1058.4947115</v>
      </c>
      <c r="D161" s="44" t="str">
        <f t="shared" si="21"/>
        <v>N/A</v>
      </c>
      <c r="E161" s="47">
        <v>1295.5770118999999</v>
      </c>
      <c r="F161" s="44" t="str">
        <f t="shared" si="22"/>
        <v>N/A</v>
      </c>
      <c r="G161" s="47">
        <v>794.92671789999997</v>
      </c>
      <c r="H161" s="44" t="str">
        <f t="shared" si="23"/>
        <v>N/A</v>
      </c>
      <c r="I161" s="12">
        <v>22.4</v>
      </c>
      <c r="J161" s="12">
        <v>-38.6</v>
      </c>
      <c r="K161" s="45" t="s">
        <v>739</v>
      </c>
      <c r="L161" s="9" t="str">
        <f t="shared" si="24"/>
        <v>No</v>
      </c>
    </row>
    <row r="162" spans="1:12" x14ac:dyDescent="0.2">
      <c r="A162" s="4" t="s">
        <v>1355</v>
      </c>
      <c r="B162" s="35" t="s">
        <v>213</v>
      </c>
      <c r="C162" s="47">
        <v>1488.2564103</v>
      </c>
      <c r="D162" s="44" t="str">
        <f t="shared" si="21"/>
        <v>N/A</v>
      </c>
      <c r="E162" s="47">
        <v>1699.3649634999999</v>
      </c>
      <c r="F162" s="44" t="str">
        <f t="shared" si="22"/>
        <v>N/A</v>
      </c>
      <c r="G162" s="47">
        <v>1138.4473684</v>
      </c>
      <c r="H162" s="44" t="str">
        <f t="shared" si="23"/>
        <v>N/A</v>
      </c>
      <c r="I162" s="12">
        <v>14.18</v>
      </c>
      <c r="J162" s="12">
        <v>-33</v>
      </c>
      <c r="K162" s="45" t="s">
        <v>739</v>
      </c>
      <c r="L162" s="9" t="str">
        <f t="shared" si="24"/>
        <v>No</v>
      </c>
    </row>
    <row r="163" spans="1:12" ht="25.5" x14ac:dyDescent="0.2">
      <c r="A163" s="4" t="s">
        <v>1706</v>
      </c>
      <c r="B163" s="35" t="s">
        <v>213</v>
      </c>
      <c r="C163" s="47">
        <v>4980.1105859999998</v>
      </c>
      <c r="D163" s="44" t="str">
        <f t="shared" si="21"/>
        <v>N/A</v>
      </c>
      <c r="E163" s="47">
        <v>5554.8041036000004</v>
      </c>
      <c r="F163" s="44" t="str">
        <f t="shared" si="22"/>
        <v>N/A</v>
      </c>
      <c r="G163" s="47">
        <v>3048.8255813999999</v>
      </c>
      <c r="H163" s="44" t="str">
        <f t="shared" si="23"/>
        <v>N/A</v>
      </c>
      <c r="I163" s="12">
        <v>11.54</v>
      </c>
      <c r="J163" s="12">
        <v>-45.1</v>
      </c>
      <c r="K163" s="45" t="s">
        <v>739</v>
      </c>
      <c r="L163" s="9" t="str">
        <f t="shared" si="24"/>
        <v>No</v>
      </c>
    </row>
    <row r="164" spans="1:12" x14ac:dyDescent="0.2">
      <c r="A164" s="4" t="s">
        <v>1356</v>
      </c>
      <c r="B164" s="35" t="s">
        <v>213</v>
      </c>
      <c r="C164" s="47">
        <v>188.97717621999999</v>
      </c>
      <c r="D164" s="44" t="str">
        <f t="shared" si="21"/>
        <v>N/A</v>
      </c>
      <c r="E164" s="47">
        <v>212.46605385999999</v>
      </c>
      <c r="F164" s="44" t="str">
        <f t="shared" si="22"/>
        <v>N/A</v>
      </c>
      <c r="G164" s="47">
        <v>209.34634462</v>
      </c>
      <c r="H164" s="44" t="str">
        <f t="shared" si="23"/>
        <v>N/A</v>
      </c>
      <c r="I164" s="12">
        <v>12.43</v>
      </c>
      <c r="J164" s="12">
        <v>-1.47</v>
      </c>
      <c r="K164" s="45" t="s">
        <v>739</v>
      </c>
      <c r="L164" s="9" t="str">
        <f t="shared" si="24"/>
        <v>Yes</v>
      </c>
    </row>
    <row r="165" spans="1:12" x14ac:dyDescent="0.2">
      <c r="A165" s="4" t="s">
        <v>1357</v>
      </c>
      <c r="B165" s="35" t="s">
        <v>213</v>
      </c>
      <c r="C165" s="47">
        <v>711.08957244999999</v>
      </c>
      <c r="D165" s="44" t="str">
        <f t="shared" si="21"/>
        <v>N/A</v>
      </c>
      <c r="E165" s="47">
        <v>803.09597894000001</v>
      </c>
      <c r="F165" s="44" t="str">
        <f t="shared" si="22"/>
        <v>N/A</v>
      </c>
      <c r="G165" s="47">
        <v>726.82879893999996</v>
      </c>
      <c r="H165" s="44" t="str">
        <f t="shared" si="23"/>
        <v>N/A</v>
      </c>
      <c r="I165" s="12">
        <v>12.94</v>
      </c>
      <c r="J165" s="12">
        <v>-9.5</v>
      </c>
      <c r="K165" s="45" t="s">
        <v>739</v>
      </c>
      <c r="L165" s="9" t="str">
        <f t="shared" si="24"/>
        <v>Yes</v>
      </c>
    </row>
    <row r="166" spans="1:12" x14ac:dyDescent="0.2">
      <c r="A166" s="4" t="s">
        <v>1358</v>
      </c>
      <c r="B166" s="35" t="s">
        <v>213</v>
      </c>
      <c r="C166" s="47">
        <v>4491.0287187000004</v>
      </c>
      <c r="D166" s="44" t="str">
        <f t="shared" si="21"/>
        <v>N/A</v>
      </c>
      <c r="E166" s="47">
        <v>5330.2301201999999</v>
      </c>
      <c r="F166" s="44" t="str">
        <f t="shared" si="22"/>
        <v>N/A</v>
      </c>
      <c r="G166" s="47">
        <v>5121.5419312000004</v>
      </c>
      <c r="H166" s="44" t="str">
        <f t="shared" si="23"/>
        <v>N/A</v>
      </c>
      <c r="I166" s="12">
        <v>18.690000000000001</v>
      </c>
      <c r="J166" s="12">
        <v>-3.92</v>
      </c>
      <c r="K166" s="45" t="s">
        <v>739</v>
      </c>
      <c r="L166" s="9" t="str">
        <f t="shared" si="24"/>
        <v>Yes</v>
      </c>
    </row>
    <row r="167" spans="1:12" x14ac:dyDescent="0.2">
      <c r="A167" s="46" t="s">
        <v>1359</v>
      </c>
      <c r="B167" s="35" t="s">
        <v>213</v>
      </c>
      <c r="C167" s="47">
        <v>8668.3333332999991</v>
      </c>
      <c r="D167" s="44" t="str">
        <f t="shared" si="21"/>
        <v>N/A</v>
      </c>
      <c r="E167" s="47">
        <v>7927.2189780999997</v>
      </c>
      <c r="F167" s="44" t="str">
        <f t="shared" si="22"/>
        <v>N/A</v>
      </c>
      <c r="G167" s="47">
        <v>5042.5526315999996</v>
      </c>
      <c r="H167" s="44" t="str">
        <f t="shared" si="23"/>
        <v>N/A</v>
      </c>
      <c r="I167" s="12">
        <v>-8.5500000000000007</v>
      </c>
      <c r="J167" s="12">
        <v>-36.4</v>
      </c>
      <c r="K167" s="45" t="s">
        <v>739</v>
      </c>
      <c r="L167" s="9" t="str">
        <f t="shared" si="24"/>
        <v>No</v>
      </c>
    </row>
    <row r="168" spans="1:12" x14ac:dyDescent="0.2">
      <c r="A168" s="46" t="s">
        <v>1360</v>
      </c>
      <c r="B168" s="35" t="s">
        <v>213</v>
      </c>
      <c r="C168" s="47">
        <v>22562.255670999999</v>
      </c>
      <c r="D168" s="44" t="str">
        <f t="shared" si="21"/>
        <v>N/A</v>
      </c>
      <c r="E168" s="47">
        <v>24583.867611000001</v>
      </c>
      <c r="F168" s="44" t="str">
        <f t="shared" si="22"/>
        <v>N/A</v>
      </c>
      <c r="G168" s="47">
        <v>27792.725580999999</v>
      </c>
      <c r="H168" s="44" t="str">
        <f t="shared" si="23"/>
        <v>N/A</v>
      </c>
      <c r="I168" s="12">
        <v>8.9600000000000009</v>
      </c>
      <c r="J168" s="12">
        <v>13.05</v>
      </c>
      <c r="K168" s="45" t="s">
        <v>739</v>
      </c>
      <c r="L168" s="9" t="str">
        <f t="shared" si="24"/>
        <v>Yes</v>
      </c>
    </row>
    <row r="169" spans="1:12" x14ac:dyDescent="0.2">
      <c r="A169" s="46" t="s">
        <v>1361</v>
      </c>
      <c r="B169" s="35" t="s">
        <v>213</v>
      </c>
      <c r="C169" s="47">
        <v>1138.2056794</v>
      </c>
      <c r="D169" s="44" t="str">
        <f t="shared" si="21"/>
        <v>N/A</v>
      </c>
      <c r="E169" s="47">
        <v>1177.1790034000001</v>
      </c>
      <c r="F169" s="44" t="str">
        <f t="shared" si="22"/>
        <v>N/A</v>
      </c>
      <c r="G169" s="47">
        <v>1175.8766444</v>
      </c>
      <c r="H169" s="44" t="str">
        <f t="shared" si="23"/>
        <v>N/A</v>
      </c>
      <c r="I169" s="12">
        <v>3.4239999999999999</v>
      </c>
      <c r="J169" s="12">
        <v>-0.111</v>
      </c>
      <c r="K169" s="45" t="s">
        <v>739</v>
      </c>
      <c r="L169" s="9" t="str">
        <f t="shared" si="24"/>
        <v>Yes</v>
      </c>
    </row>
    <row r="170" spans="1:12" x14ac:dyDescent="0.2">
      <c r="A170" s="46" t="s">
        <v>1362</v>
      </c>
      <c r="B170" s="35" t="s">
        <v>213</v>
      </c>
      <c r="C170" s="47">
        <v>1886.9299671000001</v>
      </c>
      <c r="D170" s="44" t="str">
        <f t="shared" si="21"/>
        <v>N/A</v>
      </c>
      <c r="E170" s="47">
        <v>1975.7750120000001</v>
      </c>
      <c r="F170" s="44" t="str">
        <f t="shared" si="22"/>
        <v>N/A</v>
      </c>
      <c r="G170" s="47">
        <v>1489.5660252</v>
      </c>
      <c r="H170" s="44" t="str">
        <f t="shared" si="23"/>
        <v>N/A</v>
      </c>
      <c r="I170" s="12">
        <v>4.7080000000000002</v>
      </c>
      <c r="J170" s="12">
        <v>-24.6</v>
      </c>
      <c r="K170" s="45" t="s">
        <v>739</v>
      </c>
      <c r="L170" s="9" t="str">
        <f t="shared" si="24"/>
        <v>Yes</v>
      </c>
    </row>
    <row r="171" spans="1:12" x14ac:dyDescent="0.2">
      <c r="A171" s="46" t="s">
        <v>85</v>
      </c>
      <c r="B171" s="35" t="s">
        <v>213</v>
      </c>
      <c r="C171" s="8">
        <v>9.3185165350000005</v>
      </c>
      <c r="D171" s="44" t="str">
        <f t="shared" ref="D171:D202" si="25">IF($B171="N/A","N/A",IF(C171&gt;10,"No",IF(C171&lt;-10,"No","Yes")))</f>
        <v>N/A</v>
      </c>
      <c r="E171" s="8">
        <v>10.276207912</v>
      </c>
      <c r="F171" s="44" t="str">
        <f t="shared" ref="F171:F202" si="26">IF($B171="N/A","N/A",IF(E171&gt;10,"No",IF(E171&lt;-10,"No","Yes")))</f>
        <v>N/A</v>
      </c>
      <c r="G171" s="8">
        <v>9.1769684819999995</v>
      </c>
      <c r="H171" s="44" t="str">
        <f t="shared" ref="H171:H202" si="27">IF($B171="N/A","N/A",IF(G171&gt;10,"No",IF(G171&lt;-10,"No","Yes")))</f>
        <v>N/A</v>
      </c>
      <c r="I171" s="12">
        <v>10.28</v>
      </c>
      <c r="J171" s="12">
        <v>-10.7</v>
      </c>
      <c r="K171" s="45" t="s">
        <v>739</v>
      </c>
      <c r="L171" s="9" t="str">
        <f t="shared" ref="L171:L202" si="28">IF(J171="Div by 0", "N/A", IF(K171="N/A","N/A", IF(J171&gt;VALUE(MID(K171,1,2)), "No", IF(J171&lt;-1*VALUE(MID(K171,1,2)), "No", "Yes"))))</f>
        <v>Yes</v>
      </c>
    </row>
    <row r="172" spans="1:12" x14ac:dyDescent="0.2">
      <c r="A172" s="46" t="s">
        <v>465</v>
      </c>
      <c r="B172" s="35" t="s">
        <v>213</v>
      </c>
      <c r="C172" s="8">
        <v>25.641025640999999</v>
      </c>
      <c r="D172" s="44" t="str">
        <f t="shared" si="25"/>
        <v>N/A</v>
      </c>
      <c r="E172" s="8">
        <v>27.737226277000001</v>
      </c>
      <c r="F172" s="44" t="str">
        <f t="shared" si="26"/>
        <v>N/A</v>
      </c>
      <c r="G172" s="8">
        <v>28.947368421</v>
      </c>
      <c r="H172" s="44" t="str">
        <f t="shared" si="27"/>
        <v>N/A</v>
      </c>
      <c r="I172" s="12">
        <v>8.1750000000000007</v>
      </c>
      <c r="J172" s="12">
        <v>4.3630000000000004</v>
      </c>
      <c r="K172" s="45" t="s">
        <v>739</v>
      </c>
      <c r="L172" s="9" t="str">
        <f t="shared" si="28"/>
        <v>Yes</v>
      </c>
    </row>
    <row r="173" spans="1:12" x14ac:dyDescent="0.2">
      <c r="A173" s="46" t="s">
        <v>466</v>
      </c>
      <c r="B173" s="35" t="s">
        <v>213</v>
      </c>
      <c r="C173" s="8">
        <v>17.155009452000002</v>
      </c>
      <c r="D173" s="44" t="str">
        <f t="shared" si="25"/>
        <v>N/A</v>
      </c>
      <c r="E173" s="8">
        <v>16.365412799000001</v>
      </c>
      <c r="F173" s="44" t="str">
        <f t="shared" si="26"/>
        <v>N/A</v>
      </c>
      <c r="G173" s="8">
        <v>11.627906977</v>
      </c>
      <c r="H173" s="44" t="str">
        <f t="shared" si="27"/>
        <v>N/A</v>
      </c>
      <c r="I173" s="12">
        <v>-4.5999999999999996</v>
      </c>
      <c r="J173" s="12">
        <v>-28.9</v>
      </c>
      <c r="K173" s="45" t="s">
        <v>739</v>
      </c>
      <c r="L173" s="9" t="str">
        <f t="shared" si="28"/>
        <v>Yes</v>
      </c>
    </row>
    <row r="174" spans="1:12" x14ac:dyDescent="0.2">
      <c r="A174" s="2" t="s">
        <v>467</v>
      </c>
      <c r="B174" s="35" t="s">
        <v>213</v>
      </c>
      <c r="C174" s="8">
        <v>6.7675159236000004</v>
      </c>
      <c r="D174" s="44" t="str">
        <f t="shared" si="25"/>
        <v>N/A</v>
      </c>
      <c r="E174" s="8">
        <v>8.2244799226000005</v>
      </c>
      <c r="F174" s="44" t="str">
        <f t="shared" si="26"/>
        <v>N/A</v>
      </c>
      <c r="G174" s="8">
        <v>8.6478326503999998</v>
      </c>
      <c r="H174" s="44" t="str">
        <f t="shared" si="27"/>
        <v>N/A</v>
      </c>
      <c r="I174" s="12">
        <v>21.53</v>
      </c>
      <c r="J174" s="12">
        <v>5.1470000000000002</v>
      </c>
      <c r="K174" s="45" t="s">
        <v>739</v>
      </c>
      <c r="L174" s="9" t="str">
        <f t="shared" si="28"/>
        <v>Yes</v>
      </c>
    </row>
    <row r="175" spans="1:12" x14ac:dyDescent="0.2">
      <c r="A175" s="2" t="s">
        <v>468</v>
      </c>
      <c r="B175" s="35" t="s">
        <v>213</v>
      </c>
      <c r="C175" s="8">
        <v>9.4602437608999992</v>
      </c>
      <c r="D175" s="44" t="str">
        <f t="shared" si="25"/>
        <v>N/A</v>
      </c>
      <c r="E175" s="8">
        <v>9.7654380086000003</v>
      </c>
      <c r="F175" s="44" t="str">
        <f t="shared" si="26"/>
        <v>N/A</v>
      </c>
      <c r="G175" s="8">
        <v>8.6927670869</v>
      </c>
      <c r="H175" s="44" t="str">
        <f t="shared" si="27"/>
        <v>N/A</v>
      </c>
      <c r="I175" s="12">
        <v>3.226</v>
      </c>
      <c r="J175" s="12">
        <v>-11</v>
      </c>
      <c r="K175" s="45" t="s">
        <v>739</v>
      </c>
      <c r="L175" s="9" t="str">
        <f t="shared" si="28"/>
        <v>Yes</v>
      </c>
    </row>
    <row r="176" spans="1:12" x14ac:dyDescent="0.2">
      <c r="A176" s="2" t="s">
        <v>1363</v>
      </c>
      <c r="B176" s="35" t="s">
        <v>213</v>
      </c>
      <c r="C176" s="8">
        <v>2.8852590708000001</v>
      </c>
      <c r="D176" s="44" t="str">
        <f t="shared" si="25"/>
        <v>N/A</v>
      </c>
      <c r="E176" s="8">
        <v>3.2078325241000001</v>
      </c>
      <c r="F176" s="44" t="str">
        <f t="shared" si="26"/>
        <v>N/A</v>
      </c>
      <c r="G176" s="8">
        <v>1.29190333</v>
      </c>
      <c r="H176" s="44" t="str">
        <f t="shared" si="27"/>
        <v>N/A</v>
      </c>
      <c r="I176" s="12">
        <v>11.18</v>
      </c>
      <c r="J176" s="12">
        <v>-59.7</v>
      </c>
      <c r="K176" s="45" t="s">
        <v>739</v>
      </c>
      <c r="L176" s="9" t="str">
        <f t="shared" si="28"/>
        <v>No</v>
      </c>
    </row>
    <row r="177" spans="1:12" x14ac:dyDescent="0.2">
      <c r="A177" s="2" t="s">
        <v>1364</v>
      </c>
      <c r="B177" s="35" t="s">
        <v>213</v>
      </c>
      <c r="C177" s="8">
        <v>31.623931624000001</v>
      </c>
      <c r="D177" s="44" t="str">
        <f t="shared" si="25"/>
        <v>N/A</v>
      </c>
      <c r="E177" s="8">
        <v>28.467153284999998</v>
      </c>
      <c r="F177" s="44" t="str">
        <f t="shared" si="26"/>
        <v>N/A</v>
      </c>
      <c r="G177" s="8">
        <v>7.8947368421000004</v>
      </c>
      <c r="H177" s="44" t="str">
        <f t="shared" si="27"/>
        <v>N/A</v>
      </c>
      <c r="I177" s="12">
        <v>-9.98</v>
      </c>
      <c r="J177" s="12">
        <v>-72.3</v>
      </c>
      <c r="K177" s="45" t="s">
        <v>739</v>
      </c>
      <c r="L177" s="9" t="str">
        <f t="shared" si="28"/>
        <v>No</v>
      </c>
    </row>
    <row r="178" spans="1:12" x14ac:dyDescent="0.2">
      <c r="A178" s="2" t="s">
        <v>1365</v>
      </c>
      <c r="B178" s="35" t="s">
        <v>213</v>
      </c>
      <c r="C178" s="8">
        <v>12.854442344000001</v>
      </c>
      <c r="D178" s="44" t="str">
        <f t="shared" si="25"/>
        <v>N/A</v>
      </c>
      <c r="E178" s="8">
        <v>12.603810454</v>
      </c>
      <c r="F178" s="44" t="str">
        <f t="shared" si="26"/>
        <v>N/A</v>
      </c>
      <c r="G178" s="8">
        <v>5.2713178295000001</v>
      </c>
      <c r="H178" s="44" t="str">
        <f t="shared" si="27"/>
        <v>N/A</v>
      </c>
      <c r="I178" s="12">
        <v>-1.95</v>
      </c>
      <c r="J178" s="12">
        <v>-58.2</v>
      </c>
      <c r="K178" s="45" t="s">
        <v>739</v>
      </c>
      <c r="L178" s="9" t="str">
        <f t="shared" si="28"/>
        <v>No</v>
      </c>
    </row>
    <row r="179" spans="1:12" x14ac:dyDescent="0.2">
      <c r="A179" s="2" t="s">
        <v>1366</v>
      </c>
      <c r="B179" s="35" t="s">
        <v>213</v>
      </c>
      <c r="C179" s="8">
        <v>0.1459660297</v>
      </c>
      <c r="D179" s="44" t="str">
        <f t="shared" si="25"/>
        <v>N/A</v>
      </c>
      <c r="E179" s="8">
        <v>4.8379293699999999E-2</v>
      </c>
      <c r="F179" s="44" t="str">
        <f t="shared" si="26"/>
        <v>N/A</v>
      </c>
      <c r="G179" s="8">
        <v>6.4697002399999995E-2</v>
      </c>
      <c r="H179" s="44" t="str">
        <f t="shared" si="27"/>
        <v>N/A</v>
      </c>
      <c r="I179" s="12">
        <v>-66.900000000000006</v>
      </c>
      <c r="J179" s="12">
        <v>33.729999999999997</v>
      </c>
      <c r="K179" s="45" t="s">
        <v>739</v>
      </c>
      <c r="L179" s="9" t="str">
        <f t="shared" si="28"/>
        <v>No</v>
      </c>
    </row>
    <row r="180" spans="1:12" x14ac:dyDescent="0.2">
      <c r="A180" s="2" t="s">
        <v>1367</v>
      </c>
      <c r="B180" s="35" t="s">
        <v>213</v>
      </c>
      <c r="C180" s="8">
        <v>2.1474172953999999</v>
      </c>
      <c r="D180" s="44" t="str">
        <f t="shared" si="25"/>
        <v>N/A</v>
      </c>
      <c r="E180" s="8">
        <v>2.4652943991999998</v>
      </c>
      <c r="F180" s="44" t="str">
        <f t="shared" si="26"/>
        <v>N/A</v>
      </c>
      <c r="G180" s="8">
        <v>1.3934970139</v>
      </c>
      <c r="H180" s="44" t="str">
        <f t="shared" si="27"/>
        <v>N/A</v>
      </c>
      <c r="I180" s="12">
        <v>14.8</v>
      </c>
      <c r="J180" s="12">
        <v>-43.5</v>
      </c>
      <c r="K180" s="45" t="s">
        <v>739</v>
      </c>
      <c r="L180" s="9" t="str">
        <f t="shared" si="28"/>
        <v>No</v>
      </c>
    </row>
    <row r="181" spans="1:12" x14ac:dyDescent="0.2">
      <c r="A181" s="2" t="s">
        <v>86</v>
      </c>
      <c r="B181" s="35" t="s">
        <v>213</v>
      </c>
      <c r="C181" s="8">
        <v>1.1600928074000001</v>
      </c>
      <c r="D181" s="44" t="str">
        <f t="shared" si="25"/>
        <v>N/A</v>
      </c>
      <c r="E181" s="8">
        <v>0.2481389578</v>
      </c>
      <c r="F181" s="44" t="str">
        <f t="shared" si="26"/>
        <v>N/A</v>
      </c>
      <c r="G181" s="8">
        <v>0</v>
      </c>
      <c r="H181" s="44" t="str">
        <f t="shared" si="27"/>
        <v>N/A</v>
      </c>
      <c r="I181" s="12">
        <v>-78.599999999999994</v>
      </c>
      <c r="J181" s="12">
        <v>-100</v>
      </c>
      <c r="K181" s="45" t="s">
        <v>739</v>
      </c>
      <c r="L181" s="9" t="str">
        <f t="shared" si="28"/>
        <v>No</v>
      </c>
    </row>
    <row r="182" spans="1:12" x14ac:dyDescent="0.2">
      <c r="A182" s="2" t="s">
        <v>87</v>
      </c>
      <c r="B182" s="35" t="s">
        <v>213</v>
      </c>
      <c r="C182" s="8">
        <v>53.367251305000003</v>
      </c>
      <c r="D182" s="44" t="str">
        <f t="shared" si="25"/>
        <v>N/A</v>
      </c>
      <c r="E182" s="8">
        <v>51.556156969</v>
      </c>
      <c r="F182" s="44" t="str">
        <f t="shared" si="26"/>
        <v>N/A</v>
      </c>
      <c r="G182" s="8">
        <v>43.557188996999997</v>
      </c>
      <c r="H182" s="44" t="str">
        <f t="shared" si="27"/>
        <v>N/A</v>
      </c>
      <c r="I182" s="12">
        <v>-3.39</v>
      </c>
      <c r="J182" s="12">
        <v>-15.5</v>
      </c>
      <c r="K182" s="45" t="s">
        <v>739</v>
      </c>
      <c r="L182" s="9" t="str">
        <f t="shared" si="28"/>
        <v>Yes</v>
      </c>
    </row>
    <row r="183" spans="1:12" x14ac:dyDescent="0.2">
      <c r="A183" s="2" t="s">
        <v>469</v>
      </c>
      <c r="B183" s="35" t="s">
        <v>213</v>
      </c>
      <c r="C183" s="8">
        <v>52.991452991000003</v>
      </c>
      <c r="D183" s="44" t="str">
        <f t="shared" si="25"/>
        <v>N/A</v>
      </c>
      <c r="E183" s="8">
        <v>44.525547445000001</v>
      </c>
      <c r="F183" s="44" t="str">
        <f t="shared" si="26"/>
        <v>N/A</v>
      </c>
      <c r="G183" s="8">
        <v>47.368421052999999</v>
      </c>
      <c r="H183" s="44" t="str">
        <f t="shared" si="27"/>
        <v>N/A</v>
      </c>
      <c r="I183" s="12">
        <v>-16</v>
      </c>
      <c r="J183" s="12">
        <v>6.3849999999999998</v>
      </c>
      <c r="K183" s="45" t="s">
        <v>739</v>
      </c>
      <c r="L183" s="9" t="str">
        <f t="shared" si="28"/>
        <v>Yes</v>
      </c>
    </row>
    <row r="184" spans="1:12" x14ac:dyDescent="0.2">
      <c r="A184" s="2" t="s">
        <v>470</v>
      </c>
      <c r="B184" s="35" t="s">
        <v>213</v>
      </c>
      <c r="C184" s="8">
        <v>78.308128543999999</v>
      </c>
      <c r="D184" s="44" t="str">
        <f t="shared" si="25"/>
        <v>N/A</v>
      </c>
      <c r="E184" s="8">
        <v>77.479237909000005</v>
      </c>
      <c r="F184" s="44" t="str">
        <f t="shared" si="26"/>
        <v>N/A</v>
      </c>
      <c r="G184" s="8">
        <v>73.255813953000001</v>
      </c>
      <c r="H184" s="44" t="str">
        <f t="shared" si="27"/>
        <v>N/A</v>
      </c>
      <c r="I184" s="12">
        <v>-1.06</v>
      </c>
      <c r="J184" s="12">
        <v>-5.45</v>
      </c>
      <c r="K184" s="45" t="s">
        <v>739</v>
      </c>
      <c r="L184" s="9" t="str">
        <f t="shared" si="28"/>
        <v>Yes</v>
      </c>
    </row>
    <row r="185" spans="1:12" x14ac:dyDescent="0.2">
      <c r="A185" s="2" t="s">
        <v>471</v>
      </c>
      <c r="B185" s="35" t="s">
        <v>213</v>
      </c>
      <c r="C185" s="8">
        <v>45.037154989000001</v>
      </c>
      <c r="D185" s="44" t="str">
        <f t="shared" si="25"/>
        <v>N/A</v>
      </c>
      <c r="E185" s="8">
        <v>42.009353330000003</v>
      </c>
      <c r="F185" s="44" t="str">
        <f t="shared" si="26"/>
        <v>N/A</v>
      </c>
      <c r="G185" s="8">
        <v>35.173603622999998</v>
      </c>
      <c r="H185" s="44" t="str">
        <f t="shared" si="27"/>
        <v>N/A</v>
      </c>
      <c r="I185" s="12">
        <v>-6.72</v>
      </c>
      <c r="J185" s="12">
        <v>-16.3</v>
      </c>
      <c r="K185" s="45" t="s">
        <v>739</v>
      </c>
      <c r="L185" s="9" t="str">
        <f t="shared" si="28"/>
        <v>Yes</v>
      </c>
    </row>
    <row r="186" spans="1:12" x14ac:dyDescent="0.2">
      <c r="A186" s="2" t="s">
        <v>472</v>
      </c>
      <c r="B186" s="35" t="s">
        <v>213</v>
      </c>
      <c r="C186" s="8">
        <v>55.310504932999997</v>
      </c>
      <c r="D186" s="44" t="str">
        <f t="shared" si="25"/>
        <v>N/A</v>
      </c>
      <c r="E186" s="8">
        <v>53.255146003</v>
      </c>
      <c r="F186" s="44" t="str">
        <f t="shared" si="26"/>
        <v>N/A</v>
      </c>
      <c r="G186" s="8">
        <v>43.696084937000002</v>
      </c>
      <c r="H186" s="44" t="str">
        <f t="shared" si="27"/>
        <v>N/A</v>
      </c>
      <c r="I186" s="12">
        <v>-3.72</v>
      </c>
      <c r="J186" s="12">
        <v>-17.899999999999999</v>
      </c>
      <c r="K186" s="45" t="s">
        <v>739</v>
      </c>
      <c r="L186" s="9" t="str">
        <f t="shared" si="28"/>
        <v>Yes</v>
      </c>
    </row>
    <row r="187" spans="1:12" x14ac:dyDescent="0.2">
      <c r="A187" s="2" t="s">
        <v>116</v>
      </c>
      <c r="B187" s="35" t="s">
        <v>213</v>
      </c>
      <c r="C187" s="8">
        <v>71.964118356</v>
      </c>
      <c r="D187" s="44" t="str">
        <f t="shared" si="25"/>
        <v>N/A</v>
      </c>
      <c r="E187" s="8">
        <v>68.462946747999993</v>
      </c>
      <c r="F187" s="44" t="str">
        <f t="shared" si="26"/>
        <v>N/A</v>
      </c>
      <c r="G187" s="8">
        <v>59.873037087</v>
      </c>
      <c r="H187" s="44" t="str">
        <f t="shared" si="27"/>
        <v>N/A</v>
      </c>
      <c r="I187" s="12">
        <v>-4.87</v>
      </c>
      <c r="J187" s="12">
        <v>-12.5</v>
      </c>
      <c r="K187" s="45" t="s">
        <v>739</v>
      </c>
      <c r="L187" s="9" t="str">
        <f t="shared" si="28"/>
        <v>Yes</v>
      </c>
    </row>
    <row r="188" spans="1:12" x14ac:dyDescent="0.2">
      <c r="A188" s="2" t="s">
        <v>473</v>
      </c>
      <c r="B188" s="35" t="s">
        <v>213</v>
      </c>
      <c r="C188" s="8">
        <v>86.324786325000005</v>
      </c>
      <c r="D188" s="44" t="str">
        <f t="shared" si="25"/>
        <v>N/A</v>
      </c>
      <c r="E188" s="8">
        <v>81.021897809999999</v>
      </c>
      <c r="F188" s="44" t="str">
        <f t="shared" si="26"/>
        <v>N/A</v>
      </c>
      <c r="G188" s="8">
        <v>76.315789473999999</v>
      </c>
      <c r="H188" s="44" t="str">
        <f t="shared" si="27"/>
        <v>N/A</v>
      </c>
      <c r="I188" s="12">
        <v>-6.14</v>
      </c>
      <c r="J188" s="12">
        <v>-5.81</v>
      </c>
      <c r="K188" s="45" t="s">
        <v>739</v>
      </c>
      <c r="L188" s="9" t="str">
        <f t="shared" si="28"/>
        <v>Yes</v>
      </c>
    </row>
    <row r="189" spans="1:12" x14ac:dyDescent="0.2">
      <c r="A189" s="2" t="s">
        <v>474</v>
      </c>
      <c r="B189" s="35" t="s">
        <v>213</v>
      </c>
      <c r="C189" s="8">
        <v>86.767485821999998</v>
      </c>
      <c r="D189" s="44" t="str">
        <f t="shared" si="25"/>
        <v>N/A</v>
      </c>
      <c r="E189" s="8">
        <v>86.565705910999995</v>
      </c>
      <c r="F189" s="44" t="str">
        <f t="shared" si="26"/>
        <v>N/A</v>
      </c>
      <c r="G189" s="8">
        <v>80.310077519000004</v>
      </c>
      <c r="H189" s="44" t="str">
        <f t="shared" si="27"/>
        <v>N/A</v>
      </c>
      <c r="I189" s="12">
        <v>-0.23300000000000001</v>
      </c>
      <c r="J189" s="12">
        <v>-7.23</v>
      </c>
      <c r="K189" s="45" t="s">
        <v>739</v>
      </c>
      <c r="L189" s="9" t="str">
        <f t="shared" si="28"/>
        <v>Yes</v>
      </c>
    </row>
    <row r="190" spans="1:12" x14ac:dyDescent="0.2">
      <c r="A190" s="2" t="s">
        <v>475</v>
      </c>
      <c r="B190" s="35" t="s">
        <v>213</v>
      </c>
      <c r="C190" s="8">
        <v>72.558386412000004</v>
      </c>
      <c r="D190" s="44" t="str">
        <f t="shared" si="25"/>
        <v>N/A</v>
      </c>
      <c r="E190" s="8">
        <v>66.666666667000001</v>
      </c>
      <c r="F190" s="44" t="str">
        <f t="shared" si="26"/>
        <v>N/A</v>
      </c>
      <c r="G190" s="8">
        <v>59.758464523999997</v>
      </c>
      <c r="H190" s="44" t="str">
        <f t="shared" si="27"/>
        <v>N/A</v>
      </c>
      <c r="I190" s="12">
        <v>-8.1199999999999992</v>
      </c>
      <c r="J190" s="12">
        <v>-10.4</v>
      </c>
      <c r="K190" s="45" t="s">
        <v>739</v>
      </c>
      <c r="L190" s="9" t="str">
        <f t="shared" si="28"/>
        <v>Yes</v>
      </c>
    </row>
    <row r="191" spans="1:12" x14ac:dyDescent="0.2">
      <c r="A191" s="2" t="s">
        <v>476</v>
      </c>
      <c r="B191" s="35" t="s">
        <v>213</v>
      </c>
      <c r="C191" s="8">
        <v>64.712710388999994</v>
      </c>
      <c r="D191" s="44" t="str">
        <f t="shared" si="25"/>
        <v>N/A</v>
      </c>
      <c r="E191" s="8">
        <v>61.847774055000002</v>
      </c>
      <c r="F191" s="44" t="str">
        <f t="shared" si="26"/>
        <v>N/A</v>
      </c>
      <c r="G191" s="8">
        <v>51.094890511000003</v>
      </c>
      <c r="H191" s="44" t="str">
        <f t="shared" si="27"/>
        <v>N/A</v>
      </c>
      <c r="I191" s="12">
        <v>-4.43</v>
      </c>
      <c r="J191" s="12">
        <v>-17.399999999999999</v>
      </c>
      <c r="K191" s="45" t="s">
        <v>739</v>
      </c>
      <c r="L191" s="9" t="str">
        <f t="shared" si="28"/>
        <v>Yes</v>
      </c>
    </row>
    <row r="192" spans="1:12" x14ac:dyDescent="0.2">
      <c r="A192" s="2" t="s">
        <v>1368</v>
      </c>
      <c r="B192" s="35" t="s">
        <v>213</v>
      </c>
      <c r="C192" s="36">
        <v>8.7521551724000002</v>
      </c>
      <c r="D192" s="44" t="str">
        <f t="shared" si="25"/>
        <v>N/A</v>
      </c>
      <c r="E192" s="36">
        <v>8.5553834237000004</v>
      </c>
      <c r="F192" s="44" t="str">
        <f t="shared" si="26"/>
        <v>N/A</v>
      </c>
      <c r="G192" s="36">
        <v>6.3980582524000003</v>
      </c>
      <c r="H192" s="44" t="str">
        <f t="shared" si="27"/>
        <v>N/A</v>
      </c>
      <c r="I192" s="12">
        <v>-2.25</v>
      </c>
      <c r="J192" s="12">
        <v>-25.2</v>
      </c>
      <c r="K192" s="45" t="s">
        <v>739</v>
      </c>
      <c r="L192" s="9" t="str">
        <f t="shared" si="28"/>
        <v>Yes</v>
      </c>
    </row>
    <row r="193" spans="1:12" x14ac:dyDescent="0.2">
      <c r="A193" s="2" t="s">
        <v>1369</v>
      </c>
      <c r="B193" s="35" t="s">
        <v>213</v>
      </c>
      <c r="C193" s="36">
        <v>9.1333333332999995</v>
      </c>
      <c r="D193" s="44" t="str">
        <f t="shared" si="25"/>
        <v>N/A</v>
      </c>
      <c r="E193" s="36">
        <v>6.6052631578999996</v>
      </c>
      <c r="F193" s="44" t="str">
        <f t="shared" si="26"/>
        <v>N/A</v>
      </c>
      <c r="G193" s="36">
        <v>10.727272727000001</v>
      </c>
      <c r="H193" s="44" t="str">
        <f t="shared" si="27"/>
        <v>N/A</v>
      </c>
      <c r="I193" s="12">
        <v>-27.7</v>
      </c>
      <c r="J193" s="12">
        <v>62.4</v>
      </c>
      <c r="K193" s="45" t="s">
        <v>739</v>
      </c>
      <c r="L193" s="9" t="str">
        <f t="shared" si="28"/>
        <v>No</v>
      </c>
    </row>
    <row r="194" spans="1:12" x14ac:dyDescent="0.2">
      <c r="A194" s="2" t="s">
        <v>1370</v>
      </c>
      <c r="B194" s="35" t="s">
        <v>213</v>
      </c>
      <c r="C194" s="36">
        <v>19.842975206999999</v>
      </c>
      <c r="D194" s="44" t="str">
        <f t="shared" si="25"/>
        <v>N/A</v>
      </c>
      <c r="E194" s="36">
        <v>19.671641790999999</v>
      </c>
      <c r="F194" s="44" t="str">
        <f t="shared" si="26"/>
        <v>N/A</v>
      </c>
      <c r="G194" s="36">
        <v>15.233333332999999</v>
      </c>
      <c r="H194" s="44" t="str">
        <f t="shared" si="27"/>
        <v>N/A</v>
      </c>
      <c r="I194" s="12">
        <v>-0.86299999999999999</v>
      </c>
      <c r="J194" s="12">
        <v>-22.6</v>
      </c>
      <c r="K194" s="45" t="s">
        <v>739</v>
      </c>
      <c r="L194" s="9" t="str">
        <f t="shared" si="28"/>
        <v>Yes</v>
      </c>
    </row>
    <row r="195" spans="1:12" x14ac:dyDescent="0.2">
      <c r="A195" s="2" t="s">
        <v>1371</v>
      </c>
      <c r="B195" s="35" t="s">
        <v>213</v>
      </c>
      <c r="C195" s="36">
        <v>3.8470588234999998</v>
      </c>
      <c r="D195" s="44" t="str">
        <f t="shared" si="25"/>
        <v>N/A</v>
      </c>
      <c r="E195" s="36">
        <v>3.5529411765000001</v>
      </c>
      <c r="F195" s="44" t="str">
        <f t="shared" si="26"/>
        <v>N/A</v>
      </c>
      <c r="G195" s="36">
        <v>3.8827930175000001</v>
      </c>
      <c r="H195" s="44" t="str">
        <f t="shared" si="27"/>
        <v>N/A</v>
      </c>
      <c r="I195" s="12">
        <v>-7.65</v>
      </c>
      <c r="J195" s="12">
        <v>9.2840000000000007</v>
      </c>
      <c r="K195" s="45" t="s">
        <v>739</v>
      </c>
      <c r="L195" s="9" t="str">
        <f t="shared" si="28"/>
        <v>Yes</v>
      </c>
    </row>
    <row r="196" spans="1:12" x14ac:dyDescent="0.2">
      <c r="A196" s="2" t="s">
        <v>1372</v>
      </c>
      <c r="B196" s="35" t="s">
        <v>213</v>
      </c>
      <c r="C196" s="36">
        <v>5.6114519426999996</v>
      </c>
      <c r="D196" s="44" t="str">
        <f t="shared" si="25"/>
        <v>N/A</v>
      </c>
      <c r="E196" s="36">
        <v>5.8627450980000004</v>
      </c>
      <c r="F196" s="44" t="str">
        <f t="shared" si="26"/>
        <v>N/A</v>
      </c>
      <c r="G196" s="36">
        <v>5.0076335878</v>
      </c>
      <c r="H196" s="44" t="str">
        <f t="shared" si="27"/>
        <v>N/A</v>
      </c>
      <c r="I196" s="12">
        <v>4.4779999999999998</v>
      </c>
      <c r="J196" s="12">
        <v>-14.6</v>
      </c>
      <c r="K196" s="45" t="s">
        <v>739</v>
      </c>
      <c r="L196" s="9" t="str">
        <f t="shared" si="28"/>
        <v>Yes</v>
      </c>
    </row>
    <row r="197" spans="1:12" x14ac:dyDescent="0.2">
      <c r="A197" s="2" t="s">
        <v>1373</v>
      </c>
      <c r="B197" s="35" t="s">
        <v>213</v>
      </c>
      <c r="C197" s="36">
        <v>182.20417633</v>
      </c>
      <c r="D197" s="44" t="str">
        <f t="shared" si="25"/>
        <v>N/A</v>
      </c>
      <c r="E197" s="36">
        <v>191.77667493999999</v>
      </c>
      <c r="F197" s="44" t="str">
        <f t="shared" si="26"/>
        <v>N/A</v>
      </c>
      <c r="G197" s="36">
        <v>135.29310344999999</v>
      </c>
      <c r="H197" s="44" t="str">
        <f t="shared" si="27"/>
        <v>N/A</v>
      </c>
      <c r="I197" s="12">
        <v>5.2539999999999996</v>
      </c>
      <c r="J197" s="12">
        <v>-29.5</v>
      </c>
      <c r="K197" s="45" t="s">
        <v>739</v>
      </c>
      <c r="L197" s="9" t="str">
        <f t="shared" si="28"/>
        <v>Yes</v>
      </c>
    </row>
    <row r="198" spans="1:12" x14ac:dyDescent="0.2">
      <c r="A198" s="2" t="s">
        <v>1374</v>
      </c>
      <c r="B198" s="35" t="s">
        <v>213</v>
      </c>
      <c r="C198" s="36">
        <v>218.94594595000001</v>
      </c>
      <c r="D198" s="44" t="str">
        <f t="shared" si="25"/>
        <v>N/A</v>
      </c>
      <c r="E198" s="36">
        <v>227.58974359000001</v>
      </c>
      <c r="F198" s="44" t="str">
        <f t="shared" si="26"/>
        <v>N/A</v>
      </c>
      <c r="G198" s="36">
        <v>244</v>
      </c>
      <c r="H198" s="44" t="str">
        <f t="shared" si="27"/>
        <v>N/A</v>
      </c>
      <c r="I198" s="12">
        <v>3.948</v>
      </c>
      <c r="J198" s="12">
        <v>7.21</v>
      </c>
      <c r="K198" s="45" t="s">
        <v>739</v>
      </c>
      <c r="L198" s="9" t="str">
        <f t="shared" si="28"/>
        <v>Yes</v>
      </c>
    </row>
    <row r="199" spans="1:12" x14ac:dyDescent="0.2">
      <c r="A199" s="2" t="s">
        <v>1375</v>
      </c>
      <c r="B199" s="35" t="s">
        <v>213</v>
      </c>
      <c r="C199" s="36">
        <v>250.64705882000001</v>
      </c>
      <c r="D199" s="44" t="str">
        <f t="shared" si="25"/>
        <v>N/A</v>
      </c>
      <c r="E199" s="36">
        <v>259.31007751999999</v>
      </c>
      <c r="F199" s="44" t="str">
        <f t="shared" si="26"/>
        <v>N/A</v>
      </c>
      <c r="G199" s="36">
        <v>205.44117646999999</v>
      </c>
      <c r="H199" s="44" t="str">
        <f t="shared" si="27"/>
        <v>N/A</v>
      </c>
      <c r="I199" s="12">
        <v>3.456</v>
      </c>
      <c r="J199" s="12">
        <v>-20.8</v>
      </c>
      <c r="K199" s="45" t="s">
        <v>739</v>
      </c>
      <c r="L199" s="9" t="str">
        <f t="shared" si="28"/>
        <v>Yes</v>
      </c>
    </row>
    <row r="200" spans="1:12" x14ac:dyDescent="0.2">
      <c r="A200" s="2" t="s">
        <v>1376</v>
      </c>
      <c r="B200" s="35" t="s">
        <v>213</v>
      </c>
      <c r="C200" s="36">
        <v>113</v>
      </c>
      <c r="D200" s="44" t="str">
        <f t="shared" si="25"/>
        <v>N/A</v>
      </c>
      <c r="E200" s="36">
        <v>212.33333332999999</v>
      </c>
      <c r="F200" s="44" t="str">
        <f t="shared" si="26"/>
        <v>N/A</v>
      </c>
      <c r="G200" s="36">
        <v>182.33333332999999</v>
      </c>
      <c r="H200" s="44" t="str">
        <f t="shared" si="27"/>
        <v>N/A</v>
      </c>
      <c r="I200" s="12">
        <v>87.91</v>
      </c>
      <c r="J200" s="12">
        <v>-14.1</v>
      </c>
      <c r="K200" s="45" t="s">
        <v>739</v>
      </c>
      <c r="L200" s="9" t="str">
        <f t="shared" si="28"/>
        <v>Yes</v>
      </c>
    </row>
    <row r="201" spans="1:12" x14ac:dyDescent="0.2">
      <c r="A201" s="2" t="s">
        <v>1377</v>
      </c>
      <c r="B201" s="35" t="s">
        <v>213</v>
      </c>
      <c r="C201" s="36">
        <v>9.0990990991</v>
      </c>
      <c r="D201" s="44" t="str">
        <f t="shared" si="25"/>
        <v>N/A</v>
      </c>
      <c r="E201" s="36">
        <v>8.4563106795999996</v>
      </c>
      <c r="F201" s="44" t="str">
        <f t="shared" si="26"/>
        <v>N/A</v>
      </c>
      <c r="G201" s="36">
        <v>10.595238094999999</v>
      </c>
      <c r="H201" s="44" t="str">
        <f t="shared" si="27"/>
        <v>N/A</v>
      </c>
      <c r="I201" s="12">
        <v>-7.06</v>
      </c>
      <c r="J201" s="12">
        <v>25.29</v>
      </c>
      <c r="K201" s="45" t="s">
        <v>739</v>
      </c>
      <c r="L201" s="9" t="str">
        <f t="shared" si="28"/>
        <v>Yes</v>
      </c>
    </row>
    <row r="202" spans="1:12" x14ac:dyDescent="0.2">
      <c r="A202" s="2" t="s">
        <v>28</v>
      </c>
      <c r="B202" s="35" t="s">
        <v>213</v>
      </c>
      <c r="C202" s="8">
        <v>1.2183692596</v>
      </c>
      <c r="D202" s="44" t="str">
        <f t="shared" si="25"/>
        <v>N/A</v>
      </c>
      <c r="E202" s="8">
        <v>1.1860224469</v>
      </c>
      <c r="F202" s="44" t="str">
        <f t="shared" si="26"/>
        <v>N/A</v>
      </c>
      <c r="G202" s="8">
        <v>1.0691613765000001</v>
      </c>
      <c r="H202" s="44" t="str">
        <f t="shared" si="27"/>
        <v>N/A</v>
      </c>
      <c r="I202" s="12">
        <v>-2.65</v>
      </c>
      <c r="J202" s="12">
        <v>-9.85</v>
      </c>
      <c r="K202" s="45" t="s">
        <v>739</v>
      </c>
      <c r="L202" s="9" t="str">
        <f t="shared" si="28"/>
        <v>Yes</v>
      </c>
    </row>
    <row r="203" spans="1:12" x14ac:dyDescent="0.2">
      <c r="A203" s="2" t="s">
        <v>123</v>
      </c>
      <c r="B203" s="35" t="s">
        <v>213</v>
      </c>
      <c r="C203" s="36">
        <v>0</v>
      </c>
      <c r="D203" s="44" t="str">
        <f t="shared" ref="D203:D213" si="29">IF($B203="N/A","N/A",IF(C203&gt;10,"No",IF(C203&lt;-10,"No","Yes")))</f>
        <v>N/A</v>
      </c>
      <c r="E203" s="36">
        <v>11</v>
      </c>
      <c r="F203" s="44" t="str">
        <f t="shared" ref="F203:F213" si="30">IF($B203="N/A","N/A",IF(E203&gt;10,"No",IF(E203&lt;-10,"No","Yes")))</f>
        <v>N/A</v>
      </c>
      <c r="G203" s="36">
        <v>11</v>
      </c>
      <c r="H203" s="44" t="str">
        <f t="shared" ref="H203:H213" si="31">IF($B203="N/A","N/A",IF(G203&gt;10,"No",IF(G203&lt;-10,"No","Yes")))</f>
        <v>N/A</v>
      </c>
      <c r="I203" s="12" t="s">
        <v>1747</v>
      </c>
      <c r="J203" s="12">
        <v>-50</v>
      </c>
      <c r="K203" s="14" t="s">
        <v>213</v>
      </c>
      <c r="L203" s="9" t="str">
        <f t="shared" ref="L203:L213" si="32">IF(J203="Div by 0", "N/A", IF(K203="N/A","N/A", IF(J203&gt;VALUE(MID(K203,1,2)), "No", IF(J203&lt;-1*VALUE(MID(K203,1,2)), "No", "Yes"))))</f>
        <v>N/A</v>
      </c>
    </row>
    <row r="204" spans="1:12" x14ac:dyDescent="0.2">
      <c r="A204" s="2" t="s">
        <v>124</v>
      </c>
      <c r="B204" s="35" t="s">
        <v>213</v>
      </c>
      <c r="C204" s="36">
        <v>11</v>
      </c>
      <c r="D204" s="44" t="str">
        <f t="shared" si="29"/>
        <v>N/A</v>
      </c>
      <c r="E204" s="36">
        <v>11</v>
      </c>
      <c r="F204" s="44" t="str">
        <f t="shared" si="30"/>
        <v>N/A</v>
      </c>
      <c r="G204" s="36">
        <v>11</v>
      </c>
      <c r="H204" s="44" t="str">
        <f t="shared" si="31"/>
        <v>N/A</v>
      </c>
      <c r="I204" s="12">
        <v>-37.5</v>
      </c>
      <c r="J204" s="12">
        <v>-40</v>
      </c>
      <c r="K204" s="14" t="s">
        <v>213</v>
      </c>
      <c r="L204" s="9" t="str">
        <f t="shared" si="32"/>
        <v>N/A</v>
      </c>
    </row>
    <row r="205" spans="1:12" ht="25.5" x14ac:dyDescent="0.2">
      <c r="A205" s="2" t="s">
        <v>1625</v>
      </c>
      <c r="B205" s="35" t="s">
        <v>213</v>
      </c>
      <c r="C205" s="36">
        <v>11</v>
      </c>
      <c r="D205" s="44" t="str">
        <f t="shared" si="29"/>
        <v>N/A</v>
      </c>
      <c r="E205" s="36">
        <v>11</v>
      </c>
      <c r="F205" s="44" t="str">
        <f t="shared" si="30"/>
        <v>N/A</v>
      </c>
      <c r="G205" s="36">
        <v>11</v>
      </c>
      <c r="H205" s="44" t="str">
        <f t="shared" si="31"/>
        <v>N/A</v>
      </c>
      <c r="I205" s="12">
        <v>100</v>
      </c>
      <c r="J205" s="12">
        <v>-50</v>
      </c>
      <c r="K205" s="14" t="s">
        <v>213</v>
      </c>
      <c r="L205" s="9" t="str">
        <f t="shared" si="32"/>
        <v>N/A</v>
      </c>
    </row>
    <row r="206" spans="1:12" ht="25.5" x14ac:dyDescent="0.2">
      <c r="A206" s="2" t="s">
        <v>1378</v>
      </c>
      <c r="B206" s="35" t="s">
        <v>213</v>
      </c>
      <c r="C206" s="36">
        <v>38</v>
      </c>
      <c r="D206" s="44" t="str">
        <f t="shared" si="29"/>
        <v>N/A</v>
      </c>
      <c r="E206" s="36">
        <v>36</v>
      </c>
      <c r="F206" s="44" t="str">
        <f t="shared" si="30"/>
        <v>N/A</v>
      </c>
      <c r="G206" s="36">
        <v>17</v>
      </c>
      <c r="H206" s="44" t="str">
        <f t="shared" si="31"/>
        <v>N/A</v>
      </c>
      <c r="I206" s="12">
        <v>-5.26</v>
      </c>
      <c r="J206" s="12">
        <v>-52.8</v>
      </c>
      <c r="K206" s="14" t="s">
        <v>213</v>
      </c>
      <c r="L206" s="9" t="str">
        <f t="shared" si="32"/>
        <v>N/A</v>
      </c>
    </row>
    <row r="207" spans="1:12" x14ac:dyDescent="0.2">
      <c r="A207" s="2" t="s">
        <v>1626</v>
      </c>
      <c r="B207" s="35" t="s">
        <v>213</v>
      </c>
      <c r="C207" s="36">
        <v>0</v>
      </c>
      <c r="D207" s="44" t="str">
        <f t="shared" si="29"/>
        <v>N/A</v>
      </c>
      <c r="E207" s="36">
        <v>0</v>
      </c>
      <c r="F207" s="44" t="str">
        <f t="shared" si="30"/>
        <v>N/A</v>
      </c>
      <c r="G207" s="36">
        <v>0</v>
      </c>
      <c r="H207" s="44" t="str">
        <f t="shared" si="31"/>
        <v>N/A</v>
      </c>
      <c r="I207" s="12" t="s">
        <v>1747</v>
      </c>
      <c r="J207" s="12" t="s">
        <v>1747</v>
      </c>
      <c r="K207" s="14" t="s">
        <v>213</v>
      </c>
      <c r="L207" s="9" t="str">
        <f t="shared" si="32"/>
        <v>N/A</v>
      </c>
    </row>
    <row r="208" spans="1:12" x14ac:dyDescent="0.2">
      <c r="A208" s="2" t="s">
        <v>1627</v>
      </c>
      <c r="B208" s="35" t="s">
        <v>213</v>
      </c>
      <c r="C208" s="36">
        <v>37</v>
      </c>
      <c r="D208" s="44" t="str">
        <f t="shared" si="29"/>
        <v>N/A</v>
      </c>
      <c r="E208" s="36">
        <v>45</v>
      </c>
      <c r="F208" s="44" t="str">
        <f t="shared" si="30"/>
        <v>N/A</v>
      </c>
      <c r="G208" s="36">
        <v>45</v>
      </c>
      <c r="H208" s="44" t="str">
        <f t="shared" si="31"/>
        <v>N/A</v>
      </c>
      <c r="I208" s="12">
        <v>21.62</v>
      </c>
      <c r="J208" s="12">
        <v>0</v>
      </c>
      <c r="K208" s="14" t="s">
        <v>213</v>
      </c>
      <c r="L208" s="9" t="str">
        <f t="shared" si="32"/>
        <v>N/A</v>
      </c>
    </row>
    <row r="209" spans="1:12" x14ac:dyDescent="0.2">
      <c r="A209" s="2" t="s">
        <v>125</v>
      </c>
      <c r="B209" s="35" t="s">
        <v>213</v>
      </c>
      <c r="C209" s="47">
        <v>830473</v>
      </c>
      <c r="D209" s="44" t="str">
        <f t="shared" si="29"/>
        <v>N/A</v>
      </c>
      <c r="E209" s="47">
        <v>1399212</v>
      </c>
      <c r="F209" s="44" t="str">
        <f t="shared" si="30"/>
        <v>N/A</v>
      </c>
      <c r="G209" s="47">
        <v>1082598</v>
      </c>
      <c r="H209" s="44" t="str">
        <f t="shared" si="31"/>
        <v>N/A</v>
      </c>
      <c r="I209" s="12">
        <v>68.48</v>
      </c>
      <c r="J209" s="12">
        <v>-22.6</v>
      </c>
      <c r="K209" s="14" t="s">
        <v>213</v>
      </c>
      <c r="L209" s="9" t="str">
        <f t="shared" si="32"/>
        <v>N/A</v>
      </c>
    </row>
    <row r="210" spans="1:12" x14ac:dyDescent="0.2">
      <c r="A210" s="46" t="s">
        <v>1622</v>
      </c>
      <c r="B210" s="35" t="s">
        <v>213</v>
      </c>
      <c r="C210" s="47">
        <v>748807</v>
      </c>
      <c r="D210" s="44" t="str">
        <f t="shared" si="29"/>
        <v>N/A</v>
      </c>
      <c r="E210" s="47">
        <v>1293261</v>
      </c>
      <c r="F210" s="44" t="str">
        <f t="shared" si="30"/>
        <v>N/A</v>
      </c>
      <c r="G210" s="47">
        <v>1070182</v>
      </c>
      <c r="H210" s="44" t="str">
        <f t="shared" si="31"/>
        <v>N/A</v>
      </c>
      <c r="I210" s="12">
        <v>72.709999999999994</v>
      </c>
      <c r="J210" s="12">
        <v>-17.2</v>
      </c>
      <c r="K210" s="14" t="s">
        <v>213</v>
      </c>
      <c r="L210" s="9" t="str">
        <f t="shared" si="32"/>
        <v>N/A</v>
      </c>
    </row>
    <row r="211" spans="1:12" x14ac:dyDescent="0.2">
      <c r="A211" s="46" t="s">
        <v>1379</v>
      </c>
      <c r="B211" s="35" t="s">
        <v>213</v>
      </c>
      <c r="C211" s="47">
        <v>419306</v>
      </c>
      <c r="D211" s="44" t="str">
        <f t="shared" si="29"/>
        <v>N/A</v>
      </c>
      <c r="E211" s="47">
        <v>397355</v>
      </c>
      <c r="F211" s="44" t="str">
        <f t="shared" si="30"/>
        <v>N/A</v>
      </c>
      <c r="G211" s="47">
        <v>373556</v>
      </c>
      <c r="H211" s="44" t="str">
        <f t="shared" si="31"/>
        <v>N/A</v>
      </c>
      <c r="I211" s="12">
        <v>-5.24</v>
      </c>
      <c r="J211" s="12">
        <v>-5.99</v>
      </c>
      <c r="K211" s="14" t="s">
        <v>213</v>
      </c>
      <c r="L211" s="9" t="str">
        <f t="shared" si="32"/>
        <v>N/A</v>
      </c>
    </row>
    <row r="212" spans="1:12" x14ac:dyDescent="0.2">
      <c r="A212" s="46" t="s">
        <v>1616</v>
      </c>
      <c r="B212" s="35" t="s">
        <v>213</v>
      </c>
      <c r="C212" s="47">
        <v>126610</v>
      </c>
      <c r="D212" s="44" t="str">
        <f t="shared" si="29"/>
        <v>N/A</v>
      </c>
      <c r="E212" s="47">
        <v>138179</v>
      </c>
      <c r="F212" s="44" t="str">
        <f t="shared" si="30"/>
        <v>N/A</v>
      </c>
      <c r="G212" s="47">
        <v>146988</v>
      </c>
      <c r="H212" s="44" t="str">
        <f t="shared" si="31"/>
        <v>N/A</v>
      </c>
      <c r="I212" s="12">
        <v>9.1379999999999999</v>
      </c>
      <c r="J212" s="12">
        <v>6.375</v>
      </c>
      <c r="K212" s="14" t="s">
        <v>213</v>
      </c>
      <c r="L212" s="9" t="str">
        <f t="shared" si="32"/>
        <v>N/A</v>
      </c>
    </row>
    <row r="213" spans="1:12" x14ac:dyDescent="0.2">
      <c r="A213" s="46" t="s">
        <v>1617</v>
      </c>
      <c r="B213" s="35" t="s">
        <v>213</v>
      </c>
      <c r="C213" s="47">
        <v>345642</v>
      </c>
      <c r="D213" s="44" t="str">
        <f t="shared" si="29"/>
        <v>N/A</v>
      </c>
      <c r="E213" s="47">
        <v>362561</v>
      </c>
      <c r="F213" s="44" t="str">
        <f t="shared" si="30"/>
        <v>N/A</v>
      </c>
      <c r="G213" s="47">
        <v>365105</v>
      </c>
      <c r="H213" s="44" t="str">
        <f t="shared" si="31"/>
        <v>N/A</v>
      </c>
      <c r="I213" s="12">
        <v>4.8949999999999996</v>
      </c>
      <c r="J213" s="12">
        <v>0.70169999999999999</v>
      </c>
      <c r="K213" s="14" t="s">
        <v>213</v>
      </c>
      <c r="L213" s="9" t="str">
        <f t="shared" si="32"/>
        <v>N/A</v>
      </c>
    </row>
    <row r="214" spans="1:12" ht="25.5" x14ac:dyDescent="0.2">
      <c r="A214" s="2" t="s">
        <v>1380</v>
      </c>
      <c r="B214" s="35" t="s">
        <v>213</v>
      </c>
      <c r="C214" s="47">
        <v>171820</v>
      </c>
      <c r="D214" s="44" t="str">
        <f t="shared" ref="D214:D228" si="33">IF($B214="N/A","N/A",IF(C214&gt;10,"No",IF(C214&lt;-10,"No","Yes")))</f>
        <v>N/A</v>
      </c>
      <c r="E214" s="47">
        <v>147903</v>
      </c>
      <c r="F214" s="44" t="str">
        <f t="shared" ref="F214:F228" si="34">IF($B214="N/A","N/A",IF(E214&gt;10,"No",IF(E214&lt;-10,"No","Yes")))</f>
        <v>N/A</v>
      </c>
      <c r="G214" s="47">
        <v>106901</v>
      </c>
      <c r="H214" s="44" t="str">
        <f t="shared" ref="H214:H228" si="35">IF($B214="N/A","N/A",IF(G214&gt;10,"No",IF(G214&lt;-10,"No","Yes")))</f>
        <v>N/A</v>
      </c>
      <c r="I214" s="12">
        <v>-13.9</v>
      </c>
      <c r="J214" s="12">
        <v>-27.7</v>
      </c>
      <c r="K214" s="45" t="s">
        <v>739</v>
      </c>
      <c r="L214" s="9" t="str">
        <f t="shared" ref="L214:L228" si="36">IF(J214="Div by 0", "N/A", IF(K214="N/A","N/A", IF(J214&gt;VALUE(MID(K214,1,2)), "No", IF(J214&lt;-1*VALUE(MID(K214,1,2)), "No", "Yes"))))</f>
        <v>Yes</v>
      </c>
    </row>
    <row r="215" spans="1:12" x14ac:dyDescent="0.2">
      <c r="A215" s="59" t="s">
        <v>649</v>
      </c>
      <c r="B215" s="35" t="s">
        <v>213</v>
      </c>
      <c r="C215" s="36">
        <v>682</v>
      </c>
      <c r="D215" s="44" t="str">
        <f t="shared" si="33"/>
        <v>N/A</v>
      </c>
      <c r="E215" s="36">
        <v>503</v>
      </c>
      <c r="F215" s="44" t="str">
        <f t="shared" si="34"/>
        <v>N/A</v>
      </c>
      <c r="G215" s="36">
        <v>319</v>
      </c>
      <c r="H215" s="44" t="str">
        <f t="shared" si="35"/>
        <v>N/A</v>
      </c>
      <c r="I215" s="12">
        <v>-26.2</v>
      </c>
      <c r="J215" s="12">
        <v>-36.6</v>
      </c>
      <c r="K215" s="45" t="s">
        <v>739</v>
      </c>
      <c r="L215" s="9" t="str">
        <f t="shared" si="36"/>
        <v>No</v>
      </c>
    </row>
    <row r="216" spans="1:12" ht="25.5" x14ac:dyDescent="0.2">
      <c r="A216" s="4" t="s">
        <v>1381</v>
      </c>
      <c r="B216" s="35" t="s">
        <v>213</v>
      </c>
      <c r="C216" s="47">
        <v>251.93548387000001</v>
      </c>
      <c r="D216" s="44" t="str">
        <f t="shared" si="33"/>
        <v>N/A</v>
      </c>
      <c r="E216" s="47">
        <v>294.04174949999998</v>
      </c>
      <c r="F216" s="44" t="str">
        <f t="shared" si="34"/>
        <v>N/A</v>
      </c>
      <c r="G216" s="47">
        <v>335.11285265999999</v>
      </c>
      <c r="H216" s="44" t="str">
        <f t="shared" si="35"/>
        <v>N/A</v>
      </c>
      <c r="I216" s="12">
        <v>16.71</v>
      </c>
      <c r="J216" s="12">
        <v>13.97</v>
      </c>
      <c r="K216" s="45" t="s">
        <v>739</v>
      </c>
      <c r="L216" s="9" t="str">
        <f t="shared" si="36"/>
        <v>Yes</v>
      </c>
    </row>
    <row r="217" spans="1:12" ht="25.5" x14ac:dyDescent="0.2">
      <c r="A217" s="2" t="s">
        <v>1382</v>
      </c>
      <c r="B217" s="35" t="s">
        <v>213</v>
      </c>
      <c r="C217" s="47">
        <v>0</v>
      </c>
      <c r="D217" s="44" t="str">
        <f t="shared" si="33"/>
        <v>N/A</v>
      </c>
      <c r="E217" s="47">
        <v>0</v>
      </c>
      <c r="F217" s="44" t="str">
        <f t="shared" si="34"/>
        <v>N/A</v>
      </c>
      <c r="G217" s="47">
        <v>0</v>
      </c>
      <c r="H217" s="44" t="str">
        <f t="shared" si="35"/>
        <v>N/A</v>
      </c>
      <c r="I217" s="12" t="s">
        <v>1747</v>
      </c>
      <c r="J217" s="12" t="s">
        <v>1747</v>
      </c>
      <c r="K217" s="45" t="s">
        <v>739</v>
      </c>
      <c r="L217" s="9" t="str">
        <f t="shared" si="36"/>
        <v>N/A</v>
      </c>
    </row>
    <row r="218" spans="1:12" x14ac:dyDescent="0.2">
      <c r="A218" s="4" t="s">
        <v>516</v>
      </c>
      <c r="B218" s="35" t="s">
        <v>213</v>
      </c>
      <c r="C218" s="36">
        <v>0</v>
      </c>
      <c r="D218" s="44" t="str">
        <f t="shared" si="33"/>
        <v>N/A</v>
      </c>
      <c r="E218" s="36">
        <v>0</v>
      </c>
      <c r="F218" s="44" t="str">
        <f t="shared" si="34"/>
        <v>N/A</v>
      </c>
      <c r="G218" s="36">
        <v>0</v>
      </c>
      <c r="H218" s="44" t="str">
        <f t="shared" si="35"/>
        <v>N/A</v>
      </c>
      <c r="I218" s="12" t="s">
        <v>1747</v>
      </c>
      <c r="J218" s="12" t="s">
        <v>1747</v>
      </c>
      <c r="K218" s="45" t="s">
        <v>739</v>
      </c>
      <c r="L218" s="9" t="str">
        <f t="shared" si="36"/>
        <v>N/A</v>
      </c>
    </row>
    <row r="219" spans="1:12" ht="25.5" x14ac:dyDescent="0.2">
      <c r="A219" s="2" t="s">
        <v>1383</v>
      </c>
      <c r="B219" s="35" t="s">
        <v>213</v>
      </c>
      <c r="C219" s="47" t="s">
        <v>1747</v>
      </c>
      <c r="D219" s="44" t="str">
        <f t="shared" si="33"/>
        <v>N/A</v>
      </c>
      <c r="E219" s="47" t="s">
        <v>1747</v>
      </c>
      <c r="F219" s="44" t="str">
        <f t="shared" si="34"/>
        <v>N/A</v>
      </c>
      <c r="G219" s="47" t="s">
        <v>1747</v>
      </c>
      <c r="H219" s="44" t="str">
        <f t="shared" si="35"/>
        <v>N/A</v>
      </c>
      <c r="I219" s="12" t="s">
        <v>1747</v>
      </c>
      <c r="J219" s="12" t="s">
        <v>1747</v>
      </c>
      <c r="K219" s="45" t="s">
        <v>739</v>
      </c>
      <c r="L219" s="9" t="str">
        <f t="shared" si="36"/>
        <v>N/A</v>
      </c>
    </row>
    <row r="220" spans="1:12" ht="25.5" x14ac:dyDescent="0.2">
      <c r="A220" s="2" t="s">
        <v>1384</v>
      </c>
      <c r="B220" s="35" t="s">
        <v>213</v>
      </c>
      <c r="C220" s="47">
        <v>228020</v>
      </c>
      <c r="D220" s="44" t="str">
        <f t="shared" si="33"/>
        <v>N/A</v>
      </c>
      <c r="E220" s="47">
        <v>200999</v>
      </c>
      <c r="F220" s="44" t="str">
        <f t="shared" si="34"/>
        <v>N/A</v>
      </c>
      <c r="G220" s="47">
        <v>132569</v>
      </c>
      <c r="H220" s="44" t="str">
        <f t="shared" si="35"/>
        <v>N/A</v>
      </c>
      <c r="I220" s="12">
        <v>-11.9</v>
      </c>
      <c r="J220" s="12">
        <v>-34</v>
      </c>
      <c r="K220" s="45" t="s">
        <v>739</v>
      </c>
      <c r="L220" s="9" t="str">
        <f t="shared" si="36"/>
        <v>No</v>
      </c>
    </row>
    <row r="221" spans="1:12" x14ac:dyDescent="0.2">
      <c r="A221" s="4" t="s">
        <v>517</v>
      </c>
      <c r="B221" s="35" t="s">
        <v>213</v>
      </c>
      <c r="C221" s="36">
        <v>495</v>
      </c>
      <c r="D221" s="44" t="str">
        <f t="shared" si="33"/>
        <v>N/A</v>
      </c>
      <c r="E221" s="36">
        <v>425</v>
      </c>
      <c r="F221" s="44" t="str">
        <f t="shared" si="34"/>
        <v>N/A</v>
      </c>
      <c r="G221" s="36">
        <v>328</v>
      </c>
      <c r="H221" s="44" t="str">
        <f t="shared" si="35"/>
        <v>N/A</v>
      </c>
      <c r="I221" s="12">
        <v>-14.1</v>
      </c>
      <c r="J221" s="12">
        <v>-22.8</v>
      </c>
      <c r="K221" s="45" t="s">
        <v>739</v>
      </c>
      <c r="L221" s="9" t="str">
        <f t="shared" si="36"/>
        <v>Yes</v>
      </c>
    </row>
    <row r="222" spans="1:12" ht="25.5" x14ac:dyDescent="0.2">
      <c r="A222" s="2" t="s">
        <v>1385</v>
      </c>
      <c r="B222" s="35" t="s">
        <v>213</v>
      </c>
      <c r="C222" s="47">
        <v>460.64646464999998</v>
      </c>
      <c r="D222" s="44" t="str">
        <f t="shared" si="33"/>
        <v>N/A</v>
      </c>
      <c r="E222" s="47">
        <v>472.93882352999998</v>
      </c>
      <c r="F222" s="44" t="str">
        <f t="shared" si="34"/>
        <v>N/A</v>
      </c>
      <c r="G222" s="47">
        <v>404.17378049000001</v>
      </c>
      <c r="H222" s="44" t="str">
        <f t="shared" si="35"/>
        <v>N/A</v>
      </c>
      <c r="I222" s="12">
        <v>2.669</v>
      </c>
      <c r="J222" s="12">
        <v>-14.5</v>
      </c>
      <c r="K222" s="45" t="s">
        <v>739</v>
      </c>
      <c r="L222" s="9" t="str">
        <f t="shared" si="36"/>
        <v>Yes</v>
      </c>
    </row>
    <row r="223" spans="1:12" ht="25.5" x14ac:dyDescent="0.2">
      <c r="A223" s="2" t="s">
        <v>1386</v>
      </c>
      <c r="B223" s="35" t="s">
        <v>213</v>
      </c>
      <c r="C223" s="47">
        <v>0</v>
      </c>
      <c r="D223" s="44" t="str">
        <f t="shared" si="33"/>
        <v>N/A</v>
      </c>
      <c r="E223" s="47">
        <v>0</v>
      </c>
      <c r="F223" s="44" t="str">
        <f t="shared" si="34"/>
        <v>N/A</v>
      </c>
      <c r="G223" s="47">
        <v>0</v>
      </c>
      <c r="H223" s="44" t="str">
        <f t="shared" si="35"/>
        <v>N/A</v>
      </c>
      <c r="I223" s="12" t="s">
        <v>1747</v>
      </c>
      <c r="J223" s="12" t="s">
        <v>1747</v>
      </c>
      <c r="K223" s="45" t="s">
        <v>739</v>
      </c>
      <c r="L223" s="9" t="str">
        <f t="shared" si="36"/>
        <v>N/A</v>
      </c>
    </row>
    <row r="224" spans="1:12" x14ac:dyDescent="0.2">
      <c r="A224" s="2" t="s">
        <v>518</v>
      </c>
      <c r="B224" s="35" t="s">
        <v>213</v>
      </c>
      <c r="C224" s="36">
        <v>0</v>
      </c>
      <c r="D224" s="44" t="str">
        <f t="shared" si="33"/>
        <v>N/A</v>
      </c>
      <c r="E224" s="36">
        <v>0</v>
      </c>
      <c r="F224" s="44" t="str">
        <f t="shared" si="34"/>
        <v>N/A</v>
      </c>
      <c r="G224" s="36">
        <v>0</v>
      </c>
      <c r="H224" s="44" t="str">
        <f t="shared" si="35"/>
        <v>N/A</v>
      </c>
      <c r="I224" s="12" t="s">
        <v>1747</v>
      </c>
      <c r="J224" s="12" t="s">
        <v>1747</v>
      </c>
      <c r="K224" s="45" t="s">
        <v>739</v>
      </c>
      <c r="L224" s="9" t="str">
        <f t="shared" si="36"/>
        <v>N/A</v>
      </c>
    </row>
    <row r="225" spans="1:12" ht="25.5" x14ac:dyDescent="0.2">
      <c r="A225" s="2" t="s">
        <v>1387</v>
      </c>
      <c r="B225" s="35" t="s">
        <v>213</v>
      </c>
      <c r="C225" s="47" t="s">
        <v>1747</v>
      </c>
      <c r="D225" s="44" t="str">
        <f t="shared" si="33"/>
        <v>N/A</v>
      </c>
      <c r="E225" s="47" t="s">
        <v>1747</v>
      </c>
      <c r="F225" s="44" t="str">
        <f t="shared" si="34"/>
        <v>N/A</v>
      </c>
      <c r="G225" s="47" t="s">
        <v>1747</v>
      </c>
      <c r="H225" s="44" t="str">
        <f t="shared" si="35"/>
        <v>N/A</v>
      </c>
      <c r="I225" s="12" t="s">
        <v>1747</v>
      </c>
      <c r="J225" s="12" t="s">
        <v>1747</v>
      </c>
      <c r="K225" s="45" t="s">
        <v>739</v>
      </c>
      <c r="L225" s="9" t="str">
        <f t="shared" si="36"/>
        <v>N/A</v>
      </c>
    </row>
    <row r="226" spans="1:12" ht="25.5" x14ac:dyDescent="0.2">
      <c r="A226" s="2" t="s">
        <v>1388</v>
      </c>
      <c r="B226" s="35" t="s">
        <v>213</v>
      </c>
      <c r="C226" s="47">
        <v>28053378</v>
      </c>
      <c r="D226" s="44" t="str">
        <f t="shared" si="33"/>
        <v>N/A</v>
      </c>
      <c r="E226" s="47">
        <v>29860049</v>
      </c>
      <c r="F226" s="44" t="str">
        <f t="shared" si="34"/>
        <v>N/A</v>
      </c>
      <c r="G226" s="47">
        <v>26104912</v>
      </c>
      <c r="H226" s="44" t="str">
        <f t="shared" si="35"/>
        <v>N/A</v>
      </c>
      <c r="I226" s="12">
        <v>6.44</v>
      </c>
      <c r="J226" s="12">
        <v>-12.6</v>
      </c>
      <c r="K226" s="45" t="s">
        <v>739</v>
      </c>
      <c r="L226" s="9" t="str">
        <f t="shared" si="36"/>
        <v>Yes</v>
      </c>
    </row>
    <row r="227" spans="1:12" ht="25.5" x14ac:dyDescent="0.2">
      <c r="A227" s="2" t="s">
        <v>519</v>
      </c>
      <c r="B227" s="35" t="s">
        <v>213</v>
      </c>
      <c r="C227" s="36">
        <v>558</v>
      </c>
      <c r="D227" s="44" t="str">
        <f t="shared" si="33"/>
        <v>N/A</v>
      </c>
      <c r="E227" s="36">
        <v>566</v>
      </c>
      <c r="F227" s="44" t="str">
        <f t="shared" si="34"/>
        <v>N/A</v>
      </c>
      <c r="G227" s="36">
        <v>215</v>
      </c>
      <c r="H227" s="44" t="str">
        <f t="shared" si="35"/>
        <v>N/A</v>
      </c>
      <c r="I227" s="12">
        <v>1.4339999999999999</v>
      </c>
      <c r="J227" s="12">
        <v>-62</v>
      </c>
      <c r="K227" s="45" t="s">
        <v>739</v>
      </c>
      <c r="L227" s="9" t="str">
        <f t="shared" si="36"/>
        <v>No</v>
      </c>
    </row>
    <row r="228" spans="1:12" ht="25.5" x14ac:dyDescent="0.2">
      <c r="A228" s="2" t="s">
        <v>1389</v>
      </c>
      <c r="B228" s="35" t="s">
        <v>213</v>
      </c>
      <c r="C228" s="47">
        <v>50274.870968000003</v>
      </c>
      <c r="D228" s="44" t="str">
        <f t="shared" si="33"/>
        <v>N/A</v>
      </c>
      <c r="E228" s="47">
        <v>52756.270318000003</v>
      </c>
      <c r="F228" s="44" t="str">
        <f t="shared" si="34"/>
        <v>N/A</v>
      </c>
      <c r="G228" s="47">
        <v>121418.19534999999</v>
      </c>
      <c r="H228" s="44" t="str">
        <f t="shared" si="35"/>
        <v>N/A</v>
      </c>
      <c r="I228" s="12">
        <v>4.9359999999999999</v>
      </c>
      <c r="J228" s="12">
        <v>130.1</v>
      </c>
      <c r="K228" s="45" t="s">
        <v>739</v>
      </c>
      <c r="L228" s="9" t="str">
        <f t="shared" si="36"/>
        <v>No</v>
      </c>
    </row>
    <row r="229" spans="1:12" x14ac:dyDescent="0.2">
      <c r="A229" s="2" t="s">
        <v>1390</v>
      </c>
      <c r="B229" s="35" t="s">
        <v>213</v>
      </c>
      <c r="C229" s="52">
        <v>32145673</v>
      </c>
      <c r="D229" s="44" t="str">
        <f t="shared" ref="D229:D252" si="37">IF($B229="N/A","N/A",IF(C229&gt;10,"No",IF(C229&lt;-10,"No","Yes")))</f>
        <v>N/A</v>
      </c>
      <c r="E229" s="52">
        <v>34303149</v>
      </c>
      <c r="F229" s="44" t="str">
        <f t="shared" ref="F229:F252" si="38">IF($B229="N/A","N/A",IF(E229&gt;10,"No",IF(E229&lt;-10,"No","Yes")))</f>
        <v>N/A</v>
      </c>
      <c r="G229" s="52">
        <v>28087672</v>
      </c>
      <c r="H229" s="44" t="str">
        <f t="shared" ref="H229:H252" si="39">IF($B229="N/A","N/A",IF(G229&gt;10,"No",IF(G229&lt;-10,"No","Yes")))</f>
        <v>N/A</v>
      </c>
      <c r="I229" s="12">
        <v>6.7119999999999997</v>
      </c>
      <c r="J229" s="12">
        <v>-18.100000000000001</v>
      </c>
      <c r="K229" s="45" t="s">
        <v>739</v>
      </c>
      <c r="L229" s="9" t="str">
        <f t="shared" ref="L229:L252" si="40">IF(J229="Div by 0", "N/A", IF(K229="N/A","N/A", IF(J229&gt;VALUE(MID(K229,1,2)), "No", IF(J229&lt;-1*VALUE(MID(K229,1,2)), "No", "Yes"))))</f>
        <v>Yes</v>
      </c>
    </row>
    <row r="230" spans="1:12" x14ac:dyDescent="0.2">
      <c r="A230" s="4" t="s">
        <v>1391</v>
      </c>
      <c r="B230" s="35" t="s">
        <v>213</v>
      </c>
      <c r="C230" s="50">
        <v>1004</v>
      </c>
      <c r="D230" s="44" t="str">
        <f t="shared" si="37"/>
        <v>N/A</v>
      </c>
      <c r="E230" s="50">
        <v>748</v>
      </c>
      <c r="F230" s="44" t="str">
        <f t="shared" si="38"/>
        <v>N/A</v>
      </c>
      <c r="G230" s="50">
        <v>319</v>
      </c>
      <c r="H230" s="44" t="str">
        <f t="shared" si="39"/>
        <v>N/A</v>
      </c>
      <c r="I230" s="12">
        <v>-25.5</v>
      </c>
      <c r="J230" s="12">
        <v>-57.4</v>
      </c>
      <c r="K230" s="45" t="s">
        <v>739</v>
      </c>
      <c r="L230" s="9" t="str">
        <f t="shared" si="40"/>
        <v>No</v>
      </c>
    </row>
    <row r="231" spans="1:12" x14ac:dyDescent="0.2">
      <c r="A231" s="4" t="s">
        <v>1392</v>
      </c>
      <c r="B231" s="35" t="s">
        <v>213</v>
      </c>
      <c r="C231" s="52">
        <v>32017.602589999999</v>
      </c>
      <c r="D231" s="44" t="str">
        <f t="shared" si="37"/>
        <v>N/A</v>
      </c>
      <c r="E231" s="52">
        <v>45859.824866000003</v>
      </c>
      <c r="F231" s="44" t="str">
        <f t="shared" si="38"/>
        <v>N/A</v>
      </c>
      <c r="G231" s="52">
        <v>88049.128526999993</v>
      </c>
      <c r="H231" s="44" t="str">
        <f t="shared" si="39"/>
        <v>N/A</v>
      </c>
      <c r="I231" s="12">
        <v>43.23</v>
      </c>
      <c r="J231" s="12">
        <v>92</v>
      </c>
      <c r="K231" s="45" t="s">
        <v>739</v>
      </c>
      <c r="L231" s="9" t="str">
        <f t="shared" si="40"/>
        <v>No</v>
      </c>
    </row>
    <row r="232" spans="1:12" ht="25.5" x14ac:dyDescent="0.2">
      <c r="A232" s="4" t="s">
        <v>1393</v>
      </c>
      <c r="B232" s="35" t="s">
        <v>213</v>
      </c>
      <c r="C232" s="52">
        <v>14570.333333</v>
      </c>
      <c r="D232" s="44" t="str">
        <f t="shared" si="37"/>
        <v>N/A</v>
      </c>
      <c r="E232" s="52">
        <v>18662.714285999999</v>
      </c>
      <c r="F232" s="44" t="str">
        <f t="shared" si="38"/>
        <v>N/A</v>
      </c>
      <c r="G232" s="52">
        <v>38765.666666999998</v>
      </c>
      <c r="H232" s="44" t="str">
        <f t="shared" si="39"/>
        <v>N/A</v>
      </c>
      <c r="I232" s="12">
        <v>28.09</v>
      </c>
      <c r="J232" s="12">
        <v>107.7</v>
      </c>
      <c r="K232" s="45" t="s">
        <v>739</v>
      </c>
      <c r="L232" s="9" t="str">
        <f t="shared" si="40"/>
        <v>No</v>
      </c>
    </row>
    <row r="233" spans="1:12" ht="25.5" x14ac:dyDescent="0.2">
      <c r="A233" s="4" t="s">
        <v>1394</v>
      </c>
      <c r="B233" s="35" t="s">
        <v>213</v>
      </c>
      <c r="C233" s="52">
        <v>47347.269865000002</v>
      </c>
      <c r="D233" s="44" t="str">
        <f t="shared" si="37"/>
        <v>N/A</v>
      </c>
      <c r="E233" s="52">
        <v>52729.062597999997</v>
      </c>
      <c r="F233" s="44" t="str">
        <f t="shared" si="38"/>
        <v>N/A</v>
      </c>
      <c r="G233" s="52">
        <v>104501.35361000001</v>
      </c>
      <c r="H233" s="44" t="str">
        <f t="shared" si="39"/>
        <v>N/A</v>
      </c>
      <c r="I233" s="12">
        <v>11.37</v>
      </c>
      <c r="J233" s="12">
        <v>98.19</v>
      </c>
      <c r="K233" s="45" t="s">
        <v>739</v>
      </c>
      <c r="L233" s="9" t="str">
        <f t="shared" si="40"/>
        <v>No</v>
      </c>
    </row>
    <row r="234" spans="1:12" x14ac:dyDescent="0.2">
      <c r="A234" s="4" t="s">
        <v>1395</v>
      </c>
      <c r="B234" s="35" t="s">
        <v>213</v>
      </c>
      <c r="C234" s="52">
        <v>608.37446809000005</v>
      </c>
      <c r="D234" s="44" t="str">
        <f t="shared" si="37"/>
        <v>N/A</v>
      </c>
      <c r="E234" s="52">
        <v>3314.5238095</v>
      </c>
      <c r="F234" s="44" t="str">
        <f t="shared" si="38"/>
        <v>N/A</v>
      </c>
      <c r="G234" s="52">
        <v>5286.7777778</v>
      </c>
      <c r="H234" s="44" t="str">
        <f t="shared" si="39"/>
        <v>N/A</v>
      </c>
      <c r="I234" s="12">
        <v>444.8</v>
      </c>
      <c r="J234" s="12">
        <v>59.5</v>
      </c>
      <c r="K234" s="45" t="s">
        <v>739</v>
      </c>
      <c r="L234" s="9" t="str">
        <f t="shared" si="40"/>
        <v>No</v>
      </c>
    </row>
    <row r="235" spans="1:12" ht="25.5" x14ac:dyDescent="0.2">
      <c r="A235" s="4" t="s">
        <v>1396</v>
      </c>
      <c r="B235" s="35" t="s">
        <v>213</v>
      </c>
      <c r="C235" s="52">
        <v>1433.3209876999999</v>
      </c>
      <c r="D235" s="44" t="str">
        <f t="shared" si="37"/>
        <v>N/A</v>
      </c>
      <c r="E235" s="52">
        <v>1698.9347826000001</v>
      </c>
      <c r="F235" s="44" t="str">
        <f t="shared" si="38"/>
        <v>N/A</v>
      </c>
      <c r="G235" s="52">
        <v>13260.615384999999</v>
      </c>
      <c r="H235" s="44" t="str">
        <f t="shared" si="39"/>
        <v>N/A</v>
      </c>
      <c r="I235" s="12">
        <v>18.53</v>
      </c>
      <c r="J235" s="12">
        <v>680.5</v>
      </c>
      <c r="K235" s="45" t="s">
        <v>739</v>
      </c>
      <c r="L235" s="9" t="str">
        <f t="shared" si="40"/>
        <v>No</v>
      </c>
    </row>
    <row r="236" spans="1:12" x14ac:dyDescent="0.2">
      <c r="A236" s="4" t="s">
        <v>1397</v>
      </c>
      <c r="B236" s="35" t="s">
        <v>213</v>
      </c>
      <c r="C236" s="44">
        <v>6.7211139376000002</v>
      </c>
      <c r="D236" s="44" t="str">
        <f t="shared" si="37"/>
        <v>N/A</v>
      </c>
      <c r="E236" s="44">
        <v>5.9539918809000003</v>
      </c>
      <c r="F236" s="44" t="str">
        <f t="shared" si="38"/>
        <v>N/A</v>
      </c>
      <c r="G236" s="44">
        <v>3.5527341575000002</v>
      </c>
      <c r="H236" s="44" t="str">
        <f t="shared" si="39"/>
        <v>N/A</v>
      </c>
      <c r="I236" s="12">
        <v>-11.4</v>
      </c>
      <c r="J236" s="12">
        <v>-40.299999999999997</v>
      </c>
      <c r="K236" s="45" t="s">
        <v>739</v>
      </c>
      <c r="L236" s="9" t="str">
        <f t="shared" si="40"/>
        <v>No</v>
      </c>
    </row>
    <row r="237" spans="1:12" x14ac:dyDescent="0.2">
      <c r="A237" s="4" t="s">
        <v>1398</v>
      </c>
      <c r="B237" s="35" t="s">
        <v>213</v>
      </c>
      <c r="C237" s="44">
        <v>17.948717948999999</v>
      </c>
      <c r="D237" s="44" t="str">
        <f t="shared" si="37"/>
        <v>N/A</v>
      </c>
      <c r="E237" s="44">
        <v>15.328467153</v>
      </c>
      <c r="F237" s="44" t="str">
        <f t="shared" si="38"/>
        <v>N/A</v>
      </c>
      <c r="G237" s="44">
        <v>7.8947368421000004</v>
      </c>
      <c r="H237" s="44" t="str">
        <f t="shared" si="39"/>
        <v>N/A</v>
      </c>
      <c r="I237" s="12">
        <v>-14.6</v>
      </c>
      <c r="J237" s="12">
        <v>-48.5</v>
      </c>
      <c r="K237" s="45" t="s">
        <v>739</v>
      </c>
      <c r="L237" s="9" t="str">
        <f t="shared" si="40"/>
        <v>No</v>
      </c>
    </row>
    <row r="238" spans="1:12" x14ac:dyDescent="0.2">
      <c r="A238" s="59" t="s">
        <v>1399</v>
      </c>
      <c r="B238" s="35" t="s">
        <v>213</v>
      </c>
      <c r="C238" s="44">
        <v>31.52173913</v>
      </c>
      <c r="D238" s="44" t="str">
        <f t="shared" si="37"/>
        <v>N/A</v>
      </c>
      <c r="E238" s="44">
        <v>31.216414265000001</v>
      </c>
      <c r="F238" s="44" t="str">
        <f t="shared" si="38"/>
        <v>N/A</v>
      </c>
      <c r="G238" s="44">
        <v>20.387596898999998</v>
      </c>
      <c r="H238" s="44" t="str">
        <f t="shared" si="39"/>
        <v>N/A</v>
      </c>
      <c r="I238" s="12">
        <v>-0.96899999999999997</v>
      </c>
      <c r="J238" s="12">
        <v>-34.700000000000003</v>
      </c>
      <c r="K238" s="45" t="s">
        <v>739</v>
      </c>
      <c r="L238" s="9" t="str">
        <f t="shared" si="40"/>
        <v>No</v>
      </c>
    </row>
    <row r="239" spans="1:12" x14ac:dyDescent="0.2">
      <c r="A239" s="59" t="s">
        <v>1400</v>
      </c>
      <c r="B239" s="35" t="s">
        <v>213</v>
      </c>
      <c r="C239" s="44">
        <v>3.1183651805000001</v>
      </c>
      <c r="D239" s="44" t="str">
        <f t="shared" si="37"/>
        <v>N/A</v>
      </c>
      <c r="E239" s="44">
        <v>0.67731011129999996</v>
      </c>
      <c r="F239" s="44" t="str">
        <f t="shared" si="38"/>
        <v>N/A</v>
      </c>
      <c r="G239" s="44">
        <v>0.58227302140000003</v>
      </c>
      <c r="H239" s="44" t="str">
        <f t="shared" si="39"/>
        <v>N/A</v>
      </c>
      <c r="I239" s="12">
        <v>-78.3</v>
      </c>
      <c r="J239" s="12">
        <v>-14</v>
      </c>
      <c r="K239" s="45" t="s">
        <v>739</v>
      </c>
      <c r="L239" s="9" t="str">
        <f t="shared" si="40"/>
        <v>Yes</v>
      </c>
    </row>
    <row r="240" spans="1:12" x14ac:dyDescent="0.2">
      <c r="A240" s="59" t="s">
        <v>1401</v>
      </c>
      <c r="B240" s="35" t="s">
        <v>213</v>
      </c>
      <c r="C240" s="44">
        <v>1.5670342425999999</v>
      </c>
      <c r="D240" s="44" t="str">
        <f t="shared" si="37"/>
        <v>N/A</v>
      </c>
      <c r="E240" s="44">
        <v>1.1010052657</v>
      </c>
      <c r="F240" s="44" t="str">
        <f t="shared" si="38"/>
        <v>N/A</v>
      </c>
      <c r="G240" s="44">
        <v>0.86264100860000004</v>
      </c>
      <c r="H240" s="44" t="str">
        <f t="shared" si="39"/>
        <v>N/A</v>
      </c>
      <c r="I240" s="12">
        <v>-29.7</v>
      </c>
      <c r="J240" s="12">
        <v>-21.6</v>
      </c>
      <c r="K240" s="45" t="s">
        <v>739</v>
      </c>
      <c r="L240" s="9" t="str">
        <f t="shared" si="40"/>
        <v>Yes</v>
      </c>
    </row>
    <row r="241" spans="1:12" ht="25.5" x14ac:dyDescent="0.2">
      <c r="A241" s="59" t="s">
        <v>1402</v>
      </c>
      <c r="B241" s="35" t="s">
        <v>213</v>
      </c>
      <c r="C241" s="52">
        <v>28053378</v>
      </c>
      <c r="D241" s="44" t="str">
        <f t="shared" si="37"/>
        <v>N/A</v>
      </c>
      <c r="E241" s="52">
        <v>29860049</v>
      </c>
      <c r="F241" s="44" t="str">
        <f t="shared" si="38"/>
        <v>N/A</v>
      </c>
      <c r="G241" s="52">
        <v>26104912</v>
      </c>
      <c r="H241" s="44" t="str">
        <f t="shared" si="39"/>
        <v>N/A</v>
      </c>
      <c r="I241" s="12">
        <v>6.44</v>
      </c>
      <c r="J241" s="12">
        <v>-12.6</v>
      </c>
      <c r="K241" s="45" t="s">
        <v>739</v>
      </c>
      <c r="L241" s="9" t="str">
        <f t="shared" si="40"/>
        <v>Yes</v>
      </c>
    </row>
    <row r="242" spans="1:12" x14ac:dyDescent="0.2">
      <c r="A242" s="59" t="s">
        <v>1403</v>
      </c>
      <c r="B242" s="35" t="s">
        <v>213</v>
      </c>
      <c r="C242" s="50">
        <v>558</v>
      </c>
      <c r="D242" s="44" t="str">
        <f t="shared" si="37"/>
        <v>N/A</v>
      </c>
      <c r="E242" s="50">
        <v>566</v>
      </c>
      <c r="F242" s="44" t="str">
        <f t="shared" si="38"/>
        <v>N/A</v>
      </c>
      <c r="G242" s="50">
        <v>215</v>
      </c>
      <c r="H242" s="44" t="str">
        <f t="shared" si="39"/>
        <v>N/A</v>
      </c>
      <c r="I242" s="12">
        <v>1.4339999999999999</v>
      </c>
      <c r="J242" s="12">
        <v>-62</v>
      </c>
      <c r="K242" s="45" t="s">
        <v>739</v>
      </c>
      <c r="L242" s="9" t="str">
        <f t="shared" si="40"/>
        <v>No</v>
      </c>
    </row>
    <row r="243" spans="1:12" ht="25.5" x14ac:dyDescent="0.2">
      <c r="A243" s="59" t="s">
        <v>1404</v>
      </c>
      <c r="B243" s="35" t="s">
        <v>213</v>
      </c>
      <c r="C243" s="52">
        <v>50274.870968000003</v>
      </c>
      <c r="D243" s="44" t="str">
        <f t="shared" si="37"/>
        <v>N/A</v>
      </c>
      <c r="E243" s="52">
        <v>52756.270318000003</v>
      </c>
      <c r="F243" s="44" t="str">
        <f t="shared" si="38"/>
        <v>N/A</v>
      </c>
      <c r="G243" s="52">
        <v>121418.19534999999</v>
      </c>
      <c r="H243" s="44" t="str">
        <f t="shared" si="39"/>
        <v>N/A</v>
      </c>
      <c r="I243" s="12">
        <v>4.9359999999999999</v>
      </c>
      <c r="J243" s="12">
        <v>130.1</v>
      </c>
      <c r="K243" s="45" t="s">
        <v>739</v>
      </c>
      <c r="L243" s="9" t="str">
        <f t="shared" si="40"/>
        <v>No</v>
      </c>
    </row>
    <row r="244" spans="1:12" ht="25.5" x14ac:dyDescent="0.2">
      <c r="A244" s="59" t="s">
        <v>1405</v>
      </c>
      <c r="B244" s="35" t="s">
        <v>213</v>
      </c>
      <c r="C244" s="52">
        <v>21354.384614999999</v>
      </c>
      <c r="D244" s="44" t="str">
        <f t="shared" si="37"/>
        <v>N/A</v>
      </c>
      <c r="E244" s="52">
        <v>21639.375</v>
      </c>
      <c r="F244" s="44" t="str">
        <f t="shared" si="38"/>
        <v>N/A</v>
      </c>
      <c r="G244" s="52">
        <v>113736</v>
      </c>
      <c r="H244" s="44" t="str">
        <f t="shared" si="39"/>
        <v>N/A</v>
      </c>
      <c r="I244" s="12">
        <v>1.335</v>
      </c>
      <c r="J244" s="12">
        <v>425.6</v>
      </c>
      <c r="K244" s="45" t="s">
        <v>739</v>
      </c>
      <c r="L244" s="9" t="str">
        <f t="shared" si="40"/>
        <v>No</v>
      </c>
    </row>
    <row r="245" spans="1:12" ht="25.5" x14ac:dyDescent="0.2">
      <c r="A245" s="59" t="s">
        <v>1406</v>
      </c>
      <c r="B245" s="35" t="s">
        <v>213</v>
      </c>
      <c r="C245" s="52">
        <v>51236.584870999999</v>
      </c>
      <c r="D245" s="44" t="str">
        <f t="shared" si="37"/>
        <v>N/A</v>
      </c>
      <c r="E245" s="52">
        <v>53814.751824999999</v>
      </c>
      <c r="F245" s="44" t="str">
        <f t="shared" si="38"/>
        <v>N/A</v>
      </c>
      <c r="G245" s="52">
        <v>121454.09346</v>
      </c>
      <c r="H245" s="44" t="str">
        <f t="shared" si="39"/>
        <v>N/A</v>
      </c>
      <c r="I245" s="12">
        <v>5.032</v>
      </c>
      <c r="J245" s="12">
        <v>125.7</v>
      </c>
      <c r="K245" s="45" t="s">
        <v>739</v>
      </c>
      <c r="L245" s="9" t="str">
        <f t="shared" si="40"/>
        <v>No</v>
      </c>
    </row>
    <row r="246" spans="1:12" ht="25.5" x14ac:dyDescent="0.2">
      <c r="A246" s="59" t="s">
        <v>1407</v>
      </c>
      <c r="B246" s="35" t="s">
        <v>213</v>
      </c>
      <c r="C246" s="52" t="s">
        <v>1747</v>
      </c>
      <c r="D246" s="44" t="str">
        <f t="shared" si="37"/>
        <v>N/A</v>
      </c>
      <c r="E246" s="52">
        <v>4560</v>
      </c>
      <c r="F246" s="44" t="str">
        <f t="shared" si="38"/>
        <v>N/A</v>
      </c>
      <c r="G246" s="52" t="s">
        <v>1747</v>
      </c>
      <c r="H246" s="44" t="str">
        <f t="shared" si="39"/>
        <v>N/A</v>
      </c>
      <c r="I246" s="12" t="s">
        <v>1747</v>
      </c>
      <c r="J246" s="12" t="s">
        <v>1747</v>
      </c>
      <c r="K246" s="45" t="s">
        <v>739</v>
      </c>
      <c r="L246" s="9" t="str">
        <f t="shared" si="40"/>
        <v>N/A</v>
      </c>
    </row>
    <row r="247" spans="1:12" ht="25.5" x14ac:dyDescent="0.2">
      <c r="A247" s="59" t="s">
        <v>1408</v>
      </c>
      <c r="B247" s="35" t="s">
        <v>213</v>
      </c>
      <c r="C247" s="52">
        <v>1847.3333333</v>
      </c>
      <c r="D247" s="44" t="str">
        <f t="shared" si="37"/>
        <v>N/A</v>
      </c>
      <c r="E247" s="52">
        <v>18775</v>
      </c>
      <c r="F247" s="44" t="str">
        <f t="shared" si="38"/>
        <v>N/A</v>
      </c>
      <c r="G247" s="52" t="s">
        <v>1747</v>
      </c>
      <c r="H247" s="44" t="str">
        <f t="shared" si="39"/>
        <v>N/A</v>
      </c>
      <c r="I247" s="12">
        <v>916.3</v>
      </c>
      <c r="J247" s="12" t="s">
        <v>1747</v>
      </c>
      <c r="K247" s="45" t="s">
        <v>739</v>
      </c>
      <c r="L247" s="9" t="str">
        <f t="shared" si="40"/>
        <v>N/A</v>
      </c>
    </row>
    <row r="248" spans="1:12" ht="25.5" x14ac:dyDescent="0.2">
      <c r="A248" s="59" t="s">
        <v>1409</v>
      </c>
      <c r="B248" s="35" t="s">
        <v>213</v>
      </c>
      <c r="C248" s="44">
        <v>3.7354398179000001</v>
      </c>
      <c r="D248" s="44" t="str">
        <f t="shared" si="37"/>
        <v>N/A</v>
      </c>
      <c r="E248" s="44">
        <v>4.5052933217</v>
      </c>
      <c r="F248" s="44" t="str">
        <f t="shared" si="38"/>
        <v>N/A</v>
      </c>
      <c r="G248" s="44">
        <v>2.3944759996</v>
      </c>
      <c r="H248" s="44" t="str">
        <f t="shared" si="39"/>
        <v>N/A</v>
      </c>
      <c r="I248" s="12">
        <v>20.61</v>
      </c>
      <c r="J248" s="12">
        <v>-46.9</v>
      </c>
      <c r="K248" s="45" t="s">
        <v>739</v>
      </c>
      <c r="L248" s="9" t="str">
        <f t="shared" si="40"/>
        <v>No</v>
      </c>
    </row>
    <row r="249" spans="1:12" ht="25.5" x14ac:dyDescent="0.2">
      <c r="A249" s="59" t="s">
        <v>1410</v>
      </c>
      <c r="B249" s="35" t="s">
        <v>213</v>
      </c>
      <c r="C249" s="44">
        <v>11.111111111</v>
      </c>
      <c r="D249" s="44" t="str">
        <f t="shared" si="37"/>
        <v>N/A</v>
      </c>
      <c r="E249" s="44">
        <v>11.678832117000001</v>
      </c>
      <c r="F249" s="44" t="str">
        <f t="shared" si="38"/>
        <v>N/A</v>
      </c>
      <c r="G249" s="44">
        <v>2.6315789474</v>
      </c>
      <c r="H249" s="44" t="str">
        <f t="shared" si="39"/>
        <v>N/A</v>
      </c>
      <c r="I249" s="12">
        <v>5.109</v>
      </c>
      <c r="J249" s="12">
        <v>-77.5</v>
      </c>
      <c r="K249" s="45" t="s">
        <v>739</v>
      </c>
      <c r="L249" s="9" t="str">
        <f t="shared" si="40"/>
        <v>No</v>
      </c>
    </row>
    <row r="250" spans="1:12" ht="25.5" x14ac:dyDescent="0.2">
      <c r="A250" s="59" t="s">
        <v>1411</v>
      </c>
      <c r="B250" s="35" t="s">
        <v>213</v>
      </c>
      <c r="C250" s="44">
        <v>25.61436673</v>
      </c>
      <c r="D250" s="44" t="str">
        <f t="shared" si="37"/>
        <v>N/A</v>
      </c>
      <c r="E250" s="44">
        <v>26.770884220999999</v>
      </c>
      <c r="F250" s="44" t="str">
        <f t="shared" si="38"/>
        <v>N/A</v>
      </c>
      <c r="G250" s="44">
        <v>16.589147286999999</v>
      </c>
      <c r="H250" s="44" t="str">
        <f t="shared" si="39"/>
        <v>N/A</v>
      </c>
      <c r="I250" s="12">
        <v>4.5149999999999997</v>
      </c>
      <c r="J250" s="12">
        <v>-38</v>
      </c>
      <c r="K250" s="45" t="s">
        <v>739</v>
      </c>
      <c r="L250" s="9" t="str">
        <f t="shared" si="40"/>
        <v>No</v>
      </c>
    </row>
    <row r="251" spans="1:12" ht="25.5" x14ac:dyDescent="0.2">
      <c r="A251" s="59" t="s">
        <v>1412</v>
      </c>
      <c r="B251" s="35" t="s">
        <v>213</v>
      </c>
      <c r="C251" s="44">
        <v>0</v>
      </c>
      <c r="D251" s="44" t="str">
        <f t="shared" si="37"/>
        <v>N/A</v>
      </c>
      <c r="E251" s="44">
        <v>1.6126431199999999E-2</v>
      </c>
      <c r="F251" s="44" t="str">
        <f t="shared" si="38"/>
        <v>N/A</v>
      </c>
      <c r="G251" s="44">
        <v>0</v>
      </c>
      <c r="H251" s="44" t="str">
        <f t="shared" si="39"/>
        <v>N/A</v>
      </c>
      <c r="I251" s="12" t="s">
        <v>1747</v>
      </c>
      <c r="J251" s="12">
        <v>-100</v>
      </c>
      <c r="K251" s="45" t="s">
        <v>739</v>
      </c>
      <c r="L251" s="9" t="str">
        <f t="shared" si="40"/>
        <v>No</v>
      </c>
    </row>
    <row r="252" spans="1:12" ht="25.5" x14ac:dyDescent="0.2">
      <c r="A252" s="59" t="s">
        <v>1413</v>
      </c>
      <c r="B252" s="35" t="s">
        <v>213</v>
      </c>
      <c r="C252" s="44">
        <v>5.8038305300000002E-2</v>
      </c>
      <c r="D252" s="44" t="str">
        <f t="shared" si="37"/>
        <v>N/A</v>
      </c>
      <c r="E252" s="44">
        <v>2.3934897100000001E-2</v>
      </c>
      <c r="F252" s="44" t="str">
        <f t="shared" si="38"/>
        <v>N/A</v>
      </c>
      <c r="G252" s="44">
        <v>0</v>
      </c>
      <c r="H252" s="44" t="str">
        <f t="shared" si="39"/>
        <v>N/A</v>
      </c>
      <c r="I252" s="12">
        <v>-58.8</v>
      </c>
      <c r="J252" s="12">
        <v>-100</v>
      </c>
      <c r="K252" s="45" t="s">
        <v>739</v>
      </c>
      <c r="L252" s="9" t="str">
        <f t="shared" si="40"/>
        <v>No</v>
      </c>
    </row>
    <row r="253" spans="1:12" x14ac:dyDescent="0.2">
      <c r="A253" s="167" t="s">
        <v>1647</v>
      </c>
      <c r="B253" s="168"/>
      <c r="C253" s="168"/>
      <c r="D253" s="168"/>
      <c r="E253" s="168"/>
      <c r="F253" s="168"/>
      <c r="G253" s="168"/>
      <c r="H253" s="168"/>
      <c r="I253" s="168"/>
      <c r="J253" s="168"/>
      <c r="K253" s="168"/>
      <c r="L253" s="169"/>
    </row>
    <row r="254" spans="1:12" x14ac:dyDescent="0.2">
      <c r="A254" s="157" t="s">
        <v>1645</v>
      </c>
      <c r="B254" s="158"/>
      <c r="C254" s="158"/>
      <c r="D254" s="158"/>
      <c r="E254" s="158"/>
      <c r="F254" s="158"/>
      <c r="G254" s="158"/>
      <c r="H254" s="158"/>
      <c r="I254" s="158"/>
      <c r="J254" s="158"/>
      <c r="K254" s="158"/>
      <c r="L254" s="159"/>
    </row>
    <row r="255" spans="1:12" s="21" customFormat="1" x14ac:dyDescent="0.2">
      <c r="A255" s="160" t="s">
        <v>1743</v>
      </c>
      <c r="B255" s="160"/>
      <c r="C255" s="160"/>
      <c r="D255" s="160"/>
      <c r="E255" s="160"/>
      <c r="F255" s="160"/>
      <c r="G255" s="160"/>
      <c r="H255" s="160"/>
      <c r="I255" s="160"/>
      <c r="J255" s="160"/>
      <c r="K255" s="160"/>
      <c r="L255" s="16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ht="54" customHeight="1" x14ac:dyDescent="0.2">
      <c r="A2" s="172" t="s">
        <v>1609</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46" t="s">
        <v>5</v>
      </c>
      <c r="B6" s="35" t="s">
        <v>213</v>
      </c>
      <c r="C6" s="36">
        <v>11526</v>
      </c>
      <c r="D6" s="44" t="str">
        <f t="shared" ref="D6:D37" si="0">IF($B6="N/A","N/A",IF(C6&gt;10,"No",IF(C6&lt;-10,"No","Yes")))</f>
        <v>N/A</v>
      </c>
      <c r="E6" s="36">
        <v>11803</v>
      </c>
      <c r="F6" s="44" t="str">
        <f t="shared" ref="F6:F37" si="1">IF($B6="N/A","N/A",IF(E6&gt;10,"No",IF(E6&lt;-10,"No","Yes")))</f>
        <v>N/A</v>
      </c>
      <c r="G6" s="36">
        <v>1455</v>
      </c>
      <c r="H6" s="44" t="str">
        <f t="shared" ref="H6:H37" si="2">IF($B6="N/A","N/A",IF(G6&gt;10,"No",IF(G6&lt;-10,"No","Yes")))</f>
        <v>N/A</v>
      </c>
      <c r="I6" s="12">
        <v>2.403</v>
      </c>
      <c r="J6" s="12">
        <v>-87.7</v>
      </c>
      <c r="K6" s="45" t="s">
        <v>739</v>
      </c>
      <c r="L6" s="9" t="str">
        <f t="shared" ref="L6:L39" si="3">IF(J6="Div by 0", "N/A", IF(K6="N/A","N/A", IF(J6&gt;VALUE(MID(K6,1,2)), "No", IF(J6&lt;-1*VALUE(MID(K6,1,2)), "No", "Yes"))))</f>
        <v>No</v>
      </c>
    </row>
    <row r="7" spans="1:12" x14ac:dyDescent="0.2">
      <c r="A7" s="46" t="s">
        <v>6</v>
      </c>
      <c r="B7" s="35" t="s">
        <v>213</v>
      </c>
      <c r="C7" s="36">
        <v>10895</v>
      </c>
      <c r="D7" s="44" t="str">
        <f t="shared" si="0"/>
        <v>N/A</v>
      </c>
      <c r="E7" s="36">
        <v>11100</v>
      </c>
      <c r="F7" s="44" t="str">
        <f t="shared" si="1"/>
        <v>N/A</v>
      </c>
      <c r="G7" s="36">
        <v>1253</v>
      </c>
      <c r="H7" s="44" t="str">
        <f t="shared" si="2"/>
        <v>N/A</v>
      </c>
      <c r="I7" s="12">
        <v>1.8819999999999999</v>
      </c>
      <c r="J7" s="12">
        <v>-88.7</v>
      </c>
      <c r="K7" s="45" t="s">
        <v>739</v>
      </c>
      <c r="L7" s="9" t="str">
        <f t="shared" si="3"/>
        <v>No</v>
      </c>
    </row>
    <row r="8" spans="1:12" x14ac:dyDescent="0.2">
      <c r="A8" s="46" t="s">
        <v>360</v>
      </c>
      <c r="B8" s="35" t="s">
        <v>213</v>
      </c>
      <c r="C8" s="8">
        <v>94.525420788000005</v>
      </c>
      <c r="D8" s="44" t="str">
        <f t="shared" si="0"/>
        <v>N/A</v>
      </c>
      <c r="E8" s="8">
        <v>94.043887147000007</v>
      </c>
      <c r="F8" s="44" t="str">
        <f t="shared" si="1"/>
        <v>N/A</v>
      </c>
      <c r="G8" s="8">
        <v>86.116838487999999</v>
      </c>
      <c r="H8" s="44" t="str">
        <f t="shared" si="2"/>
        <v>N/A</v>
      </c>
      <c r="I8" s="12">
        <v>-0.50900000000000001</v>
      </c>
      <c r="J8" s="12">
        <v>-8.43</v>
      </c>
      <c r="K8" s="45" t="s">
        <v>739</v>
      </c>
      <c r="L8" s="9" t="str">
        <f t="shared" si="3"/>
        <v>Yes</v>
      </c>
    </row>
    <row r="9" spans="1:12" x14ac:dyDescent="0.2">
      <c r="A9" s="4" t="s">
        <v>88</v>
      </c>
      <c r="B9" s="48" t="s">
        <v>213</v>
      </c>
      <c r="C9" s="1">
        <v>10403.280000000001</v>
      </c>
      <c r="D9" s="11" t="str">
        <f t="shared" si="0"/>
        <v>N/A</v>
      </c>
      <c r="E9" s="1">
        <v>10618.12</v>
      </c>
      <c r="F9" s="11" t="str">
        <f t="shared" si="1"/>
        <v>N/A</v>
      </c>
      <c r="G9" s="1">
        <v>990.52</v>
      </c>
      <c r="H9" s="11" t="str">
        <f t="shared" si="2"/>
        <v>N/A</v>
      </c>
      <c r="I9" s="12">
        <v>2.0649999999999999</v>
      </c>
      <c r="J9" s="12">
        <v>-90.7</v>
      </c>
      <c r="K9" s="48" t="s">
        <v>739</v>
      </c>
      <c r="L9" s="9" t="str">
        <f t="shared" si="3"/>
        <v>No</v>
      </c>
    </row>
    <row r="10" spans="1:12" x14ac:dyDescent="0.2">
      <c r="A10" s="4" t="s">
        <v>1414</v>
      </c>
      <c r="B10" s="35" t="s">
        <v>213</v>
      </c>
      <c r="C10" s="8">
        <v>0.65070275899999996</v>
      </c>
      <c r="D10" s="44" t="str">
        <f t="shared" si="0"/>
        <v>N/A</v>
      </c>
      <c r="E10" s="8">
        <v>0.94043887150000005</v>
      </c>
      <c r="F10" s="44" t="str">
        <f t="shared" si="1"/>
        <v>N/A</v>
      </c>
      <c r="G10" s="8">
        <v>3.7800687284999999</v>
      </c>
      <c r="H10" s="44" t="str">
        <f t="shared" si="2"/>
        <v>N/A</v>
      </c>
      <c r="I10" s="12">
        <v>44.53</v>
      </c>
      <c r="J10" s="12">
        <v>301.89999999999998</v>
      </c>
      <c r="K10" s="45" t="s">
        <v>739</v>
      </c>
      <c r="L10" s="9" t="str">
        <f t="shared" si="3"/>
        <v>No</v>
      </c>
    </row>
    <row r="11" spans="1:12" x14ac:dyDescent="0.2">
      <c r="A11" s="4" t="s">
        <v>1415</v>
      </c>
      <c r="B11" s="35" t="s">
        <v>213</v>
      </c>
      <c r="C11" s="8">
        <v>2.1690091965999998</v>
      </c>
      <c r="D11" s="44" t="str">
        <f t="shared" si="0"/>
        <v>N/A</v>
      </c>
      <c r="E11" s="8">
        <v>2.1181055664000001</v>
      </c>
      <c r="F11" s="44" t="str">
        <f t="shared" si="1"/>
        <v>N/A</v>
      </c>
      <c r="G11" s="8">
        <v>4.8797250858999996</v>
      </c>
      <c r="H11" s="44" t="str">
        <f t="shared" si="2"/>
        <v>N/A</v>
      </c>
      <c r="I11" s="12">
        <v>-2.35</v>
      </c>
      <c r="J11" s="12">
        <v>130.4</v>
      </c>
      <c r="K11" s="45" t="s">
        <v>739</v>
      </c>
      <c r="L11" s="9" t="str">
        <f t="shared" si="3"/>
        <v>No</v>
      </c>
    </row>
    <row r="12" spans="1:12" x14ac:dyDescent="0.2">
      <c r="A12" s="4" t="s">
        <v>1416</v>
      </c>
      <c r="B12" s="35" t="s">
        <v>213</v>
      </c>
      <c r="C12" s="8">
        <v>55.838972757000001</v>
      </c>
      <c r="D12" s="44" t="str">
        <f t="shared" si="0"/>
        <v>N/A</v>
      </c>
      <c r="E12" s="8">
        <v>55.655341862</v>
      </c>
      <c r="F12" s="44" t="str">
        <f t="shared" si="1"/>
        <v>N/A</v>
      </c>
      <c r="G12" s="8">
        <v>49.965635739</v>
      </c>
      <c r="H12" s="44" t="str">
        <f t="shared" si="2"/>
        <v>N/A</v>
      </c>
      <c r="I12" s="12">
        <v>-0.32900000000000001</v>
      </c>
      <c r="J12" s="12">
        <v>-10.199999999999999</v>
      </c>
      <c r="K12" s="45" t="s">
        <v>739</v>
      </c>
      <c r="L12" s="9" t="str">
        <f t="shared" si="3"/>
        <v>Yes</v>
      </c>
    </row>
    <row r="13" spans="1:12" x14ac:dyDescent="0.2">
      <c r="A13" s="4" t="s">
        <v>1417</v>
      </c>
      <c r="B13" s="35" t="s">
        <v>213</v>
      </c>
      <c r="C13" s="8">
        <v>0.70275897970000001</v>
      </c>
      <c r="D13" s="44" t="str">
        <f t="shared" si="0"/>
        <v>N/A</v>
      </c>
      <c r="E13" s="8">
        <v>0.6608489367</v>
      </c>
      <c r="F13" s="44" t="str">
        <f t="shared" si="1"/>
        <v>N/A</v>
      </c>
      <c r="G13" s="8">
        <v>1.5120274914</v>
      </c>
      <c r="H13" s="44" t="str">
        <f t="shared" si="2"/>
        <v>N/A</v>
      </c>
      <c r="I13" s="12">
        <v>-5.96</v>
      </c>
      <c r="J13" s="12">
        <v>128.80000000000001</v>
      </c>
      <c r="K13" s="45" t="s">
        <v>739</v>
      </c>
      <c r="L13" s="9" t="str">
        <f t="shared" si="3"/>
        <v>No</v>
      </c>
    </row>
    <row r="14" spans="1:12" x14ac:dyDescent="0.2">
      <c r="A14" s="4" t="s">
        <v>1418</v>
      </c>
      <c r="B14" s="35" t="s">
        <v>213</v>
      </c>
      <c r="C14" s="8">
        <v>0</v>
      </c>
      <c r="D14" s="44" t="str">
        <f t="shared" si="0"/>
        <v>N/A</v>
      </c>
      <c r="E14" s="8">
        <v>0</v>
      </c>
      <c r="F14" s="44" t="str">
        <f t="shared" si="1"/>
        <v>N/A</v>
      </c>
      <c r="G14" s="8">
        <v>0</v>
      </c>
      <c r="H14" s="44" t="str">
        <f t="shared" si="2"/>
        <v>N/A</v>
      </c>
      <c r="I14" s="12" t="s">
        <v>1747</v>
      </c>
      <c r="J14" s="12" t="s">
        <v>1747</v>
      </c>
      <c r="K14" s="45" t="s">
        <v>739</v>
      </c>
      <c r="L14" s="9" t="str">
        <f t="shared" si="3"/>
        <v>N/A</v>
      </c>
    </row>
    <row r="15" spans="1:12" x14ac:dyDescent="0.2">
      <c r="A15" s="4" t="s">
        <v>1419</v>
      </c>
      <c r="B15" s="35" t="s">
        <v>213</v>
      </c>
      <c r="C15" s="8">
        <v>0</v>
      </c>
      <c r="D15" s="44" t="str">
        <f t="shared" si="0"/>
        <v>N/A</v>
      </c>
      <c r="E15" s="8">
        <v>0</v>
      </c>
      <c r="F15" s="44" t="str">
        <f t="shared" si="1"/>
        <v>N/A</v>
      </c>
      <c r="G15" s="8">
        <v>0</v>
      </c>
      <c r="H15" s="44" t="str">
        <f t="shared" si="2"/>
        <v>N/A</v>
      </c>
      <c r="I15" s="12" t="s">
        <v>1747</v>
      </c>
      <c r="J15" s="12" t="s">
        <v>1747</v>
      </c>
      <c r="K15" s="45" t="s">
        <v>739</v>
      </c>
      <c r="L15" s="9" t="str">
        <f t="shared" si="3"/>
        <v>N/A</v>
      </c>
    </row>
    <row r="16" spans="1:12" x14ac:dyDescent="0.2">
      <c r="A16" s="4" t="s">
        <v>1420</v>
      </c>
      <c r="B16" s="35" t="s">
        <v>213</v>
      </c>
      <c r="C16" s="8">
        <v>0.35571750819999998</v>
      </c>
      <c r="D16" s="44" t="str">
        <f t="shared" si="0"/>
        <v>N/A</v>
      </c>
      <c r="E16" s="8">
        <v>0.3050072016</v>
      </c>
      <c r="F16" s="44" t="str">
        <f t="shared" si="1"/>
        <v>N/A</v>
      </c>
      <c r="G16" s="8">
        <v>1.3058419243999999</v>
      </c>
      <c r="H16" s="44" t="str">
        <f t="shared" si="2"/>
        <v>N/A</v>
      </c>
      <c r="I16" s="12">
        <v>-14.3</v>
      </c>
      <c r="J16" s="12">
        <v>328.1</v>
      </c>
      <c r="K16" s="45" t="s">
        <v>739</v>
      </c>
      <c r="L16" s="9" t="str">
        <f t="shared" si="3"/>
        <v>No</v>
      </c>
    </row>
    <row r="17" spans="1:12" x14ac:dyDescent="0.2">
      <c r="A17" s="4" t="s">
        <v>1421</v>
      </c>
      <c r="B17" s="35" t="s">
        <v>213</v>
      </c>
      <c r="C17" s="8">
        <v>0</v>
      </c>
      <c r="D17" s="44" t="str">
        <f t="shared" si="0"/>
        <v>N/A</v>
      </c>
      <c r="E17" s="8">
        <v>0</v>
      </c>
      <c r="F17" s="44" t="str">
        <f t="shared" si="1"/>
        <v>N/A</v>
      </c>
      <c r="G17" s="8">
        <v>0</v>
      </c>
      <c r="H17" s="44" t="str">
        <f t="shared" si="2"/>
        <v>N/A</v>
      </c>
      <c r="I17" s="12" t="s">
        <v>1747</v>
      </c>
      <c r="J17" s="12" t="s">
        <v>1747</v>
      </c>
      <c r="K17" s="45" t="s">
        <v>739</v>
      </c>
      <c r="L17" s="9" t="str">
        <f t="shared" si="3"/>
        <v>N/A</v>
      </c>
    </row>
    <row r="18" spans="1:12" x14ac:dyDescent="0.2">
      <c r="A18" s="4" t="s">
        <v>1422</v>
      </c>
      <c r="B18" s="35" t="s">
        <v>213</v>
      </c>
      <c r="C18" s="8">
        <v>40.282838798999997</v>
      </c>
      <c r="D18" s="44" t="str">
        <f t="shared" si="0"/>
        <v>N/A</v>
      </c>
      <c r="E18" s="8">
        <v>40.320257562000002</v>
      </c>
      <c r="F18" s="44" t="str">
        <f t="shared" si="1"/>
        <v>N/A</v>
      </c>
      <c r="G18" s="8">
        <v>38.556701031000003</v>
      </c>
      <c r="H18" s="44" t="str">
        <f t="shared" si="2"/>
        <v>N/A</v>
      </c>
      <c r="I18" s="12">
        <v>9.2899999999999996E-2</v>
      </c>
      <c r="J18" s="12">
        <v>-4.37</v>
      </c>
      <c r="K18" s="45" t="s">
        <v>739</v>
      </c>
      <c r="L18" s="9" t="str">
        <f t="shared" si="3"/>
        <v>Yes</v>
      </c>
    </row>
    <row r="19" spans="1:12" x14ac:dyDescent="0.2">
      <c r="A19" s="4" t="s">
        <v>1423</v>
      </c>
      <c r="B19" s="35" t="s">
        <v>213</v>
      </c>
      <c r="C19" s="8">
        <v>0</v>
      </c>
      <c r="D19" s="44" t="str">
        <f t="shared" si="0"/>
        <v>N/A</v>
      </c>
      <c r="E19" s="8">
        <v>0</v>
      </c>
      <c r="F19" s="44" t="str">
        <f t="shared" si="1"/>
        <v>N/A</v>
      </c>
      <c r="G19" s="8">
        <v>0</v>
      </c>
      <c r="H19" s="44" t="str">
        <f t="shared" si="2"/>
        <v>N/A</v>
      </c>
      <c r="I19" s="12" t="s">
        <v>1747</v>
      </c>
      <c r="J19" s="12" t="s">
        <v>1747</v>
      </c>
      <c r="K19" s="45" t="s">
        <v>739</v>
      </c>
      <c r="L19" s="9" t="str">
        <f t="shared" si="3"/>
        <v>N/A</v>
      </c>
    </row>
    <row r="20" spans="1:12" x14ac:dyDescent="0.2">
      <c r="A20" s="2" t="s">
        <v>975</v>
      </c>
      <c r="B20" s="35" t="s">
        <v>213</v>
      </c>
      <c r="C20" s="8">
        <v>96.772514314999995</v>
      </c>
      <c r="D20" s="44" t="str">
        <f t="shared" si="0"/>
        <v>N/A</v>
      </c>
      <c r="E20" s="8">
        <v>96.916038295000007</v>
      </c>
      <c r="F20" s="44" t="str">
        <f t="shared" si="1"/>
        <v>N/A</v>
      </c>
      <c r="G20" s="8">
        <v>92.302405497999999</v>
      </c>
      <c r="H20" s="44" t="str">
        <f t="shared" si="2"/>
        <v>N/A</v>
      </c>
      <c r="I20" s="12">
        <v>0.14829999999999999</v>
      </c>
      <c r="J20" s="12">
        <v>-4.76</v>
      </c>
      <c r="K20" s="45" t="s">
        <v>739</v>
      </c>
      <c r="L20" s="9" t="str">
        <f t="shared" si="3"/>
        <v>Yes</v>
      </c>
    </row>
    <row r="21" spans="1:12" x14ac:dyDescent="0.2">
      <c r="A21" s="2" t="s">
        <v>976</v>
      </c>
      <c r="B21" s="35" t="s">
        <v>213</v>
      </c>
      <c r="C21" s="8">
        <v>3.2274856845</v>
      </c>
      <c r="D21" s="44" t="str">
        <f t="shared" si="0"/>
        <v>N/A</v>
      </c>
      <c r="E21" s="8">
        <v>3.0839617047000001</v>
      </c>
      <c r="F21" s="44" t="str">
        <f t="shared" si="1"/>
        <v>N/A</v>
      </c>
      <c r="G21" s="8">
        <v>7.6975945017000003</v>
      </c>
      <c r="H21" s="44" t="str">
        <f t="shared" si="2"/>
        <v>N/A</v>
      </c>
      <c r="I21" s="12">
        <v>-4.45</v>
      </c>
      <c r="J21" s="12">
        <v>149.6</v>
      </c>
      <c r="K21" s="45" t="s">
        <v>739</v>
      </c>
      <c r="L21" s="9" t="str">
        <f t="shared" si="3"/>
        <v>No</v>
      </c>
    </row>
    <row r="22" spans="1:12" x14ac:dyDescent="0.2">
      <c r="A22" s="3" t="s">
        <v>1730</v>
      </c>
      <c r="B22" s="35" t="s">
        <v>213</v>
      </c>
      <c r="C22" s="36">
        <v>6097</v>
      </c>
      <c r="D22" s="44" t="str">
        <f t="shared" si="0"/>
        <v>N/A</v>
      </c>
      <c r="E22" s="36">
        <v>6179</v>
      </c>
      <c r="F22" s="44" t="str">
        <f t="shared" si="1"/>
        <v>N/A</v>
      </c>
      <c r="G22" s="36">
        <v>495</v>
      </c>
      <c r="H22" s="44" t="str">
        <f t="shared" si="2"/>
        <v>N/A</v>
      </c>
      <c r="I22" s="12">
        <v>1.345</v>
      </c>
      <c r="J22" s="12">
        <v>-92</v>
      </c>
      <c r="K22" s="45" t="s">
        <v>739</v>
      </c>
      <c r="L22" s="9" t="str">
        <f t="shared" si="3"/>
        <v>No</v>
      </c>
    </row>
    <row r="23" spans="1:12" x14ac:dyDescent="0.2">
      <c r="A23" s="3" t="s">
        <v>991</v>
      </c>
      <c r="B23" s="35" t="s">
        <v>213</v>
      </c>
      <c r="C23" s="36">
        <v>2617</v>
      </c>
      <c r="D23" s="44" t="str">
        <f t="shared" si="0"/>
        <v>N/A</v>
      </c>
      <c r="E23" s="36">
        <v>2626</v>
      </c>
      <c r="F23" s="44" t="str">
        <f t="shared" si="1"/>
        <v>N/A</v>
      </c>
      <c r="G23" s="36">
        <v>177</v>
      </c>
      <c r="H23" s="44" t="str">
        <f t="shared" si="2"/>
        <v>N/A</v>
      </c>
      <c r="I23" s="12">
        <v>0.34389999999999998</v>
      </c>
      <c r="J23" s="12">
        <v>-93.3</v>
      </c>
      <c r="K23" s="45" t="s">
        <v>739</v>
      </c>
      <c r="L23" s="9" t="str">
        <f t="shared" si="3"/>
        <v>No</v>
      </c>
    </row>
    <row r="24" spans="1:12" x14ac:dyDescent="0.2">
      <c r="A24" s="3" t="s">
        <v>992</v>
      </c>
      <c r="B24" s="35" t="s">
        <v>213</v>
      </c>
      <c r="C24" s="36">
        <v>0</v>
      </c>
      <c r="D24" s="44" t="str">
        <f t="shared" si="0"/>
        <v>N/A</v>
      </c>
      <c r="E24" s="36">
        <v>0</v>
      </c>
      <c r="F24" s="44" t="str">
        <f t="shared" si="1"/>
        <v>N/A</v>
      </c>
      <c r="G24" s="36">
        <v>0</v>
      </c>
      <c r="H24" s="44" t="str">
        <f t="shared" si="2"/>
        <v>N/A</v>
      </c>
      <c r="I24" s="12" t="s">
        <v>1747</v>
      </c>
      <c r="J24" s="12" t="s">
        <v>1747</v>
      </c>
      <c r="K24" s="45" t="s">
        <v>739</v>
      </c>
      <c r="L24" s="9" t="str">
        <f t="shared" si="3"/>
        <v>N/A</v>
      </c>
    </row>
    <row r="25" spans="1:12" x14ac:dyDescent="0.2">
      <c r="A25" s="3" t="s">
        <v>993</v>
      </c>
      <c r="B25" s="35" t="s">
        <v>213</v>
      </c>
      <c r="C25" s="36">
        <v>87</v>
      </c>
      <c r="D25" s="44" t="str">
        <f t="shared" si="0"/>
        <v>N/A</v>
      </c>
      <c r="E25" s="36">
        <v>90</v>
      </c>
      <c r="F25" s="44" t="str">
        <f t="shared" si="1"/>
        <v>N/A</v>
      </c>
      <c r="G25" s="36">
        <v>26</v>
      </c>
      <c r="H25" s="44" t="str">
        <f t="shared" si="2"/>
        <v>N/A</v>
      </c>
      <c r="I25" s="12">
        <v>3.448</v>
      </c>
      <c r="J25" s="12">
        <v>-71.099999999999994</v>
      </c>
      <c r="K25" s="45" t="s">
        <v>739</v>
      </c>
      <c r="L25" s="9" t="str">
        <f t="shared" si="3"/>
        <v>No</v>
      </c>
    </row>
    <row r="26" spans="1:12" x14ac:dyDescent="0.2">
      <c r="A26" s="3" t="s">
        <v>994</v>
      </c>
      <c r="B26" s="35" t="s">
        <v>213</v>
      </c>
      <c r="C26" s="36">
        <v>3377</v>
      </c>
      <c r="D26" s="44" t="str">
        <f t="shared" si="0"/>
        <v>N/A</v>
      </c>
      <c r="E26" s="36">
        <v>3449</v>
      </c>
      <c r="F26" s="44" t="str">
        <f t="shared" si="1"/>
        <v>N/A</v>
      </c>
      <c r="G26" s="36">
        <v>282</v>
      </c>
      <c r="H26" s="44" t="str">
        <f t="shared" si="2"/>
        <v>N/A</v>
      </c>
      <c r="I26" s="12">
        <v>2.1320000000000001</v>
      </c>
      <c r="J26" s="12">
        <v>-91.8</v>
      </c>
      <c r="K26" s="45" t="s">
        <v>739</v>
      </c>
      <c r="L26" s="9" t="str">
        <f t="shared" si="3"/>
        <v>No</v>
      </c>
    </row>
    <row r="27" spans="1:12" x14ac:dyDescent="0.2">
      <c r="A27" s="3" t="s">
        <v>995</v>
      </c>
      <c r="B27" s="35" t="s">
        <v>213</v>
      </c>
      <c r="C27" s="36">
        <v>16</v>
      </c>
      <c r="D27" s="44" t="str">
        <f t="shared" si="0"/>
        <v>N/A</v>
      </c>
      <c r="E27" s="36">
        <v>14</v>
      </c>
      <c r="F27" s="44" t="str">
        <f t="shared" si="1"/>
        <v>N/A</v>
      </c>
      <c r="G27" s="36">
        <v>11</v>
      </c>
      <c r="H27" s="44" t="str">
        <f t="shared" si="2"/>
        <v>N/A</v>
      </c>
      <c r="I27" s="12">
        <v>-12.5</v>
      </c>
      <c r="J27" s="12">
        <v>-28.6</v>
      </c>
      <c r="K27" s="45" t="s">
        <v>739</v>
      </c>
      <c r="L27" s="9" t="str">
        <f t="shared" si="3"/>
        <v>Yes</v>
      </c>
    </row>
    <row r="28" spans="1:12" x14ac:dyDescent="0.2">
      <c r="A28" s="3" t="s">
        <v>103</v>
      </c>
      <c r="B28" s="35" t="s">
        <v>213</v>
      </c>
      <c r="C28" s="36">
        <v>4973</v>
      </c>
      <c r="D28" s="44" t="str">
        <f t="shared" si="0"/>
        <v>N/A</v>
      </c>
      <c r="E28" s="36">
        <v>5143</v>
      </c>
      <c r="F28" s="44" t="str">
        <f t="shared" si="1"/>
        <v>N/A</v>
      </c>
      <c r="G28" s="36">
        <v>907</v>
      </c>
      <c r="H28" s="44" t="str">
        <f t="shared" si="2"/>
        <v>N/A</v>
      </c>
      <c r="I28" s="12">
        <v>3.4180000000000001</v>
      </c>
      <c r="J28" s="12">
        <v>-82.4</v>
      </c>
      <c r="K28" s="45" t="s">
        <v>739</v>
      </c>
      <c r="L28" s="9" t="str">
        <f t="shared" si="3"/>
        <v>No</v>
      </c>
    </row>
    <row r="29" spans="1:12" x14ac:dyDescent="0.2">
      <c r="A29" s="3" t="s">
        <v>996</v>
      </c>
      <c r="B29" s="35" t="s">
        <v>213</v>
      </c>
      <c r="C29" s="36">
        <v>3275</v>
      </c>
      <c r="D29" s="44" t="str">
        <f t="shared" si="0"/>
        <v>N/A</v>
      </c>
      <c r="E29" s="36">
        <v>3368</v>
      </c>
      <c r="F29" s="44" t="str">
        <f t="shared" si="1"/>
        <v>N/A</v>
      </c>
      <c r="G29" s="36">
        <v>507</v>
      </c>
      <c r="H29" s="44" t="str">
        <f t="shared" si="2"/>
        <v>N/A</v>
      </c>
      <c r="I29" s="12">
        <v>2.84</v>
      </c>
      <c r="J29" s="12">
        <v>-84.9</v>
      </c>
      <c r="K29" s="45" t="s">
        <v>739</v>
      </c>
      <c r="L29" s="9" t="str">
        <f t="shared" si="3"/>
        <v>No</v>
      </c>
    </row>
    <row r="30" spans="1:12" x14ac:dyDescent="0.2">
      <c r="A30" s="3" t="s">
        <v>997</v>
      </c>
      <c r="B30" s="35" t="s">
        <v>213</v>
      </c>
      <c r="C30" s="36">
        <v>0</v>
      </c>
      <c r="D30" s="44" t="str">
        <f t="shared" si="0"/>
        <v>N/A</v>
      </c>
      <c r="E30" s="36">
        <v>0</v>
      </c>
      <c r="F30" s="44" t="str">
        <f t="shared" si="1"/>
        <v>N/A</v>
      </c>
      <c r="G30" s="36">
        <v>0</v>
      </c>
      <c r="H30" s="44" t="str">
        <f t="shared" si="2"/>
        <v>N/A</v>
      </c>
      <c r="I30" s="12" t="s">
        <v>1747</v>
      </c>
      <c r="J30" s="12" t="s">
        <v>1747</v>
      </c>
      <c r="K30" s="45" t="s">
        <v>739</v>
      </c>
      <c r="L30" s="9" t="str">
        <f t="shared" si="3"/>
        <v>N/A</v>
      </c>
    </row>
    <row r="31" spans="1:12" x14ac:dyDescent="0.2">
      <c r="A31" s="3" t="s">
        <v>998</v>
      </c>
      <c r="B31" s="35" t="s">
        <v>213</v>
      </c>
      <c r="C31" s="36">
        <v>289</v>
      </c>
      <c r="D31" s="44" t="str">
        <f t="shared" si="0"/>
        <v>N/A</v>
      </c>
      <c r="E31" s="36">
        <v>280</v>
      </c>
      <c r="F31" s="44" t="str">
        <f t="shared" si="1"/>
        <v>N/A</v>
      </c>
      <c r="G31" s="36">
        <v>92</v>
      </c>
      <c r="H31" s="44" t="str">
        <f t="shared" si="2"/>
        <v>N/A</v>
      </c>
      <c r="I31" s="12">
        <v>-3.11</v>
      </c>
      <c r="J31" s="12">
        <v>-67.099999999999994</v>
      </c>
      <c r="K31" s="45" t="s">
        <v>739</v>
      </c>
      <c r="L31" s="9" t="str">
        <f t="shared" si="3"/>
        <v>No</v>
      </c>
    </row>
    <row r="32" spans="1:12" x14ac:dyDescent="0.2">
      <c r="A32" s="3" t="s">
        <v>999</v>
      </c>
      <c r="B32" s="35" t="s">
        <v>213</v>
      </c>
      <c r="C32" s="36">
        <v>1409</v>
      </c>
      <c r="D32" s="44" t="str">
        <f t="shared" si="0"/>
        <v>N/A</v>
      </c>
      <c r="E32" s="36">
        <v>1495</v>
      </c>
      <c r="F32" s="44" t="str">
        <f t="shared" si="1"/>
        <v>N/A</v>
      </c>
      <c r="G32" s="36">
        <v>308</v>
      </c>
      <c r="H32" s="44" t="str">
        <f t="shared" si="2"/>
        <v>N/A</v>
      </c>
      <c r="I32" s="12">
        <v>6.1040000000000001</v>
      </c>
      <c r="J32" s="12">
        <v>-79.400000000000006</v>
      </c>
      <c r="K32" s="45" t="s">
        <v>739</v>
      </c>
      <c r="L32" s="9" t="str">
        <f t="shared" si="3"/>
        <v>No</v>
      </c>
    </row>
    <row r="33" spans="1:12" x14ac:dyDescent="0.2">
      <c r="A33" s="3" t="s">
        <v>1000</v>
      </c>
      <c r="B33" s="35" t="s">
        <v>213</v>
      </c>
      <c r="C33" s="36">
        <v>0</v>
      </c>
      <c r="D33" s="44" t="str">
        <f t="shared" si="0"/>
        <v>N/A</v>
      </c>
      <c r="E33" s="36">
        <v>0</v>
      </c>
      <c r="F33" s="44" t="str">
        <f t="shared" si="1"/>
        <v>N/A</v>
      </c>
      <c r="G33" s="36">
        <v>0</v>
      </c>
      <c r="H33" s="44" t="str">
        <f t="shared" si="2"/>
        <v>N/A</v>
      </c>
      <c r="I33" s="12" t="s">
        <v>1747</v>
      </c>
      <c r="J33" s="12" t="s">
        <v>1747</v>
      </c>
      <c r="K33" s="45" t="s">
        <v>739</v>
      </c>
      <c r="L33" s="9" t="str">
        <f t="shared" si="3"/>
        <v>N/A</v>
      </c>
    </row>
    <row r="34" spans="1:12" x14ac:dyDescent="0.2">
      <c r="A34" s="46" t="s">
        <v>84</v>
      </c>
      <c r="B34" s="35" t="s">
        <v>213</v>
      </c>
      <c r="C34" s="47">
        <v>317525739</v>
      </c>
      <c r="D34" s="44" t="str">
        <f t="shared" si="0"/>
        <v>N/A</v>
      </c>
      <c r="E34" s="47">
        <v>321551910</v>
      </c>
      <c r="F34" s="44" t="str">
        <f t="shared" si="1"/>
        <v>N/A</v>
      </c>
      <c r="G34" s="47">
        <v>91393980</v>
      </c>
      <c r="H34" s="44" t="str">
        <f t="shared" si="2"/>
        <v>N/A</v>
      </c>
      <c r="I34" s="12">
        <v>1.268</v>
      </c>
      <c r="J34" s="12">
        <v>-71.599999999999994</v>
      </c>
      <c r="K34" s="45" t="s">
        <v>739</v>
      </c>
      <c r="L34" s="9" t="str">
        <f t="shared" si="3"/>
        <v>No</v>
      </c>
    </row>
    <row r="35" spans="1:12" x14ac:dyDescent="0.2">
      <c r="A35" s="46" t="s">
        <v>1424</v>
      </c>
      <c r="B35" s="35" t="s">
        <v>213</v>
      </c>
      <c r="C35" s="47">
        <v>27548.649922000001</v>
      </c>
      <c r="D35" s="44" t="str">
        <f t="shared" si="0"/>
        <v>N/A</v>
      </c>
      <c r="E35" s="47">
        <v>27243.235617999999</v>
      </c>
      <c r="F35" s="44" t="str">
        <f t="shared" si="1"/>
        <v>N/A</v>
      </c>
      <c r="G35" s="47">
        <v>62813.731958999997</v>
      </c>
      <c r="H35" s="44" t="str">
        <f t="shared" si="2"/>
        <v>N/A</v>
      </c>
      <c r="I35" s="12">
        <v>-1.1100000000000001</v>
      </c>
      <c r="J35" s="12">
        <v>130.6</v>
      </c>
      <c r="K35" s="45" t="s">
        <v>739</v>
      </c>
      <c r="L35" s="9" t="str">
        <f t="shared" si="3"/>
        <v>No</v>
      </c>
    </row>
    <row r="36" spans="1:12" x14ac:dyDescent="0.2">
      <c r="A36" s="46" t="s">
        <v>1425</v>
      </c>
      <c r="B36" s="35" t="s">
        <v>213</v>
      </c>
      <c r="C36" s="47">
        <v>29144.170629</v>
      </c>
      <c r="D36" s="44" t="str">
        <f t="shared" si="0"/>
        <v>N/A</v>
      </c>
      <c r="E36" s="47">
        <v>28968.640541000001</v>
      </c>
      <c r="F36" s="44" t="str">
        <f t="shared" si="1"/>
        <v>N/A</v>
      </c>
      <c r="G36" s="47">
        <v>72940.127693999995</v>
      </c>
      <c r="H36" s="44" t="str">
        <f t="shared" si="2"/>
        <v>N/A</v>
      </c>
      <c r="I36" s="12">
        <v>-0.60199999999999998</v>
      </c>
      <c r="J36" s="12">
        <v>151.80000000000001</v>
      </c>
      <c r="K36" s="45" t="s">
        <v>739</v>
      </c>
      <c r="L36" s="9" t="str">
        <f t="shared" si="3"/>
        <v>No</v>
      </c>
    </row>
    <row r="37" spans="1:12" x14ac:dyDescent="0.2">
      <c r="A37" s="4" t="s">
        <v>107</v>
      </c>
      <c r="B37" s="35" t="s">
        <v>213</v>
      </c>
      <c r="C37" s="47">
        <v>823705</v>
      </c>
      <c r="D37" s="44" t="str">
        <f t="shared" si="0"/>
        <v>N/A</v>
      </c>
      <c r="E37" s="47">
        <v>749532</v>
      </c>
      <c r="F37" s="44" t="str">
        <f t="shared" si="1"/>
        <v>N/A</v>
      </c>
      <c r="G37" s="47">
        <v>225500</v>
      </c>
      <c r="H37" s="44" t="str">
        <f t="shared" si="2"/>
        <v>N/A</v>
      </c>
      <c r="I37" s="12">
        <v>-9</v>
      </c>
      <c r="J37" s="12">
        <v>-69.900000000000006</v>
      </c>
      <c r="K37" s="45" t="s">
        <v>739</v>
      </c>
      <c r="L37" s="9" t="str">
        <f t="shared" si="3"/>
        <v>No</v>
      </c>
    </row>
    <row r="38" spans="1:12" x14ac:dyDescent="0.2">
      <c r="A38" s="46" t="s">
        <v>158</v>
      </c>
      <c r="B38" s="48" t="s">
        <v>217</v>
      </c>
      <c r="C38" s="1">
        <v>11</v>
      </c>
      <c r="D38" s="44" t="str">
        <f>IF($B38="N/A","N/A",IF(C38&gt;0,"No",IF(C38&lt;0,"No","Yes")))</f>
        <v>No</v>
      </c>
      <c r="E38" s="1">
        <v>0</v>
      </c>
      <c r="F38" s="44" t="str">
        <f>IF($B38="N/A","N/A",IF(E38&gt;0,"No",IF(E38&lt;0,"No","Yes")))</f>
        <v>Yes</v>
      </c>
      <c r="G38" s="1">
        <v>32</v>
      </c>
      <c r="H38" s="44" t="str">
        <f>IF($B38="N/A","N/A",IF(G38&gt;0,"No",IF(G38&lt;0,"No","Yes")))</f>
        <v>No</v>
      </c>
      <c r="I38" s="12">
        <v>-100</v>
      </c>
      <c r="J38" s="12" t="s">
        <v>1747</v>
      </c>
      <c r="K38" s="45" t="s">
        <v>739</v>
      </c>
      <c r="L38" s="9" t="str">
        <f t="shared" si="3"/>
        <v>N/A</v>
      </c>
    </row>
    <row r="39" spans="1:12" x14ac:dyDescent="0.2">
      <c r="A39" s="46" t="s">
        <v>156</v>
      </c>
      <c r="B39" s="35" t="s">
        <v>213</v>
      </c>
      <c r="C39" s="47">
        <v>1786</v>
      </c>
      <c r="D39" s="44" t="str">
        <f t="shared" ref="D39:D40" si="4">IF($B39="N/A","N/A",IF(C39&gt;10,"No",IF(C39&lt;-10,"No","Yes")))</f>
        <v>N/A</v>
      </c>
      <c r="E39" s="47">
        <v>0</v>
      </c>
      <c r="F39" s="44" t="str">
        <f t="shared" ref="F39:F40" si="5">IF($B39="N/A","N/A",IF(E39&gt;10,"No",IF(E39&lt;-10,"No","Yes")))</f>
        <v>N/A</v>
      </c>
      <c r="G39" s="47">
        <v>162386</v>
      </c>
      <c r="H39" s="44" t="str">
        <f t="shared" ref="H39:H40" si="6">IF($B39="N/A","N/A",IF(G39&gt;10,"No",IF(G39&lt;-10,"No","Yes")))</f>
        <v>N/A</v>
      </c>
      <c r="I39" s="12">
        <v>-100</v>
      </c>
      <c r="J39" s="12" t="s">
        <v>1747</v>
      </c>
      <c r="K39" s="45" t="s">
        <v>739</v>
      </c>
      <c r="L39" s="9" t="str">
        <f t="shared" si="3"/>
        <v>N/A</v>
      </c>
    </row>
    <row r="40" spans="1:12" x14ac:dyDescent="0.2">
      <c r="A40" s="46" t="s">
        <v>1304</v>
      </c>
      <c r="B40" s="35" t="s">
        <v>213</v>
      </c>
      <c r="C40" s="47">
        <v>1786</v>
      </c>
      <c r="D40" s="44" t="str">
        <f t="shared" si="4"/>
        <v>N/A</v>
      </c>
      <c r="E40" s="47" t="s">
        <v>1747</v>
      </c>
      <c r="F40" s="44" t="str">
        <f t="shared" si="5"/>
        <v>N/A</v>
      </c>
      <c r="G40" s="47">
        <v>5074.5625</v>
      </c>
      <c r="H40" s="44" t="str">
        <f t="shared" si="6"/>
        <v>N/A</v>
      </c>
      <c r="I40" s="12" t="s">
        <v>1747</v>
      </c>
      <c r="J40" s="12" t="s">
        <v>1747</v>
      </c>
      <c r="K40" s="45" t="s">
        <v>739</v>
      </c>
      <c r="L40" s="9" t="str">
        <f>IF(J40="Div by 0", "N/A", IF(OR(J40="N/A",K40="N/A"),"N/A", IF(J40&gt;VALUE(MID(K40,1,2)), "No", IF(J40&lt;-1*VALUE(MID(K40,1,2)), "No", "Yes"))))</f>
        <v>N/A</v>
      </c>
    </row>
    <row r="41" spans="1:12" x14ac:dyDescent="0.2">
      <c r="A41" s="3" t="s">
        <v>1426</v>
      </c>
      <c r="B41" s="35" t="s">
        <v>213</v>
      </c>
      <c r="C41" s="47">
        <v>30441.382810999999</v>
      </c>
      <c r="D41" s="44" t="str">
        <f t="shared" ref="D41:D52" si="7">IF($B41="N/A","N/A",IF(C41&gt;10,"No",IF(C41&lt;-10,"No","Yes")))</f>
        <v>N/A</v>
      </c>
      <c r="E41" s="47">
        <v>29696.989804000001</v>
      </c>
      <c r="F41" s="44" t="str">
        <f t="shared" ref="F41:F52" si="8">IF($B41="N/A","N/A",IF(E41&gt;10,"No",IF(E41&lt;-10,"No","Yes")))</f>
        <v>N/A</v>
      </c>
      <c r="G41" s="47">
        <v>29352.246465</v>
      </c>
      <c r="H41" s="44" t="str">
        <f t="shared" ref="H41:H52" si="9">IF($B41="N/A","N/A",IF(G41&gt;10,"No",IF(G41&lt;-10,"No","Yes")))</f>
        <v>N/A</v>
      </c>
      <c r="I41" s="12">
        <v>-2.4500000000000002</v>
      </c>
      <c r="J41" s="12">
        <v>-1.1599999999999999</v>
      </c>
      <c r="K41" s="45" t="s">
        <v>739</v>
      </c>
      <c r="L41" s="9" t="str">
        <f t="shared" ref="L41:L52" si="10">IF(J41="Div by 0", "N/A", IF(K41="N/A","N/A", IF(J41&gt;VALUE(MID(K41,1,2)), "No", IF(J41&lt;-1*VALUE(MID(K41,1,2)), "No", "Yes"))))</f>
        <v>Yes</v>
      </c>
    </row>
    <row r="42" spans="1:12" x14ac:dyDescent="0.2">
      <c r="A42" s="3" t="s">
        <v>1427</v>
      </c>
      <c r="B42" s="35" t="s">
        <v>213</v>
      </c>
      <c r="C42" s="47">
        <v>13534.226977</v>
      </c>
      <c r="D42" s="44" t="str">
        <f t="shared" si="7"/>
        <v>N/A</v>
      </c>
      <c r="E42" s="47">
        <v>13282.567021999999</v>
      </c>
      <c r="F42" s="44" t="str">
        <f t="shared" si="8"/>
        <v>N/A</v>
      </c>
      <c r="G42" s="47">
        <v>35626.661016999999</v>
      </c>
      <c r="H42" s="44" t="str">
        <f t="shared" si="9"/>
        <v>N/A</v>
      </c>
      <c r="I42" s="12">
        <v>-1.86</v>
      </c>
      <c r="J42" s="12">
        <v>168.2</v>
      </c>
      <c r="K42" s="45" t="s">
        <v>739</v>
      </c>
      <c r="L42" s="9" t="str">
        <f t="shared" si="10"/>
        <v>No</v>
      </c>
    </row>
    <row r="43" spans="1:12" x14ac:dyDescent="0.2">
      <c r="A43" s="3" t="s">
        <v>1428</v>
      </c>
      <c r="B43" s="35" t="s">
        <v>213</v>
      </c>
      <c r="C43" s="47" t="s">
        <v>1747</v>
      </c>
      <c r="D43" s="44" t="str">
        <f t="shared" si="7"/>
        <v>N/A</v>
      </c>
      <c r="E43" s="47" t="s">
        <v>1747</v>
      </c>
      <c r="F43" s="44" t="str">
        <f t="shared" si="8"/>
        <v>N/A</v>
      </c>
      <c r="G43" s="47" t="s">
        <v>1747</v>
      </c>
      <c r="H43" s="44" t="str">
        <f t="shared" si="9"/>
        <v>N/A</v>
      </c>
      <c r="I43" s="12" t="s">
        <v>1747</v>
      </c>
      <c r="J43" s="12" t="s">
        <v>1747</v>
      </c>
      <c r="K43" s="45" t="s">
        <v>739</v>
      </c>
      <c r="L43" s="9" t="str">
        <f t="shared" si="10"/>
        <v>N/A</v>
      </c>
    </row>
    <row r="44" spans="1:12" x14ac:dyDescent="0.2">
      <c r="A44" s="3" t="s">
        <v>1429</v>
      </c>
      <c r="B44" s="35" t="s">
        <v>213</v>
      </c>
      <c r="C44" s="47">
        <v>3923.0344828000002</v>
      </c>
      <c r="D44" s="44" t="str">
        <f t="shared" si="7"/>
        <v>N/A</v>
      </c>
      <c r="E44" s="47">
        <v>5140.7</v>
      </c>
      <c r="F44" s="44" t="str">
        <f t="shared" si="8"/>
        <v>N/A</v>
      </c>
      <c r="G44" s="47">
        <v>1103</v>
      </c>
      <c r="H44" s="44" t="str">
        <f t="shared" si="9"/>
        <v>N/A</v>
      </c>
      <c r="I44" s="12">
        <v>31.04</v>
      </c>
      <c r="J44" s="12">
        <v>-78.5</v>
      </c>
      <c r="K44" s="45" t="s">
        <v>739</v>
      </c>
      <c r="L44" s="9" t="str">
        <f t="shared" si="10"/>
        <v>No</v>
      </c>
    </row>
    <row r="45" spans="1:12" x14ac:dyDescent="0.2">
      <c r="A45" s="3" t="s">
        <v>1430</v>
      </c>
      <c r="B45" s="35" t="s">
        <v>213</v>
      </c>
      <c r="C45" s="47">
        <v>44317.846609</v>
      </c>
      <c r="D45" s="44" t="str">
        <f t="shared" si="7"/>
        <v>N/A</v>
      </c>
      <c r="E45" s="47">
        <v>42881.99942</v>
      </c>
      <c r="F45" s="44" t="str">
        <f t="shared" si="8"/>
        <v>N/A</v>
      </c>
      <c r="G45" s="47">
        <v>28711.599290999999</v>
      </c>
      <c r="H45" s="44" t="str">
        <f t="shared" si="9"/>
        <v>N/A</v>
      </c>
      <c r="I45" s="12">
        <v>-3.24</v>
      </c>
      <c r="J45" s="12">
        <v>-33</v>
      </c>
      <c r="K45" s="45" t="s">
        <v>739</v>
      </c>
      <c r="L45" s="9" t="str">
        <f t="shared" si="10"/>
        <v>No</v>
      </c>
    </row>
    <row r="46" spans="1:12" x14ac:dyDescent="0.2">
      <c r="A46" s="3" t="s">
        <v>1431</v>
      </c>
      <c r="B46" s="35" t="s">
        <v>213</v>
      </c>
      <c r="C46" s="47">
        <v>11210.4375</v>
      </c>
      <c r="D46" s="44" t="str">
        <f t="shared" si="7"/>
        <v>N/A</v>
      </c>
      <c r="E46" s="47">
        <v>18214.285714000001</v>
      </c>
      <c r="F46" s="44" t="str">
        <f t="shared" si="8"/>
        <v>N/A</v>
      </c>
      <c r="G46" s="47">
        <v>9809.4</v>
      </c>
      <c r="H46" s="44" t="str">
        <f t="shared" si="9"/>
        <v>N/A</v>
      </c>
      <c r="I46" s="12">
        <v>62.48</v>
      </c>
      <c r="J46" s="12">
        <v>-46.1</v>
      </c>
      <c r="K46" s="45" t="s">
        <v>739</v>
      </c>
      <c r="L46" s="9" t="str">
        <f t="shared" si="10"/>
        <v>No</v>
      </c>
    </row>
    <row r="47" spans="1:12" x14ac:dyDescent="0.2">
      <c r="A47" s="3" t="s">
        <v>1432</v>
      </c>
      <c r="B47" s="35" t="s">
        <v>213</v>
      </c>
      <c r="C47" s="47">
        <v>26341.045244000001</v>
      </c>
      <c r="D47" s="44" t="str">
        <f t="shared" si="7"/>
        <v>N/A</v>
      </c>
      <c r="E47" s="47">
        <v>26663.229632999999</v>
      </c>
      <c r="F47" s="44" t="str">
        <f t="shared" si="8"/>
        <v>N/A</v>
      </c>
      <c r="G47" s="47">
        <v>84568.135611999998</v>
      </c>
      <c r="H47" s="44" t="str">
        <f t="shared" si="9"/>
        <v>N/A</v>
      </c>
      <c r="I47" s="12">
        <v>1.2230000000000001</v>
      </c>
      <c r="J47" s="12">
        <v>217.2</v>
      </c>
      <c r="K47" s="45" t="s">
        <v>739</v>
      </c>
      <c r="L47" s="9" t="str">
        <f t="shared" si="10"/>
        <v>No</v>
      </c>
    </row>
    <row r="48" spans="1:12" x14ac:dyDescent="0.2">
      <c r="A48" s="3" t="s">
        <v>1433</v>
      </c>
      <c r="B48" s="48" t="s">
        <v>213</v>
      </c>
      <c r="C48" s="14">
        <v>19445.590840000001</v>
      </c>
      <c r="D48" s="11" t="str">
        <f t="shared" si="7"/>
        <v>N/A</v>
      </c>
      <c r="E48" s="14">
        <v>19587.640438999999</v>
      </c>
      <c r="F48" s="11" t="str">
        <f t="shared" si="8"/>
        <v>N/A</v>
      </c>
      <c r="G48" s="14">
        <v>87593.737672999996</v>
      </c>
      <c r="H48" s="11" t="str">
        <f t="shared" si="9"/>
        <v>N/A</v>
      </c>
      <c r="I48" s="57">
        <v>0.73050000000000004</v>
      </c>
      <c r="J48" s="57">
        <v>347.2</v>
      </c>
      <c r="K48" s="48" t="s">
        <v>739</v>
      </c>
      <c r="L48" s="9" t="str">
        <f t="shared" si="10"/>
        <v>No</v>
      </c>
    </row>
    <row r="49" spans="1:12" ht="25.5" x14ac:dyDescent="0.2">
      <c r="A49" s="3" t="s">
        <v>1434</v>
      </c>
      <c r="B49" s="48" t="s">
        <v>213</v>
      </c>
      <c r="C49" s="14" t="s">
        <v>1747</v>
      </c>
      <c r="D49" s="11" t="str">
        <f t="shared" si="7"/>
        <v>N/A</v>
      </c>
      <c r="E49" s="14" t="s">
        <v>1747</v>
      </c>
      <c r="F49" s="11" t="str">
        <f t="shared" si="8"/>
        <v>N/A</v>
      </c>
      <c r="G49" s="14" t="s">
        <v>1747</v>
      </c>
      <c r="H49" s="11" t="str">
        <f t="shared" si="9"/>
        <v>N/A</v>
      </c>
      <c r="I49" s="57" t="s">
        <v>1747</v>
      </c>
      <c r="J49" s="57" t="s">
        <v>1747</v>
      </c>
      <c r="K49" s="48" t="s">
        <v>739</v>
      </c>
      <c r="L49" s="9" t="str">
        <f t="shared" si="10"/>
        <v>N/A</v>
      </c>
    </row>
    <row r="50" spans="1:12" x14ac:dyDescent="0.2">
      <c r="A50" s="3" t="s">
        <v>1435</v>
      </c>
      <c r="B50" s="48" t="s">
        <v>213</v>
      </c>
      <c r="C50" s="14">
        <v>3950.5951556999999</v>
      </c>
      <c r="D50" s="11" t="str">
        <f t="shared" si="7"/>
        <v>N/A</v>
      </c>
      <c r="E50" s="14">
        <v>3687.7249999999999</v>
      </c>
      <c r="F50" s="11" t="str">
        <f t="shared" si="8"/>
        <v>N/A</v>
      </c>
      <c r="G50" s="14">
        <v>3546.1956522</v>
      </c>
      <c r="H50" s="11" t="str">
        <f t="shared" si="9"/>
        <v>N/A</v>
      </c>
      <c r="I50" s="57">
        <v>-6.65</v>
      </c>
      <c r="J50" s="57">
        <v>-3.84</v>
      </c>
      <c r="K50" s="48" t="s">
        <v>739</v>
      </c>
      <c r="L50" s="9" t="str">
        <f t="shared" si="10"/>
        <v>Yes</v>
      </c>
    </row>
    <row r="51" spans="1:12" x14ac:dyDescent="0.2">
      <c r="A51" s="3" t="s">
        <v>1436</v>
      </c>
      <c r="B51" s="48" t="s">
        <v>213</v>
      </c>
      <c r="C51" s="14">
        <v>46960.955286999997</v>
      </c>
      <c r="D51" s="11" t="str">
        <f t="shared" si="7"/>
        <v>N/A</v>
      </c>
      <c r="E51" s="14">
        <v>46906.524415</v>
      </c>
      <c r="F51" s="11" t="str">
        <f t="shared" si="8"/>
        <v>N/A</v>
      </c>
      <c r="G51" s="14">
        <v>103789.03896000001</v>
      </c>
      <c r="H51" s="11" t="str">
        <f t="shared" si="9"/>
        <v>N/A</v>
      </c>
      <c r="I51" s="57">
        <v>-0.11600000000000001</v>
      </c>
      <c r="J51" s="57">
        <v>121.3</v>
      </c>
      <c r="K51" s="48" t="s">
        <v>739</v>
      </c>
      <c r="L51" s="9" t="str">
        <f t="shared" si="10"/>
        <v>No</v>
      </c>
    </row>
    <row r="52" spans="1:12" x14ac:dyDescent="0.2">
      <c r="A52" s="3" t="s">
        <v>1437</v>
      </c>
      <c r="B52" s="48" t="s">
        <v>213</v>
      </c>
      <c r="C52" s="14" t="s">
        <v>1747</v>
      </c>
      <c r="D52" s="11" t="str">
        <f t="shared" si="7"/>
        <v>N/A</v>
      </c>
      <c r="E52" s="14" t="s">
        <v>1747</v>
      </c>
      <c r="F52" s="11" t="str">
        <f t="shared" si="8"/>
        <v>N/A</v>
      </c>
      <c r="G52" s="14" t="s">
        <v>1747</v>
      </c>
      <c r="H52" s="11" t="str">
        <f t="shared" si="9"/>
        <v>N/A</v>
      </c>
      <c r="I52" s="57" t="s">
        <v>1747</v>
      </c>
      <c r="J52" s="57" t="s">
        <v>1747</v>
      </c>
      <c r="K52" s="48" t="s">
        <v>739</v>
      </c>
      <c r="L52" s="9" t="str">
        <f t="shared" si="10"/>
        <v>N/A</v>
      </c>
    </row>
    <row r="53" spans="1:12" x14ac:dyDescent="0.2">
      <c r="A53" s="46" t="s">
        <v>1611</v>
      </c>
      <c r="B53" s="35" t="s">
        <v>213</v>
      </c>
      <c r="C53" s="47">
        <v>5679102</v>
      </c>
      <c r="D53" s="44" t="str">
        <f t="shared" ref="D53:D122" si="11">IF($B53="N/A","N/A",IF(C53&gt;10,"No",IF(C53&lt;-10,"No","Yes")))</f>
        <v>N/A</v>
      </c>
      <c r="E53" s="47">
        <v>6060837</v>
      </c>
      <c r="F53" s="44" t="str">
        <f t="shared" ref="F53:F122" si="12">IF($B53="N/A","N/A",IF(E53&gt;10,"No",IF(E53&lt;-10,"No","Yes")))</f>
        <v>N/A</v>
      </c>
      <c r="G53" s="47">
        <v>542845</v>
      </c>
      <c r="H53" s="44" t="str">
        <f t="shared" ref="H53:H122" si="13">IF($B53="N/A","N/A",IF(G53&gt;10,"No",IF(G53&lt;-10,"No","Yes")))</f>
        <v>N/A</v>
      </c>
      <c r="I53" s="12">
        <v>6.7220000000000004</v>
      </c>
      <c r="J53" s="12">
        <v>-91</v>
      </c>
      <c r="K53" s="45" t="s">
        <v>739</v>
      </c>
      <c r="L53" s="9" t="str">
        <f t="shared" ref="L53:L113" si="14">IF(J53="Div by 0", "N/A", IF(K53="N/A","N/A", IF(J53&gt;VALUE(MID(K53,1,2)), "No", IF(J53&lt;-1*VALUE(MID(K53,1,2)), "No", "Yes"))))</f>
        <v>No</v>
      </c>
    </row>
    <row r="54" spans="1:12" x14ac:dyDescent="0.2">
      <c r="A54" s="46" t="s">
        <v>598</v>
      </c>
      <c r="B54" s="35" t="s">
        <v>213</v>
      </c>
      <c r="C54" s="36">
        <v>2455</v>
      </c>
      <c r="D54" s="44" t="str">
        <f t="shared" si="11"/>
        <v>N/A</v>
      </c>
      <c r="E54" s="36">
        <v>2406</v>
      </c>
      <c r="F54" s="44" t="str">
        <f t="shared" si="12"/>
        <v>N/A</v>
      </c>
      <c r="G54" s="36">
        <v>206</v>
      </c>
      <c r="H54" s="44" t="str">
        <f t="shared" si="13"/>
        <v>N/A</v>
      </c>
      <c r="I54" s="12">
        <v>-2</v>
      </c>
      <c r="J54" s="12">
        <v>-91.4</v>
      </c>
      <c r="K54" s="45" t="s">
        <v>739</v>
      </c>
      <c r="L54" s="9" t="str">
        <f t="shared" si="14"/>
        <v>No</v>
      </c>
    </row>
    <row r="55" spans="1:12" x14ac:dyDescent="0.2">
      <c r="A55" s="46" t="s">
        <v>1438</v>
      </c>
      <c r="B55" s="35" t="s">
        <v>213</v>
      </c>
      <c r="C55" s="47">
        <v>2313.2798370999999</v>
      </c>
      <c r="D55" s="44" t="str">
        <f t="shared" si="11"/>
        <v>N/A</v>
      </c>
      <c r="E55" s="47">
        <v>2519.0511222</v>
      </c>
      <c r="F55" s="44" t="str">
        <f t="shared" si="12"/>
        <v>N/A</v>
      </c>
      <c r="G55" s="47">
        <v>2635.1699029000001</v>
      </c>
      <c r="H55" s="44" t="str">
        <f t="shared" si="13"/>
        <v>N/A</v>
      </c>
      <c r="I55" s="12">
        <v>8.8949999999999996</v>
      </c>
      <c r="J55" s="12">
        <v>4.6100000000000003</v>
      </c>
      <c r="K55" s="45" t="s">
        <v>739</v>
      </c>
      <c r="L55" s="9" t="str">
        <f t="shared" si="14"/>
        <v>Yes</v>
      </c>
    </row>
    <row r="56" spans="1:12" x14ac:dyDescent="0.2">
      <c r="A56" s="46" t="s">
        <v>1439</v>
      </c>
      <c r="B56" s="35" t="s">
        <v>213</v>
      </c>
      <c r="C56" s="36">
        <v>0.56700611000000001</v>
      </c>
      <c r="D56" s="44" t="str">
        <f t="shared" si="11"/>
        <v>N/A</v>
      </c>
      <c r="E56" s="36">
        <v>0.57356608480000004</v>
      </c>
      <c r="F56" s="44" t="str">
        <f t="shared" si="12"/>
        <v>N/A</v>
      </c>
      <c r="G56" s="36">
        <v>0.91262135919999998</v>
      </c>
      <c r="H56" s="44" t="str">
        <f t="shared" si="13"/>
        <v>N/A</v>
      </c>
      <c r="I56" s="12">
        <v>1.157</v>
      </c>
      <c r="J56" s="12">
        <v>59.11</v>
      </c>
      <c r="K56" s="45" t="s">
        <v>739</v>
      </c>
      <c r="L56" s="9" t="str">
        <f t="shared" si="14"/>
        <v>No</v>
      </c>
    </row>
    <row r="57" spans="1:12" ht="25.5" x14ac:dyDescent="0.2">
      <c r="A57" s="46" t="s">
        <v>599</v>
      </c>
      <c r="B57" s="35" t="s">
        <v>213</v>
      </c>
      <c r="C57" s="47">
        <v>794571</v>
      </c>
      <c r="D57" s="44" t="str">
        <f t="shared" si="11"/>
        <v>N/A</v>
      </c>
      <c r="E57" s="47">
        <v>57002</v>
      </c>
      <c r="F57" s="44" t="str">
        <f t="shared" si="12"/>
        <v>N/A</v>
      </c>
      <c r="G57" s="47">
        <v>6221</v>
      </c>
      <c r="H57" s="44" t="str">
        <f t="shared" si="13"/>
        <v>N/A</v>
      </c>
      <c r="I57" s="12">
        <v>-92.8</v>
      </c>
      <c r="J57" s="12">
        <v>-89.1</v>
      </c>
      <c r="K57" s="45" t="s">
        <v>739</v>
      </c>
      <c r="L57" s="9" t="str">
        <f t="shared" si="14"/>
        <v>No</v>
      </c>
    </row>
    <row r="58" spans="1:12" x14ac:dyDescent="0.2">
      <c r="A58" s="46" t="s">
        <v>600</v>
      </c>
      <c r="B58" s="35" t="s">
        <v>213</v>
      </c>
      <c r="C58" s="36">
        <v>59</v>
      </c>
      <c r="D58" s="44" t="str">
        <f t="shared" si="11"/>
        <v>N/A</v>
      </c>
      <c r="E58" s="36">
        <v>46</v>
      </c>
      <c r="F58" s="44" t="str">
        <f t="shared" si="12"/>
        <v>N/A</v>
      </c>
      <c r="G58" s="36">
        <v>11</v>
      </c>
      <c r="H58" s="44" t="str">
        <f t="shared" si="13"/>
        <v>N/A</v>
      </c>
      <c r="I58" s="12">
        <v>-22</v>
      </c>
      <c r="J58" s="12">
        <v>-95.7</v>
      </c>
      <c r="K58" s="45" t="s">
        <v>739</v>
      </c>
      <c r="L58" s="9" t="str">
        <f t="shared" si="14"/>
        <v>No</v>
      </c>
    </row>
    <row r="59" spans="1:12" x14ac:dyDescent="0.2">
      <c r="A59" s="46" t="s">
        <v>1440</v>
      </c>
      <c r="B59" s="35" t="s">
        <v>213</v>
      </c>
      <c r="C59" s="47">
        <v>13467.305085</v>
      </c>
      <c r="D59" s="44" t="str">
        <f t="shared" si="11"/>
        <v>N/A</v>
      </c>
      <c r="E59" s="47">
        <v>1239.1739130000001</v>
      </c>
      <c r="F59" s="44" t="str">
        <f t="shared" si="12"/>
        <v>N/A</v>
      </c>
      <c r="G59" s="47">
        <v>3110.5</v>
      </c>
      <c r="H59" s="44" t="str">
        <f t="shared" si="13"/>
        <v>N/A</v>
      </c>
      <c r="I59" s="12">
        <v>-90.8</v>
      </c>
      <c r="J59" s="12">
        <v>151</v>
      </c>
      <c r="K59" s="45" t="s">
        <v>739</v>
      </c>
      <c r="L59" s="9" t="str">
        <f t="shared" si="14"/>
        <v>No</v>
      </c>
    </row>
    <row r="60" spans="1:12" ht="25.5" x14ac:dyDescent="0.2">
      <c r="A60" s="46" t="s">
        <v>601</v>
      </c>
      <c r="B60" s="35" t="s">
        <v>213</v>
      </c>
      <c r="C60" s="47">
        <v>0</v>
      </c>
      <c r="D60" s="44" t="str">
        <f t="shared" si="11"/>
        <v>N/A</v>
      </c>
      <c r="E60" s="47">
        <v>0</v>
      </c>
      <c r="F60" s="44" t="str">
        <f t="shared" si="12"/>
        <v>N/A</v>
      </c>
      <c r="G60" s="47">
        <v>6435</v>
      </c>
      <c r="H60" s="44" t="str">
        <f t="shared" si="13"/>
        <v>N/A</v>
      </c>
      <c r="I60" s="12" t="s">
        <v>1747</v>
      </c>
      <c r="J60" s="12" t="s">
        <v>1747</v>
      </c>
      <c r="K60" s="45" t="s">
        <v>739</v>
      </c>
      <c r="L60" s="9" t="str">
        <f t="shared" si="14"/>
        <v>N/A</v>
      </c>
    </row>
    <row r="61" spans="1:12" x14ac:dyDescent="0.2">
      <c r="A61" s="4" t="s">
        <v>602</v>
      </c>
      <c r="B61" s="48" t="s">
        <v>213</v>
      </c>
      <c r="C61" s="1">
        <v>0</v>
      </c>
      <c r="D61" s="11" t="str">
        <f t="shared" si="11"/>
        <v>N/A</v>
      </c>
      <c r="E61" s="1">
        <v>0</v>
      </c>
      <c r="F61" s="11" t="str">
        <f t="shared" si="12"/>
        <v>N/A</v>
      </c>
      <c r="G61" s="1">
        <v>11</v>
      </c>
      <c r="H61" s="11" t="str">
        <f t="shared" si="13"/>
        <v>N/A</v>
      </c>
      <c r="I61" s="57" t="s">
        <v>1747</v>
      </c>
      <c r="J61" s="57" t="s">
        <v>1747</v>
      </c>
      <c r="K61" s="48" t="s">
        <v>739</v>
      </c>
      <c r="L61" s="9" t="str">
        <f t="shared" si="14"/>
        <v>N/A</v>
      </c>
    </row>
    <row r="62" spans="1:12" ht="25.5" x14ac:dyDescent="0.2">
      <c r="A62" s="4" t="s">
        <v>1441</v>
      </c>
      <c r="B62" s="48" t="s">
        <v>213</v>
      </c>
      <c r="C62" s="14" t="s">
        <v>1747</v>
      </c>
      <c r="D62" s="11" t="str">
        <f t="shared" si="11"/>
        <v>N/A</v>
      </c>
      <c r="E62" s="14" t="s">
        <v>1747</v>
      </c>
      <c r="F62" s="11" t="str">
        <f t="shared" si="12"/>
        <v>N/A</v>
      </c>
      <c r="G62" s="14">
        <v>6435</v>
      </c>
      <c r="H62" s="11" t="str">
        <f t="shared" si="13"/>
        <v>N/A</v>
      </c>
      <c r="I62" s="57" t="s">
        <v>1747</v>
      </c>
      <c r="J62" s="57" t="s">
        <v>1747</v>
      </c>
      <c r="K62" s="48" t="s">
        <v>739</v>
      </c>
      <c r="L62" s="9" t="str">
        <f t="shared" si="14"/>
        <v>N/A</v>
      </c>
    </row>
    <row r="63" spans="1:12" x14ac:dyDescent="0.2">
      <c r="A63" s="4" t="s">
        <v>603</v>
      </c>
      <c r="B63" s="48" t="s">
        <v>213</v>
      </c>
      <c r="C63" s="14">
        <v>20640553</v>
      </c>
      <c r="D63" s="11" t="str">
        <f t="shared" si="11"/>
        <v>N/A</v>
      </c>
      <c r="E63" s="14">
        <v>20277594</v>
      </c>
      <c r="F63" s="11" t="str">
        <f t="shared" si="12"/>
        <v>N/A</v>
      </c>
      <c r="G63" s="14">
        <v>21299585</v>
      </c>
      <c r="H63" s="11" t="str">
        <f t="shared" si="13"/>
        <v>N/A</v>
      </c>
      <c r="I63" s="57">
        <v>-1.76</v>
      </c>
      <c r="J63" s="57">
        <v>5.04</v>
      </c>
      <c r="K63" s="48" t="s">
        <v>739</v>
      </c>
      <c r="L63" s="9" t="str">
        <f t="shared" si="14"/>
        <v>Yes</v>
      </c>
    </row>
    <row r="64" spans="1:12" x14ac:dyDescent="0.2">
      <c r="A64" s="4" t="s">
        <v>604</v>
      </c>
      <c r="B64" s="48" t="s">
        <v>213</v>
      </c>
      <c r="C64" s="1">
        <v>91</v>
      </c>
      <c r="D64" s="11" t="str">
        <f t="shared" si="11"/>
        <v>N/A</v>
      </c>
      <c r="E64" s="1">
        <v>94</v>
      </c>
      <c r="F64" s="11" t="str">
        <f t="shared" si="12"/>
        <v>N/A</v>
      </c>
      <c r="G64" s="1">
        <v>88</v>
      </c>
      <c r="H64" s="11" t="str">
        <f t="shared" si="13"/>
        <v>N/A</v>
      </c>
      <c r="I64" s="57">
        <v>3.2970000000000002</v>
      </c>
      <c r="J64" s="57">
        <v>-6.38</v>
      </c>
      <c r="K64" s="48" t="s">
        <v>739</v>
      </c>
      <c r="L64" s="9" t="str">
        <f t="shared" si="14"/>
        <v>Yes</v>
      </c>
    </row>
    <row r="65" spans="1:12" x14ac:dyDescent="0.2">
      <c r="A65" s="4" t="s">
        <v>1442</v>
      </c>
      <c r="B65" s="48" t="s">
        <v>213</v>
      </c>
      <c r="C65" s="14">
        <v>226819.26373999999</v>
      </c>
      <c r="D65" s="11" t="str">
        <f t="shared" si="11"/>
        <v>N/A</v>
      </c>
      <c r="E65" s="14">
        <v>215719.08511000001</v>
      </c>
      <c r="F65" s="11" t="str">
        <f t="shared" si="12"/>
        <v>N/A</v>
      </c>
      <c r="G65" s="14">
        <v>242040.73864</v>
      </c>
      <c r="H65" s="11" t="str">
        <f t="shared" si="13"/>
        <v>N/A</v>
      </c>
      <c r="I65" s="57">
        <v>-4.8899999999999997</v>
      </c>
      <c r="J65" s="57">
        <v>12.2</v>
      </c>
      <c r="K65" s="48" t="s">
        <v>739</v>
      </c>
      <c r="L65" s="9" t="str">
        <f t="shared" si="14"/>
        <v>Yes</v>
      </c>
    </row>
    <row r="66" spans="1:12" x14ac:dyDescent="0.2">
      <c r="A66" s="4" t="s">
        <v>605</v>
      </c>
      <c r="B66" s="48" t="s">
        <v>213</v>
      </c>
      <c r="C66" s="14">
        <v>164091574</v>
      </c>
      <c r="D66" s="11" t="str">
        <f t="shared" si="11"/>
        <v>N/A</v>
      </c>
      <c r="E66" s="14">
        <v>162683796</v>
      </c>
      <c r="F66" s="11" t="str">
        <f t="shared" si="12"/>
        <v>N/A</v>
      </c>
      <c r="G66" s="14">
        <v>1593323</v>
      </c>
      <c r="H66" s="11" t="str">
        <f t="shared" si="13"/>
        <v>N/A</v>
      </c>
      <c r="I66" s="57">
        <v>-0.85799999999999998</v>
      </c>
      <c r="J66" s="57">
        <v>-99</v>
      </c>
      <c r="K66" s="48" t="s">
        <v>739</v>
      </c>
      <c r="L66" s="9" t="str">
        <f t="shared" si="14"/>
        <v>No</v>
      </c>
    </row>
    <row r="67" spans="1:12" x14ac:dyDescent="0.2">
      <c r="A67" s="4" t="s">
        <v>606</v>
      </c>
      <c r="B67" s="48" t="s">
        <v>213</v>
      </c>
      <c r="C67" s="1">
        <v>3411</v>
      </c>
      <c r="D67" s="11" t="str">
        <f t="shared" si="11"/>
        <v>N/A</v>
      </c>
      <c r="E67" s="1">
        <v>3367</v>
      </c>
      <c r="F67" s="11" t="str">
        <f t="shared" si="12"/>
        <v>N/A</v>
      </c>
      <c r="G67" s="1">
        <v>190</v>
      </c>
      <c r="H67" s="11" t="str">
        <f t="shared" si="13"/>
        <v>N/A</v>
      </c>
      <c r="I67" s="57">
        <v>-1.29</v>
      </c>
      <c r="J67" s="57">
        <v>-94.4</v>
      </c>
      <c r="K67" s="48" t="s">
        <v>739</v>
      </c>
      <c r="L67" s="9" t="str">
        <f t="shared" si="14"/>
        <v>No</v>
      </c>
    </row>
    <row r="68" spans="1:12" x14ac:dyDescent="0.2">
      <c r="A68" s="4" t="s">
        <v>1443</v>
      </c>
      <c r="B68" s="48" t="s">
        <v>213</v>
      </c>
      <c r="C68" s="14">
        <v>48106.588684000002</v>
      </c>
      <c r="D68" s="11" t="str">
        <f t="shared" si="11"/>
        <v>N/A</v>
      </c>
      <c r="E68" s="14">
        <v>48317.135729000001</v>
      </c>
      <c r="F68" s="11" t="str">
        <f t="shared" si="12"/>
        <v>N/A</v>
      </c>
      <c r="G68" s="14">
        <v>8385.9105263000001</v>
      </c>
      <c r="H68" s="11" t="str">
        <f t="shared" si="13"/>
        <v>N/A</v>
      </c>
      <c r="I68" s="57">
        <v>0.43769999999999998</v>
      </c>
      <c r="J68" s="57">
        <v>-82.6</v>
      </c>
      <c r="K68" s="48" t="s">
        <v>739</v>
      </c>
      <c r="L68" s="9" t="str">
        <f t="shared" si="14"/>
        <v>No</v>
      </c>
    </row>
    <row r="69" spans="1:12" ht="25.5" x14ac:dyDescent="0.2">
      <c r="A69" s="4" t="s">
        <v>607</v>
      </c>
      <c r="B69" s="48" t="s">
        <v>213</v>
      </c>
      <c r="C69" s="14">
        <v>4688253</v>
      </c>
      <c r="D69" s="11" t="str">
        <f t="shared" si="11"/>
        <v>N/A</v>
      </c>
      <c r="E69" s="14">
        <v>5077364</v>
      </c>
      <c r="F69" s="11" t="str">
        <f t="shared" si="12"/>
        <v>N/A</v>
      </c>
      <c r="G69" s="14">
        <v>523767</v>
      </c>
      <c r="H69" s="11" t="str">
        <f t="shared" si="13"/>
        <v>N/A</v>
      </c>
      <c r="I69" s="57">
        <v>8.3000000000000007</v>
      </c>
      <c r="J69" s="57">
        <v>-89.7</v>
      </c>
      <c r="K69" s="48" t="s">
        <v>739</v>
      </c>
      <c r="L69" s="9" t="str">
        <f t="shared" si="14"/>
        <v>No</v>
      </c>
    </row>
    <row r="70" spans="1:12" x14ac:dyDescent="0.2">
      <c r="A70" s="4" t="s">
        <v>608</v>
      </c>
      <c r="B70" s="48" t="s">
        <v>213</v>
      </c>
      <c r="C70" s="1">
        <v>9281</v>
      </c>
      <c r="D70" s="11" t="str">
        <f t="shared" si="11"/>
        <v>N/A</v>
      </c>
      <c r="E70" s="1">
        <v>9311</v>
      </c>
      <c r="F70" s="11" t="str">
        <f t="shared" si="12"/>
        <v>N/A</v>
      </c>
      <c r="G70" s="1">
        <v>1040</v>
      </c>
      <c r="H70" s="11" t="str">
        <f t="shared" si="13"/>
        <v>N/A</v>
      </c>
      <c r="I70" s="57">
        <v>0.32319999999999999</v>
      </c>
      <c r="J70" s="57">
        <v>-88.8</v>
      </c>
      <c r="K70" s="48" t="s">
        <v>739</v>
      </c>
      <c r="L70" s="9" t="str">
        <f t="shared" si="14"/>
        <v>No</v>
      </c>
    </row>
    <row r="71" spans="1:12" x14ac:dyDescent="0.2">
      <c r="A71" s="4" t="s">
        <v>1444</v>
      </c>
      <c r="B71" s="48" t="s">
        <v>213</v>
      </c>
      <c r="C71" s="14">
        <v>505.14524297000003</v>
      </c>
      <c r="D71" s="11" t="str">
        <f t="shared" si="11"/>
        <v>N/A</v>
      </c>
      <c r="E71" s="14">
        <v>545.30813017000003</v>
      </c>
      <c r="F71" s="11" t="str">
        <f t="shared" si="12"/>
        <v>N/A</v>
      </c>
      <c r="G71" s="14">
        <v>503.62211538000003</v>
      </c>
      <c r="H71" s="11" t="str">
        <f t="shared" si="13"/>
        <v>N/A</v>
      </c>
      <c r="I71" s="57">
        <v>7.9509999999999996</v>
      </c>
      <c r="J71" s="57">
        <v>-7.64</v>
      </c>
      <c r="K71" s="48" t="s">
        <v>739</v>
      </c>
      <c r="L71" s="9" t="str">
        <f t="shared" si="14"/>
        <v>Yes</v>
      </c>
    </row>
    <row r="72" spans="1:12" x14ac:dyDescent="0.2">
      <c r="A72" s="4" t="s">
        <v>609</v>
      </c>
      <c r="B72" s="48" t="s">
        <v>213</v>
      </c>
      <c r="C72" s="14">
        <v>13730</v>
      </c>
      <c r="D72" s="11" t="str">
        <f t="shared" si="11"/>
        <v>N/A</v>
      </c>
      <c r="E72" s="14">
        <v>10143</v>
      </c>
      <c r="F72" s="11" t="str">
        <f t="shared" si="12"/>
        <v>N/A</v>
      </c>
      <c r="G72" s="14">
        <v>814</v>
      </c>
      <c r="H72" s="11" t="str">
        <f t="shared" si="13"/>
        <v>N/A</v>
      </c>
      <c r="I72" s="57">
        <v>-26.1</v>
      </c>
      <c r="J72" s="57">
        <v>-92</v>
      </c>
      <c r="K72" s="48" t="s">
        <v>739</v>
      </c>
      <c r="L72" s="9" t="str">
        <f t="shared" si="14"/>
        <v>No</v>
      </c>
    </row>
    <row r="73" spans="1:12" x14ac:dyDescent="0.2">
      <c r="A73" s="4" t="s">
        <v>610</v>
      </c>
      <c r="B73" s="48" t="s">
        <v>213</v>
      </c>
      <c r="C73" s="1">
        <v>11</v>
      </c>
      <c r="D73" s="11" t="str">
        <f t="shared" si="11"/>
        <v>N/A</v>
      </c>
      <c r="E73" s="1">
        <v>12</v>
      </c>
      <c r="F73" s="11" t="str">
        <f t="shared" si="12"/>
        <v>N/A</v>
      </c>
      <c r="G73" s="1">
        <v>11</v>
      </c>
      <c r="H73" s="11" t="str">
        <f t="shared" si="13"/>
        <v>N/A</v>
      </c>
      <c r="I73" s="57">
        <v>20</v>
      </c>
      <c r="J73" s="57">
        <v>-75</v>
      </c>
      <c r="K73" s="48" t="s">
        <v>739</v>
      </c>
      <c r="L73" s="9" t="str">
        <f t="shared" si="14"/>
        <v>No</v>
      </c>
    </row>
    <row r="74" spans="1:12" x14ac:dyDescent="0.2">
      <c r="A74" s="4" t="s">
        <v>1445</v>
      </c>
      <c r="B74" s="48" t="s">
        <v>213</v>
      </c>
      <c r="C74" s="14">
        <v>1373</v>
      </c>
      <c r="D74" s="11" t="str">
        <f t="shared" si="11"/>
        <v>N/A</v>
      </c>
      <c r="E74" s="14">
        <v>845.25</v>
      </c>
      <c r="F74" s="11" t="str">
        <f t="shared" si="12"/>
        <v>N/A</v>
      </c>
      <c r="G74" s="14">
        <v>271.33333333000002</v>
      </c>
      <c r="H74" s="11" t="str">
        <f t="shared" si="13"/>
        <v>N/A</v>
      </c>
      <c r="I74" s="57">
        <v>-38.4</v>
      </c>
      <c r="J74" s="57">
        <v>-67.900000000000006</v>
      </c>
      <c r="K74" s="48" t="s">
        <v>739</v>
      </c>
      <c r="L74" s="9" t="str">
        <f t="shared" si="14"/>
        <v>No</v>
      </c>
    </row>
    <row r="75" spans="1:12" ht="25.5" x14ac:dyDescent="0.2">
      <c r="A75" s="4" t="s">
        <v>611</v>
      </c>
      <c r="B75" s="48" t="s">
        <v>213</v>
      </c>
      <c r="C75" s="14">
        <v>220183</v>
      </c>
      <c r="D75" s="11" t="str">
        <f t="shared" si="11"/>
        <v>N/A</v>
      </c>
      <c r="E75" s="14">
        <v>259588</v>
      </c>
      <c r="F75" s="11" t="str">
        <f t="shared" si="12"/>
        <v>N/A</v>
      </c>
      <c r="G75" s="14">
        <v>31550</v>
      </c>
      <c r="H75" s="11" t="str">
        <f t="shared" si="13"/>
        <v>N/A</v>
      </c>
      <c r="I75" s="57">
        <v>17.899999999999999</v>
      </c>
      <c r="J75" s="57">
        <v>-87.8</v>
      </c>
      <c r="K75" s="48" t="s">
        <v>739</v>
      </c>
      <c r="L75" s="9" t="str">
        <f t="shared" si="14"/>
        <v>No</v>
      </c>
    </row>
    <row r="76" spans="1:12" x14ac:dyDescent="0.2">
      <c r="A76" s="46" t="s">
        <v>612</v>
      </c>
      <c r="B76" s="35" t="s">
        <v>213</v>
      </c>
      <c r="C76" s="36">
        <v>3645</v>
      </c>
      <c r="D76" s="44" t="str">
        <f t="shared" si="11"/>
        <v>N/A</v>
      </c>
      <c r="E76" s="36">
        <v>3727</v>
      </c>
      <c r="F76" s="44" t="str">
        <f t="shared" si="12"/>
        <v>N/A</v>
      </c>
      <c r="G76" s="36">
        <v>401</v>
      </c>
      <c r="H76" s="44" t="str">
        <f t="shared" si="13"/>
        <v>N/A</v>
      </c>
      <c r="I76" s="12">
        <v>2.25</v>
      </c>
      <c r="J76" s="12">
        <v>-89.2</v>
      </c>
      <c r="K76" s="45" t="s">
        <v>739</v>
      </c>
      <c r="L76" s="9" t="str">
        <f t="shared" si="14"/>
        <v>No</v>
      </c>
    </row>
    <row r="77" spans="1:12" ht="25.5" x14ac:dyDescent="0.2">
      <c r="A77" s="46" t="s">
        <v>1446</v>
      </c>
      <c r="B77" s="35" t="s">
        <v>213</v>
      </c>
      <c r="C77" s="47">
        <v>60.406858710999998</v>
      </c>
      <c r="D77" s="44" t="str">
        <f t="shared" si="11"/>
        <v>N/A</v>
      </c>
      <c r="E77" s="47">
        <v>69.650657365000001</v>
      </c>
      <c r="F77" s="44" t="str">
        <f t="shared" si="12"/>
        <v>N/A</v>
      </c>
      <c r="G77" s="47">
        <v>78.678304238999999</v>
      </c>
      <c r="H77" s="44" t="str">
        <f t="shared" si="13"/>
        <v>N/A</v>
      </c>
      <c r="I77" s="12">
        <v>15.3</v>
      </c>
      <c r="J77" s="12">
        <v>12.96</v>
      </c>
      <c r="K77" s="45" t="s">
        <v>739</v>
      </c>
      <c r="L77" s="9" t="str">
        <f t="shared" si="14"/>
        <v>Yes</v>
      </c>
    </row>
    <row r="78" spans="1:12" ht="25.5" x14ac:dyDescent="0.2">
      <c r="A78" s="46" t="s">
        <v>613</v>
      </c>
      <c r="B78" s="35" t="s">
        <v>213</v>
      </c>
      <c r="C78" s="47">
        <v>2994406</v>
      </c>
      <c r="D78" s="44" t="str">
        <f t="shared" si="11"/>
        <v>N/A</v>
      </c>
      <c r="E78" s="47">
        <v>3067465</v>
      </c>
      <c r="F78" s="44" t="str">
        <f t="shared" si="12"/>
        <v>N/A</v>
      </c>
      <c r="G78" s="47">
        <v>221183</v>
      </c>
      <c r="H78" s="44" t="str">
        <f t="shared" si="13"/>
        <v>N/A</v>
      </c>
      <c r="I78" s="12">
        <v>2.44</v>
      </c>
      <c r="J78" s="12">
        <v>-92.8</v>
      </c>
      <c r="K78" s="45" t="s">
        <v>739</v>
      </c>
      <c r="L78" s="9" t="str">
        <f t="shared" si="14"/>
        <v>No</v>
      </c>
    </row>
    <row r="79" spans="1:12" x14ac:dyDescent="0.2">
      <c r="A79" s="46" t="s">
        <v>614</v>
      </c>
      <c r="B79" s="35" t="s">
        <v>213</v>
      </c>
      <c r="C79" s="36">
        <v>6339</v>
      </c>
      <c r="D79" s="44" t="str">
        <f t="shared" si="11"/>
        <v>N/A</v>
      </c>
      <c r="E79" s="36">
        <v>6235</v>
      </c>
      <c r="F79" s="44" t="str">
        <f t="shared" si="12"/>
        <v>N/A</v>
      </c>
      <c r="G79" s="36">
        <v>647</v>
      </c>
      <c r="H79" s="44" t="str">
        <f t="shared" si="13"/>
        <v>N/A</v>
      </c>
      <c r="I79" s="12">
        <v>-1.64</v>
      </c>
      <c r="J79" s="12">
        <v>-89.6</v>
      </c>
      <c r="K79" s="45" t="s">
        <v>739</v>
      </c>
      <c r="L79" s="9" t="str">
        <f t="shared" si="14"/>
        <v>No</v>
      </c>
    </row>
    <row r="80" spans="1:12" x14ac:dyDescent="0.2">
      <c r="A80" s="46" t="s">
        <v>1447</v>
      </c>
      <c r="B80" s="35" t="s">
        <v>213</v>
      </c>
      <c r="C80" s="47">
        <v>472.37829311000002</v>
      </c>
      <c r="D80" s="44" t="str">
        <f t="shared" si="11"/>
        <v>N/A</v>
      </c>
      <c r="E80" s="47">
        <v>491.97514034</v>
      </c>
      <c r="F80" s="44" t="str">
        <f t="shared" si="12"/>
        <v>N/A</v>
      </c>
      <c r="G80" s="47">
        <v>341.85935085</v>
      </c>
      <c r="H80" s="44" t="str">
        <f t="shared" si="13"/>
        <v>N/A</v>
      </c>
      <c r="I80" s="12">
        <v>4.149</v>
      </c>
      <c r="J80" s="12">
        <v>-30.5</v>
      </c>
      <c r="K80" s="45" t="s">
        <v>739</v>
      </c>
      <c r="L80" s="9" t="str">
        <f t="shared" si="14"/>
        <v>No</v>
      </c>
    </row>
    <row r="81" spans="1:12" x14ac:dyDescent="0.2">
      <c r="A81" s="46" t="s">
        <v>615</v>
      </c>
      <c r="B81" s="35" t="s">
        <v>213</v>
      </c>
      <c r="C81" s="47">
        <v>1634890</v>
      </c>
      <c r="D81" s="44" t="str">
        <f t="shared" si="11"/>
        <v>N/A</v>
      </c>
      <c r="E81" s="47">
        <v>1606958</v>
      </c>
      <c r="F81" s="44" t="str">
        <f t="shared" si="12"/>
        <v>N/A</v>
      </c>
      <c r="G81" s="47">
        <v>59750</v>
      </c>
      <c r="H81" s="44" t="str">
        <f t="shared" si="13"/>
        <v>N/A</v>
      </c>
      <c r="I81" s="12">
        <v>-1.71</v>
      </c>
      <c r="J81" s="12">
        <v>-96.3</v>
      </c>
      <c r="K81" s="45" t="s">
        <v>739</v>
      </c>
      <c r="L81" s="9" t="str">
        <f t="shared" si="14"/>
        <v>No</v>
      </c>
    </row>
    <row r="82" spans="1:12" x14ac:dyDescent="0.2">
      <c r="A82" s="46" t="s">
        <v>616</v>
      </c>
      <c r="B82" s="35" t="s">
        <v>213</v>
      </c>
      <c r="C82" s="36">
        <v>1375</v>
      </c>
      <c r="D82" s="44" t="str">
        <f t="shared" si="11"/>
        <v>N/A</v>
      </c>
      <c r="E82" s="36">
        <v>1505</v>
      </c>
      <c r="F82" s="44" t="str">
        <f t="shared" si="12"/>
        <v>N/A</v>
      </c>
      <c r="G82" s="36">
        <v>108</v>
      </c>
      <c r="H82" s="44" t="str">
        <f t="shared" si="13"/>
        <v>N/A</v>
      </c>
      <c r="I82" s="12">
        <v>9.4550000000000001</v>
      </c>
      <c r="J82" s="12">
        <v>-92.8</v>
      </c>
      <c r="K82" s="45" t="s">
        <v>739</v>
      </c>
      <c r="L82" s="9" t="str">
        <f t="shared" si="14"/>
        <v>No</v>
      </c>
    </row>
    <row r="83" spans="1:12" x14ac:dyDescent="0.2">
      <c r="A83" s="46" t="s">
        <v>1448</v>
      </c>
      <c r="B83" s="35" t="s">
        <v>213</v>
      </c>
      <c r="C83" s="47">
        <v>1189.0109090999999</v>
      </c>
      <c r="D83" s="44" t="str">
        <f t="shared" si="11"/>
        <v>N/A</v>
      </c>
      <c r="E83" s="47">
        <v>1067.7461794000001</v>
      </c>
      <c r="F83" s="44" t="str">
        <f t="shared" si="12"/>
        <v>N/A</v>
      </c>
      <c r="G83" s="47">
        <v>553.24074073999998</v>
      </c>
      <c r="H83" s="44" t="str">
        <f t="shared" si="13"/>
        <v>N/A</v>
      </c>
      <c r="I83" s="12">
        <v>-10.199999999999999</v>
      </c>
      <c r="J83" s="12">
        <v>-48.2</v>
      </c>
      <c r="K83" s="45" t="s">
        <v>739</v>
      </c>
      <c r="L83" s="9" t="str">
        <f t="shared" si="14"/>
        <v>No</v>
      </c>
    </row>
    <row r="84" spans="1:12" ht="25.5" x14ac:dyDescent="0.2">
      <c r="A84" s="46" t="s">
        <v>617</v>
      </c>
      <c r="B84" s="35" t="s">
        <v>213</v>
      </c>
      <c r="C84" s="47">
        <v>4037865</v>
      </c>
      <c r="D84" s="44" t="str">
        <f t="shared" si="11"/>
        <v>N/A</v>
      </c>
      <c r="E84" s="47">
        <v>4096818</v>
      </c>
      <c r="F84" s="44" t="str">
        <f t="shared" si="12"/>
        <v>N/A</v>
      </c>
      <c r="G84" s="47">
        <v>25127</v>
      </c>
      <c r="H84" s="44" t="str">
        <f t="shared" si="13"/>
        <v>N/A</v>
      </c>
      <c r="I84" s="12">
        <v>1.46</v>
      </c>
      <c r="J84" s="12">
        <v>-99.4</v>
      </c>
      <c r="K84" s="45" t="s">
        <v>739</v>
      </c>
      <c r="L84" s="9" t="str">
        <f t="shared" si="14"/>
        <v>No</v>
      </c>
    </row>
    <row r="85" spans="1:12" x14ac:dyDescent="0.2">
      <c r="A85" s="46" t="s">
        <v>618</v>
      </c>
      <c r="B85" s="35" t="s">
        <v>213</v>
      </c>
      <c r="C85" s="36">
        <v>509</v>
      </c>
      <c r="D85" s="44" t="str">
        <f t="shared" si="11"/>
        <v>N/A</v>
      </c>
      <c r="E85" s="36">
        <v>505</v>
      </c>
      <c r="F85" s="44" t="str">
        <f t="shared" si="12"/>
        <v>N/A</v>
      </c>
      <c r="G85" s="36">
        <v>12</v>
      </c>
      <c r="H85" s="44" t="str">
        <f t="shared" si="13"/>
        <v>N/A</v>
      </c>
      <c r="I85" s="12">
        <v>-0.78600000000000003</v>
      </c>
      <c r="J85" s="12">
        <v>-97.6</v>
      </c>
      <c r="K85" s="45" t="s">
        <v>739</v>
      </c>
      <c r="L85" s="9" t="str">
        <f t="shared" si="14"/>
        <v>No</v>
      </c>
    </row>
    <row r="86" spans="1:12" ht="25.5" x14ac:dyDescent="0.2">
      <c r="A86" s="46" t="s">
        <v>1449</v>
      </c>
      <c r="B86" s="35" t="s">
        <v>213</v>
      </c>
      <c r="C86" s="47">
        <v>7932.9371315999997</v>
      </c>
      <c r="D86" s="44" t="str">
        <f t="shared" si="11"/>
        <v>N/A</v>
      </c>
      <c r="E86" s="47">
        <v>8112.5108910999998</v>
      </c>
      <c r="F86" s="44" t="str">
        <f t="shared" si="12"/>
        <v>N/A</v>
      </c>
      <c r="G86" s="47">
        <v>2093.9166667</v>
      </c>
      <c r="H86" s="44" t="str">
        <f t="shared" si="13"/>
        <v>N/A</v>
      </c>
      <c r="I86" s="12">
        <v>2.2639999999999998</v>
      </c>
      <c r="J86" s="12">
        <v>-74.2</v>
      </c>
      <c r="K86" s="45" t="s">
        <v>739</v>
      </c>
      <c r="L86" s="9" t="str">
        <f t="shared" si="14"/>
        <v>No</v>
      </c>
    </row>
    <row r="87" spans="1:12" ht="25.5" x14ac:dyDescent="0.2">
      <c r="A87" s="46" t="s">
        <v>619</v>
      </c>
      <c r="B87" s="35" t="s">
        <v>213</v>
      </c>
      <c r="C87" s="47">
        <v>655844</v>
      </c>
      <c r="D87" s="44" t="str">
        <f t="shared" si="11"/>
        <v>N/A</v>
      </c>
      <c r="E87" s="47">
        <v>697340</v>
      </c>
      <c r="F87" s="44" t="str">
        <f t="shared" si="12"/>
        <v>N/A</v>
      </c>
      <c r="G87" s="47">
        <v>82199</v>
      </c>
      <c r="H87" s="44" t="str">
        <f t="shared" si="13"/>
        <v>N/A</v>
      </c>
      <c r="I87" s="12">
        <v>6.327</v>
      </c>
      <c r="J87" s="12">
        <v>-88.2</v>
      </c>
      <c r="K87" s="45" t="s">
        <v>739</v>
      </c>
      <c r="L87" s="9" t="str">
        <f t="shared" si="14"/>
        <v>No</v>
      </c>
    </row>
    <row r="88" spans="1:12" x14ac:dyDescent="0.2">
      <c r="A88" s="46" t="s">
        <v>620</v>
      </c>
      <c r="B88" s="35" t="s">
        <v>213</v>
      </c>
      <c r="C88" s="36">
        <v>6798</v>
      </c>
      <c r="D88" s="44" t="str">
        <f t="shared" si="11"/>
        <v>N/A</v>
      </c>
      <c r="E88" s="36">
        <v>6613</v>
      </c>
      <c r="F88" s="44" t="str">
        <f t="shared" si="12"/>
        <v>N/A</v>
      </c>
      <c r="G88" s="36">
        <v>689</v>
      </c>
      <c r="H88" s="44" t="str">
        <f t="shared" si="13"/>
        <v>N/A</v>
      </c>
      <c r="I88" s="12">
        <v>-2.72</v>
      </c>
      <c r="J88" s="12">
        <v>-89.6</v>
      </c>
      <c r="K88" s="45" t="s">
        <v>739</v>
      </c>
      <c r="L88" s="9" t="str">
        <f t="shared" si="14"/>
        <v>No</v>
      </c>
    </row>
    <row r="89" spans="1:12" x14ac:dyDescent="0.2">
      <c r="A89" s="46" t="s">
        <v>1450</v>
      </c>
      <c r="B89" s="35" t="s">
        <v>213</v>
      </c>
      <c r="C89" s="47">
        <v>96.476022360000002</v>
      </c>
      <c r="D89" s="44" t="str">
        <f t="shared" si="11"/>
        <v>N/A</v>
      </c>
      <c r="E89" s="47">
        <v>105.44987147000001</v>
      </c>
      <c r="F89" s="44" t="str">
        <f t="shared" si="12"/>
        <v>N/A</v>
      </c>
      <c r="G89" s="47">
        <v>119.30188679</v>
      </c>
      <c r="H89" s="44" t="str">
        <f t="shared" si="13"/>
        <v>N/A</v>
      </c>
      <c r="I89" s="12">
        <v>9.3019999999999996</v>
      </c>
      <c r="J89" s="12">
        <v>13.14</v>
      </c>
      <c r="K89" s="45" t="s">
        <v>739</v>
      </c>
      <c r="L89" s="9" t="str">
        <f t="shared" si="14"/>
        <v>Yes</v>
      </c>
    </row>
    <row r="90" spans="1:12" x14ac:dyDescent="0.2">
      <c r="A90" s="46" t="s">
        <v>621</v>
      </c>
      <c r="B90" s="35" t="s">
        <v>213</v>
      </c>
      <c r="C90" s="47">
        <v>1330144</v>
      </c>
      <c r="D90" s="44" t="str">
        <f t="shared" si="11"/>
        <v>N/A</v>
      </c>
      <c r="E90" s="47">
        <v>1387558</v>
      </c>
      <c r="F90" s="44" t="str">
        <f t="shared" si="12"/>
        <v>N/A</v>
      </c>
      <c r="G90" s="47">
        <v>297540</v>
      </c>
      <c r="H90" s="44" t="str">
        <f t="shared" si="13"/>
        <v>N/A</v>
      </c>
      <c r="I90" s="12">
        <v>4.3159999999999998</v>
      </c>
      <c r="J90" s="12">
        <v>-78.599999999999994</v>
      </c>
      <c r="K90" s="45" t="s">
        <v>739</v>
      </c>
      <c r="L90" s="9" t="str">
        <f t="shared" si="14"/>
        <v>No</v>
      </c>
    </row>
    <row r="91" spans="1:12" x14ac:dyDescent="0.2">
      <c r="A91" s="46" t="s">
        <v>622</v>
      </c>
      <c r="B91" s="35" t="s">
        <v>213</v>
      </c>
      <c r="C91" s="36">
        <v>5469</v>
      </c>
      <c r="D91" s="44" t="str">
        <f t="shared" si="11"/>
        <v>N/A</v>
      </c>
      <c r="E91" s="36">
        <v>5684</v>
      </c>
      <c r="F91" s="44" t="str">
        <f t="shared" si="12"/>
        <v>N/A</v>
      </c>
      <c r="G91" s="36">
        <v>725</v>
      </c>
      <c r="H91" s="44" t="str">
        <f t="shared" si="13"/>
        <v>N/A</v>
      </c>
      <c r="I91" s="12">
        <v>3.931</v>
      </c>
      <c r="J91" s="12">
        <v>-87.2</v>
      </c>
      <c r="K91" s="45" t="s">
        <v>739</v>
      </c>
      <c r="L91" s="9" t="str">
        <f t="shared" si="14"/>
        <v>No</v>
      </c>
    </row>
    <row r="92" spans="1:12" x14ac:dyDescent="0.2">
      <c r="A92" s="46" t="s">
        <v>1451</v>
      </c>
      <c r="B92" s="35" t="s">
        <v>213</v>
      </c>
      <c r="C92" s="47">
        <v>243.21521301999999</v>
      </c>
      <c r="D92" s="44" t="str">
        <f t="shared" si="11"/>
        <v>N/A</v>
      </c>
      <c r="E92" s="47">
        <v>244.11646727999999</v>
      </c>
      <c r="F92" s="44" t="str">
        <f t="shared" si="12"/>
        <v>N/A</v>
      </c>
      <c r="G92" s="47">
        <v>410.4</v>
      </c>
      <c r="H92" s="44" t="str">
        <f t="shared" si="13"/>
        <v>N/A</v>
      </c>
      <c r="I92" s="12">
        <v>0.37059999999999998</v>
      </c>
      <c r="J92" s="12">
        <v>68.12</v>
      </c>
      <c r="K92" s="45" t="s">
        <v>739</v>
      </c>
      <c r="L92" s="9" t="str">
        <f t="shared" si="14"/>
        <v>No</v>
      </c>
    </row>
    <row r="93" spans="1:12" ht="25.5" x14ac:dyDescent="0.2">
      <c r="A93" s="46" t="s">
        <v>623</v>
      </c>
      <c r="B93" s="35" t="s">
        <v>213</v>
      </c>
      <c r="C93" s="47">
        <v>62264758</v>
      </c>
      <c r="D93" s="44" t="str">
        <f t="shared" si="11"/>
        <v>N/A</v>
      </c>
      <c r="E93" s="47">
        <v>68023912</v>
      </c>
      <c r="F93" s="44" t="str">
        <f t="shared" si="12"/>
        <v>N/A</v>
      </c>
      <c r="G93" s="47">
        <v>46395350</v>
      </c>
      <c r="H93" s="44" t="str">
        <f t="shared" si="13"/>
        <v>N/A</v>
      </c>
      <c r="I93" s="12">
        <v>9.2490000000000006</v>
      </c>
      <c r="J93" s="12">
        <v>-31.8</v>
      </c>
      <c r="K93" s="45" t="s">
        <v>739</v>
      </c>
      <c r="L93" s="9" t="str">
        <f t="shared" si="14"/>
        <v>No</v>
      </c>
    </row>
    <row r="94" spans="1:12" x14ac:dyDescent="0.2">
      <c r="A94" s="49" t="s">
        <v>624</v>
      </c>
      <c r="B94" s="36" t="s">
        <v>213</v>
      </c>
      <c r="C94" s="36">
        <v>4423</v>
      </c>
      <c r="D94" s="44" t="str">
        <f t="shared" si="11"/>
        <v>N/A</v>
      </c>
      <c r="E94" s="36">
        <v>4618</v>
      </c>
      <c r="F94" s="44" t="str">
        <f t="shared" si="12"/>
        <v>N/A</v>
      </c>
      <c r="G94" s="36">
        <v>777</v>
      </c>
      <c r="H94" s="44" t="str">
        <f t="shared" si="13"/>
        <v>N/A</v>
      </c>
      <c r="I94" s="12">
        <v>4.4089999999999998</v>
      </c>
      <c r="J94" s="12">
        <v>-83.2</v>
      </c>
      <c r="K94" s="50" t="s">
        <v>739</v>
      </c>
      <c r="L94" s="9" t="str">
        <f t="shared" si="14"/>
        <v>No</v>
      </c>
    </row>
    <row r="95" spans="1:12" ht="25.5" x14ac:dyDescent="0.2">
      <c r="A95" s="46" t="s">
        <v>1452</v>
      </c>
      <c r="B95" s="35" t="s">
        <v>213</v>
      </c>
      <c r="C95" s="47">
        <v>14077.494461</v>
      </c>
      <c r="D95" s="44" t="str">
        <f t="shared" si="11"/>
        <v>N/A</v>
      </c>
      <c r="E95" s="47">
        <v>14730.167171999999</v>
      </c>
      <c r="F95" s="44" t="str">
        <f t="shared" si="12"/>
        <v>N/A</v>
      </c>
      <c r="G95" s="47">
        <v>59710.875161000004</v>
      </c>
      <c r="H95" s="44" t="str">
        <f t="shared" si="13"/>
        <v>N/A</v>
      </c>
      <c r="I95" s="12">
        <v>4.6360000000000001</v>
      </c>
      <c r="J95" s="12">
        <v>305.39999999999998</v>
      </c>
      <c r="K95" s="45" t="s">
        <v>739</v>
      </c>
      <c r="L95" s="9" t="str">
        <f t="shared" si="14"/>
        <v>No</v>
      </c>
    </row>
    <row r="96" spans="1:12" ht="25.5" x14ac:dyDescent="0.2">
      <c r="A96" s="46" t="s">
        <v>625</v>
      </c>
      <c r="B96" s="35" t="s">
        <v>213</v>
      </c>
      <c r="C96" s="47">
        <v>454185</v>
      </c>
      <c r="D96" s="44" t="str">
        <f t="shared" si="11"/>
        <v>N/A</v>
      </c>
      <c r="E96" s="47">
        <v>70642</v>
      </c>
      <c r="F96" s="44" t="str">
        <f t="shared" si="12"/>
        <v>N/A</v>
      </c>
      <c r="G96" s="47">
        <v>4834</v>
      </c>
      <c r="H96" s="44" t="str">
        <f t="shared" si="13"/>
        <v>N/A</v>
      </c>
      <c r="I96" s="12">
        <v>-84.4</v>
      </c>
      <c r="J96" s="12">
        <v>-93.2</v>
      </c>
      <c r="K96" s="45" t="s">
        <v>739</v>
      </c>
      <c r="L96" s="9" t="str">
        <f t="shared" si="14"/>
        <v>No</v>
      </c>
    </row>
    <row r="97" spans="1:12" x14ac:dyDescent="0.2">
      <c r="A97" s="46" t="s">
        <v>626</v>
      </c>
      <c r="B97" s="35" t="s">
        <v>213</v>
      </c>
      <c r="C97" s="36">
        <v>2914</v>
      </c>
      <c r="D97" s="44" t="str">
        <f t="shared" si="11"/>
        <v>N/A</v>
      </c>
      <c r="E97" s="36">
        <v>2300</v>
      </c>
      <c r="F97" s="44" t="str">
        <f t="shared" si="12"/>
        <v>N/A</v>
      </c>
      <c r="G97" s="36">
        <v>196</v>
      </c>
      <c r="H97" s="44" t="str">
        <f t="shared" si="13"/>
        <v>N/A</v>
      </c>
      <c r="I97" s="12">
        <v>-21.1</v>
      </c>
      <c r="J97" s="12">
        <v>-91.5</v>
      </c>
      <c r="K97" s="45" t="s">
        <v>739</v>
      </c>
      <c r="L97" s="9" t="str">
        <f t="shared" si="14"/>
        <v>No</v>
      </c>
    </row>
    <row r="98" spans="1:12" ht="25.5" x14ac:dyDescent="0.2">
      <c r="A98" s="46" t="s">
        <v>1453</v>
      </c>
      <c r="B98" s="35" t="s">
        <v>213</v>
      </c>
      <c r="C98" s="47">
        <v>155.86307481</v>
      </c>
      <c r="D98" s="44" t="str">
        <f t="shared" si="11"/>
        <v>N/A</v>
      </c>
      <c r="E98" s="47">
        <v>30.713913043000002</v>
      </c>
      <c r="F98" s="44" t="str">
        <f t="shared" si="12"/>
        <v>N/A</v>
      </c>
      <c r="G98" s="47">
        <v>24.663265306</v>
      </c>
      <c r="H98" s="44" t="str">
        <f t="shared" si="13"/>
        <v>N/A</v>
      </c>
      <c r="I98" s="12">
        <v>-80.3</v>
      </c>
      <c r="J98" s="12">
        <v>-19.7</v>
      </c>
      <c r="K98" s="45" t="s">
        <v>739</v>
      </c>
      <c r="L98" s="9" t="str">
        <f t="shared" si="14"/>
        <v>Yes</v>
      </c>
    </row>
    <row r="99" spans="1:12" ht="25.5" x14ac:dyDescent="0.2">
      <c r="A99" s="46" t="s">
        <v>627</v>
      </c>
      <c r="B99" s="35" t="s">
        <v>213</v>
      </c>
      <c r="C99" s="47">
        <v>0</v>
      </c>
      <c r="D99" s="44" t="str">
        <f t="shared" si="11"/>
        <v>N/A</v>
      </c>
      <c r="E99" s="47">
        <v>0</v>
      </c>
      <c r="F99" s="44" t="str">
        <f t="shared" si="12"/>
        <v>N/A</v>
      </c>
      <c r="G99" s="47">
        <v>0</v>
      </c>
      <c r="H99" s="44" t="str">
        <f t="shared" si="13"/>
        <v>N/A</v>
      </c>
      <c r="I99" s="12" t="s">
        <v>1747</v>
      </c>
      <c r="J99" s="12" t="s">
        <v>1747</v>
      </c>
      <c r="K99" s="45" t="s">
        <v>739</v>
      </c>
      <c r="L99" s="9" t="str">
        <f t="shared" si="14"/>
        <v>N/A</v>
      </c>
    </row>
    <row r="100" spans="1:12" x14ac:dyDescent="0.2">
      <c r="A100" s="46" t="s">
        <v>628</v>
      </c>
      <c r="B100" s="35" t="s">
        <v>213</v>
      </c>
      <c r="C100" s="36">
        <v>0</v>
      </c>
      <c r="D100" s="44" t="str">
        <f t="shared" si="11"/>
        <v>N/A</v>
      </c>
      <c r="E100" s="36">
        <v>0</v>
      </c>
      <c r="F100" s="44" t="str">
        <f t="shared" si="12"/>
        <v>N/A</v>
      </c>
      <c r="G100" s="36">
        <v>0</v>
      </c>
      <c r="H100" s="44" t="str">
        <f t="shared" si="13"/>
        <v>N/A</v>
      </c>
      <c r="I100" s="12" t="s">
        <v>1747</v>
      </c>
      <c r="J100" s="12" t="s">
        <v>1747</v>
      </c>
      <c r="K100" s="45" t="s">
        <v>739</v>
      </c>
      <c r="L100" s="9" t="str">
        <f t="shared" si="14"/>
        <v>N/A</v>
      </c>
    </row>
    <row r="101" spans="1:12" ht="25.5" x14ac:dyDescent="0.2">
      <c r="A101" s="46" t="s">
        <v>1454</v>
      </c>
      <c r="B101" s="35" t="s">
        <v>213</v>
      </c>
      <c r="C101" s="47" t="s">
        <v>1747</v>
      </c>
      <c r="D101" s="44" t="str">
        <f t="shared" si="11"/>
        <v>N/A</v>
      </c>
      <c r="E101" s="47" t="s">
        <v>1747</v>
      </c>
      <c r="F101" s="44" t="str">
        <f t="shared" si="12"/>
        <v>N/A</v>
      </c>
      <c r="G101" s="47" t="s">
        <v>1747</v>
      </c>
      <c r="H101" s="44" t="str">
        <f t="shared" si="13"/>
        <v>N/A</v>
      </c>
      <c r="I101" s="12" t="s">
        <v>1747</v>
      </c>
      <c r="J101" s="12" t="s">
        <v>1747</v>
      </c>
      <c r="K101" s="45" t="s">
        <v>739</v>
      </c>
      <c r="L101" s="9" t="str">
        <f t="shared" si="14"/>
        <v>N/A</v>
      </c>
    </row>
    <row r="102" spans="1:12" ht="25.5" x14ac:dyDescent="0.2">
      <c r="A102" s="46" t="s">
        <v>629</v>
      </c>
      <c r="B102" s="35" t="s">
        <v>213</v>
      </c>
      <c r="C102" s="47">
        <v>0</v>
      </c>
      <c r="D102" s="44" t="str">
        <f t="shared" si="11"/>
        <v>N/A</v>
      </c>
      <c r="E102" s="47">
        <v>0</v>
      </c>
      <c r="F102" s="44" t="str">
        <f t="shared" si="12"/>
        <v>N/A</v>
      </c>
      <c r="G102" s="47">
        <v>0</v>
      </c>
      <c r="H102" s="44" t="str">
        <f t="shared" si="13"/>
        <v>N/A</v>
      </c>
      <c r="I102" s="12" t="s">
        <v>1747</v>
      </c>
      <c r="J102" s="12" t="s">
        <v>1747</v>
      </c>
      <c r="K102" s="45" t="s">
        <v>739</v>
      </c>
      <c r="L102" s="9" t="str">
        <f t="shared" si="14"/>
        <v>N/A</v>
      </c>
    </row>
    <row r="103" spans="1:12" ht="25.5" x14ac:dyDescent="0.2">
      <c r="A103" s="46" t="s">
        <v>630</v>
      </c>
      <c r="B103" s="35" t="s">
        <v>213</v>
      </c>
      <c r="C103" s="36">
        <v>0</v>
      </c>
      <c r="D103" s="44" t="str">
        <f t="shared" si="11"/>
        <v>N/A</v>
      </c>
      <c r="E103" s="36">
        <v>0</v>
      </c>
      <c r="F103" s="44" t="str">
        <f t="shared" si="12"/>
        <v>N/A</v>
      </c>
      <c r="G103" s="36">
        <v>0</v>
      </c>
      <c r="H103" s="44" t="str">
        <f t="shared" si="13"/>
        <v>N/A</v>
      </c>
      <c r="I103" s="12" t="s">
        <v>1747</v>
      </c>
      <c r="J103" s="12" t="s">
        <v>1747</v>
      </c>
      <c r="K103" s="45" t="s">
        <v>739</v>
      </c>
      <c r="L103" s="9" t="str">
        <f t="shared" si="14"/>
        <v>N/A</v>
      </c>
    </row>
    <row r="104" spans="1:12" ht="25.5" x14ac:dyDescent="0.2">
      <c r="A104" s="46" t="s">
        <v>1455</v>
      </c>
      <c r="B104" s="35" t="s">
        <v>213</v>
      </c>
      <c r="C104" s="47" t="s">
        <v>1747</v>
      </c>
      <c r="D104" s="44" t="str">
        <f t="shared" si="11"/>
        <v>N/A</v>
      </c>
      <c r="E104" s="47" t="s">
        <v>1747</v>
      </c>
      <c r="F104" s="44" t="str">
        <f t="shared" si="12"/>
        <v>N/A</v>
      </c>
      <c r="G104" s="47" t="s">
        <v>1747</v>
      </c>
      <c r="H104" s="44" t="str">
        <f t="shared" si="13"/>
        <v>N/A</v>
      </c>
      <c r="I104" s="12" t="s">
        <v>1747</v>
      </c>
      <c r="J104" s="12" t="s">
        <v>1747</v>
      </c>
      <c r="K104" s="45" t="s">
        <v>739</v>
      </c>
      <c r="L104" s="9" t="str">
        <f t="shared" si="14"/>
        <v>N/A</v>
      </c>
    </row>
    <row r="105" spans="1:12" ht="25.5" x14ac:dyDescent="0.2">
      <c r="A105" s="46" t="s">
        <v>631</v>
      </c>
      <c r="B105" s="35" t="s">
        <v>213</v>
      </c>
      <c r="C105" s="47">
        <v>3496615</v>
      </c>
      <c r="D105" s="44" t="str">
        <f t="shared" si="11"/>
        <v>N/A</v>
      </c>
      <c r="E105" s="47">
        <v>3574054</v>
      </c>
      <c r="F105" s="44" t="str">
        <f t="shared" si="12"/>
        <v>N/A</v>
      </c>
      <c r="G105" s="47">
        <v>62876</v>
      </c>
      <c r="H105" s="44" t="str">
        <f t="shared" si="13"/>
        <v>N/A</v>
      </c>
      <c r="I105" s="12">
        <v>2.2149999999999999</v>
      </c>
      <c r="J105" s="12">
        <v>-98.2</v>
      </c>
      <c r="K105" s="45" t="s">
        <v>739</v>
      </c>
      <c r="L105" s="9" t="str">
        <f t="shared" si="14"/>
        <v>No</v>
      </c>
    </row>
    <row r="106" spans="1:12" x14ac:dyDescent="0.2">
      <c r="A106" s="46" t="s">
        <v>632</v>
      </c>
      <c r="B106" s="35" t="s">
        <v>213</v>
      </c>
      <c r="C106" s="36">
        <v>251</v>
      </c>
      <c r="D106" s="44" t="str">
        <f t="shared" si="11"/>
        <v>N/A</v>
      </c>
      <c r="E106" s="36">
        <v>256</v>
      </c>
      <c r="F106" s="44" t="str">
        <f t="shared" si="12"/>
        <v>N/A</v>
      </c>
      <c r="G106" s="36">
        <v>13</v>
      </c>
      <c r="H106" s="44" t="str">
        <f t="shared" si="13"/>
        <v>N/A</v>
      </c>
      <c r="I106" s="12">
        <v>1.992</v>
      </c>
      <c r="J106" s="12">
        <v>-94.9</v>
      </c>
      <c r="K106" s="45" t="s">
        <v>739</v>
      </c>
      <c r="L106" s="9" t="str">
        <f t="shared" si="14"/>
        <v>No</v>
      </c>
    </row>
    <row r="107" spans="1:12" ht="25.5" x14ac:dyDescent="0.2">
      <c r="A107" s="46" t="s">
        <v>1456</v>
      </c>
      <c r="B107" s="35" t="s">
        <v>213</v>
      </c>
      <c r="C107" s="47">
        <v>13930.737052</v>
      </c>
      <c r="D107" s="44" t="str">
        <f t="shared" si="11"/>
        <v>N/A</v>
      </c>
      <c r="E107" s="47">
        <v>13961.148438</v>
      </c>
      <c r="F107" s="44" t="str">
        <f t="shared" si="12"/>
        <v>N/A</v>
      </c>
      <c r="G107" s="47">
        <v>4836.6153845999997</v>
      </c>
      <c r="H107" s="44" t="str">
        <f t="shared" si="13"/>
        <v>N/A</v>
      </c>
      <c r="I107" s="12">
        <v>0.21829999999999999</v>
      </c>
      <c r="J107" s="12">
        <v>-65.400000000000006</v>
      </c>
      <c r="K107" s="45" t="s">
        <v>739</v>
      </c>
      <c r="L107" s="9" t="str">
        <f t="shared" si="14"/>
        <v>No</v>
      </c>
    </row>
    <row r="108" spans="1:12" ht="25.5" x14ac:dyDescent="0.2">
      <c r="A108" s="46" t="s">
        <v>633</v>
      </c>
      <c r="B108" s="35" t="s">
        <v>213</v>
      </c>
      <c r="C108" s="47">
        <v>602742</v>
      </c>
      <c r="D108" s="44" t="str">
        <f t="shared" si="11"/>
        <v>N/A</v>
      </c>
      <c r="E108" s="47">
        <v>784462</v>
      </c>
      <c r="F108" s="44" t="str">
        <f t="shared" si="12"/>
        <v>N/A</v>
      </c>
      <c r="G108" s="47">
        <v>21593</v>
      </c>
      <c r="H108" s="44" t="str">
        <f t="shared" si="13"/>
        <v>N/A</v>
      </c>
      <c r="I108" s="12">
        <v>30.15</v>
      </c>
      <c r="J108" s="12">
        <v>-97.2</v>
      </c>
      <c r="K108" s="45" t="s">
        <v>739</v>
      </c>
      <c r="L108" s="9" t="str">
        <f t="shared" si="14"/>
        <v>No</v>
      </c>
    </row>
    <row r="109" spans="1:12" x14ac:dyDescent="0.2">
      <c r="A109" s="46" t="s">
        <v>634</v>
      </c>
      <c r="B109" s="35" t="s">
        <v>213</v>
      </c>
      <c r="C109" s="36">
        <v>1453</v>
      </c>
      <c r="D109" s="44" t="str">
        <f t="shared" si="11"/>
        <v>N/A</v>
      </c>
      <c r="E109" s="36">
        <v>1640</v>
      </c>
      <c r="F109" s="44" t="str">
        <f t="shared" si="12"/>
        <v>N/A</v>
      </c>
      <c r="G109" s="36">
        <v>79</v>
      </c>
      <c r="H109" s="44" t="str">
        <f t="shared" si="13"/>
        <v>N/A</v>
      </c>
      <c r="I109" s="12">
        <v>12.87</v>
      </c>
      <c r="J109" s="12">
        <v>-95.2</v>
      </c>
      <c r="K109" s="45" t="s">
        <v>739</v>
      </c>
      <c r="L109" s="9" t="str">
        <f t="shared" si="14"/>
        <v>No</v>
      </c>
    </row>
    <row r="110" spans="1:12" ht="25.5" x14ac:dyDescent="0.2">
      <c r="A110" s="46" t="s">
        <v>1457</v>
      </c>
      <c r="B110" s="35" t="s">
        <v>213</v>
      </c>
      <c r="C110" s="47">
        <v>414.82587748999998</v>
      </c>
      <c r="D110" s="44" t="str">
        <f t="shared" si="11"/>
        <v>N/A</v>
      </c>
      <c r="E110" s="47">
        <v>478.33048780000001</v>
      </c>
      <c r="F110" s="44" t="str">
        <f t="shared" si="12"/>
        <v>N/A</v>
      </c>
      <c r="G110" s="47">
        <v>273.32911392</v>
      </c>
      <c r="H110" s="44" t="str">
        <f t="shared" si="13"/>
        <v>N/A</v>
      </c>
      <c r="I110" s="12">
        <v>15.31</v>
      </c>
      <c r="J110" s="12">
        <v>-42.9</v>
      </c>
      <c r="K110" s="45" t="s">
        <v>739</v>
      </c>
      <c r="L110" s="9" t="str">
        <f t="shared" si="14"/>
        <v>No</v>
      </c>
    </row>
    <row r="111" spans="1:12" ht="25.5" x14ac:dyDescent="0.2">
      <c r="A111" s="46" t="s">
        <v>635</v>
      </c>
      <c r="B111" s="35" t="s">
        <v>213</v>
      </c>
      <c r="C111" s="47">
        <v>12957398</v>
      </c>
      <c r="D111" s="44" t="str">
        <f t="shared" si="11"/>
        <v>N/A</v>
      </c>
      <c r="E111" s="47">
        <v>12023246</v>
      </c>
      <c r="F111" s="44" t="str">
        <f t="shared" si="12"/>
        <v>N/A</v>
      </c>
      <c r="G111" s="47">
        <v>327373</v>
      </c>
      <c r="H111" s="44" t="str">
        <f t="shared" si="13"/>
        <v>N/A</v>
      </c>
      <c r="I111" s="12">
        <v>-7.21</v>
      </c>
      <c r="J111" s="12">
        <v>-97.3</v>
      </c>
      <c r="K111" s="45" t="s">
        <v>739</v>
      </c>
      <c r="L111" s="9" t="str">
        <f t="shared" si="14"/>
        <v>No</v>
      </c>
    </row>
    <row r="112" spans="1:12" x14ac:dyDescent="0.2">
      <c r="A112" s="46" t="s">
        <v>636</v>
      </c>
      <c r="B112" s="35" t="s">
        <v>213</v>
      </c>
      <c r="C112" s="36">
        <v>540</v>
      </c>
      <c r="D112" s="44" t="str">
        <f t="shared" si="11"/>
        <v>N/A</v>
      </c>
      <c r="E112" s="36">
        <v>512</v>
      </c>
      <c r="F112" s="44" t="str">
        <f t="shared" si="12"/>
        <v>N/A</v>
      </c>
      <c r="G112" s="36">
        <v>77</v>
      </c>
      <c r="H112" s="44" t="str">
        <f t="shared" si="13"/>
        <v>N/A</v>
      </c>
      <c r="I112" s="12">
        <v>-5.19</v>
      </c>
      <c r="J112" s="12">
        <v>-85</v>
      </c>
      <c r="K112" s="45" t="s">
        <v>739</v>
      </c>
      <c r="L112" s="9" t="str">
        <f t="shared" si="14"/>
        <v>No</v>
      </c>
    </row>
    <row r="113" spans="1:12" x14ac:dyDescent="0.2">
      <c r="A113" s="46" t="s">
        <v>1458</v>
      </c>
      <c r="B113" s="35" t="s">
        <v>213</v>
      </c>
      <c r="C113" s="47">
        <v>23995.181481</v>
      </c>
      <c r="D113" s="44" t="str">
        <f t="shared" si="11"/>
        <v>N/A</v>
      </c>
      <c r="E113" s="47">
        <v>23482.902343999998</v>
      </c>
      <c r="F113" s="44" t="str">
        <f t="shared" si="12"/>
        <v>N/A</v>
      </c>
      <c r="G113" s="47">
        <v>4251.5974026000004</v>
      </c>
      <c r="H113" s="44" t="str">
        <f t="shared" si="13"/>
        <v>N/A</v>
      </c>
      <c r="I113" s="12">
        <v>-2.13</v>
      </c>
      <c r="J113" s="12">
        <v>-81.900000000000006</v>
      </c>
      <c r="K113" s="45" t="s">
        <v>739</v>
      </c>
      <c r="L113" s="9" t="str">
        <f t="shared" si="14"/>
        <v>No</v>
      </c>
    </row>
    <row r="114" spans="1:12" ht="25.5" x14ac:dyDescent="0.2">
      <c r="A114" s="46" t="s">
        <v>637</v>
      </c>
      <c r="B114" s="35" t="s">
        <v>213</v>
      </c>
      <c r="C114" s="47">
        <v>11124</v>
      </c>
      <c r="D114" s="44" t="str">
        <f t="shared" si="11"/>
        <v>N/A</v>
      </c>
      <c r="E114" s="47">
        <v>36135</v>
      </c>
      <c r="F114" s="44" t="str">
        <f t="shared" si="12"/>
        <v>N/A</v>
      </c>
      <c r="G114" s="47">
        <v>304</v>
      </c>
      <c r="H114" s="44" t="str">
        <f t="shared" si="13"/>
        <v>N/A</v>
      </c>
      <c r="I114" s="12">
        <v>224.8</v>
      </c>
      <c r="J114" s="12">
        <v>-99.2</v>
      </c>
      <c r="K114" s="45" t="s">
        <v>739</v>
      </c>
      <c r="L114" s="9" t="str">
        <f>IF(J114="Div by 0", "N/A", IF(OR(J114="N/A",K114="N/A"),"N/A", IF(J114&gt;VALUE(MID(K114,1,2)), "No", IF(J114&lt;-1*VALUE(MID(K114,1,2)), "No", "Yes"))))</f>
        <v>No</v>
      </c>
    </row>
    <row r="115" spans="1:12" x14ac:dyDescent="0.2">
      <c r="A115" s="46" t="s">
        <v>638</v>
      </c>
      <c r="B115" s="35" t="s">
        <v>213</v>
      </c>
      <c r="C115" s="36">
        <v>211</v>
      </c>
      <c r="D115" s="44" t="str">
        <f t="shared" si="11"/>
        <v>N/A</v>
      </c>
      <c r="E115" s="36">
        <v>322</v>
      </c>
      <c r="F115" s="44" t="str">
        <f t="shared" si="12"/>
        <v>N/A</v>
      </c>
      <c r="G115" s="36">
        <v>12</v>
      </c>
      <c r="H115" s="44" t="str">
        <f t="shared" si="13"/>
        <v>N/A</v>
      </c>
      <c r="I115" s="12">
        <v>52.61</v>
      </c>
      <c r="J115" s="12">
        <v>-96.3</v>
      </c>
      <c r="K115" s="45" t="s">
        <v>739</v>
      </c>
      <c r="L115" s="9" t="str">
        <f t="shared" ref="L115:L119" si="15">IF(J115="Div by 0", "N/A", IF(OR(J115="N/A",K115="N/A"),"N/A", IF(J115&gt;VALUE(MID(K115,1,2)), "No", IF(J115&lt;-1*VALUE(MID(K115,1,2)), "No", "Yes"))))</f>
        <v>No</v>
      </c>
    </row>
    <row r="116" spans="1:12" ht="25.5" x14ac:dyDescent="0.2">
      <c r="A116" s="46" t="s">
        <v>1459</v>
      </c>
      <c r="B116" s="35" t="s">
        <v>213</v>
      </c>
      <c r="C116" s="47">
        <v>52.720379147000003</v>
      </c>
      <c r="D116" s="44" t="str">
        <f t="shared" si="11"/>
        <v>N/A</v>
      </c>
      <c r="E116" s="47">
        <v>112.22049689000001</v>
      </c>
      <c r="F116" s="44" t="str">
        <f t="shared" si="12"/>
        <v>N/A</v>
      </c>
      <c r="G116" s="47">
        <v>25.333333332999999</v>
      </c>
      <c r="H116" s="44" t="str">
        <f t="shared" si="13"/>
        <v>N/A</v>
      </c>
      <c r="I116" s="12">
        <v>112.9</v>
      </c>
      <c r="J116" s="12">
        <v>-77.400000000000006</v>
      </c>
      <c r="K116" s="45" t="s">
        <v>739</v>
      </c>
      <c r="L116" s="9" t="str">
        <f t="shared" si="15"/>
        <v>No</v>
      </c>
    </row>
    <row r="117" spans="1:12" ht="25.5" x14ac:dyDescent="0.2">
      <c r="A117" s="46" t="s">
        <v>639</v>
      </c>
      <c r="B117" s="35" t="s">
        <v>213</v>
      </c>
      <c r="C117" s="47">
        <v>1279299</v>
      </c>
      <c r="D117" s="44" t="str">
        <f t="shared" si="11"/>
        <v>N/A</v>
      </c>
      <c r="E117" s="47">
        <v>1557197</v>
      </c>
      <c r="F117" s="44" t="str">
        <f t="shared" si="12"/>
        <v>N/A</v>
      </c>
      <c r="G117" s="47">
        <v>150337</v>
      </c>
      <c r="H117" s="44" t="str">
        <f t="shared" si="13"/>
        <v>N/A</v>
      </c>
      <c r="I117" s="12">
        <v>21.72</v>
      </c>
      <c r="J117" s="12">
        <v>-90.3</v>
      </c>
      <c r="K117" s="45" t="s">
        <v>739</v>
      </c>
      <c r="L117" s="9" t="str">
        <f t="shared" si="15"/>
        <v>No</v>
      </c>
    </row>
    <row r="118" spans="1:12" x14ac:dyDescent="0.2">
      <c r="A118" s="46" t="s">
        <v>640</v>
      </c>
      <c r="B118" s="35" t="s">
        <v>213</v>
      </c>
      <c r="C118" s="36">
        <v>14</v>
      </c>
      <c r="D118" s="44" t="str">
        <f t="shared" si="11"/>
        <v>N/A</v>
      </c>
      <c r="E118" s="36">
        <v>15</v>
      </c>
      <c r="F118" s="44" t="str">
        <f t="shared" si="12"/>
        <v>N/A</v>
      </c>
      <c r="G118" s="36">
        <v>11</v>
      </c>
      <c r="H118" s="44" t="str">
        <f t="shared" si="13"/>
        <v>N/A</v>
      </c>
      <c r="I118" s="12">
        <v>7.1429999999999998</v>
      </c>
      <c r="J118" s="12">
        <v>-93.3</v>
      </c>
      <c r="K118" s="45" t="s">
        <v>739</v>
      </c>
      <c r="L118" s="9" t="str">
        <f t="shared" si="15"/>
        <v>No</v>
      </c>
    </row>
    <row r="119" spans="1:12" ht="25.5" x14ac:dyDescent="0.2">
      <c r="A119" s="46" t="s">
        <v>1460</v>
      </c>
      <c r="B119" s="35" t="s">
        <v>213</v>
      </c>
      <c r="C119" s="47">
        <v>91378.5</v>
      </c>
      <c r="D119" s="44" t="str">
        <f t="shared" si="11"/>
        <v>N/A</v>
      </c>
      <c r="E119" s="47">
        <v>103813.13333</v>
      </c>
      <c r="F119" s="44" t="str">
        <f t="shared" si="12"/>
        <v>N/A</v>
      </c>
      <c r="G119" s="47">
        <v>150337</v>
      </c>
      <c r="H119" s="44" t="str">
        <f t="shared" si="13"/>
        <v>N/A</v>
      </c>
      <c r="I119" s="12">
        <v>13.61</v>
      </c>
      <c r="J119" s="12">
        <v>44.82</v>
      </c>
      <c r="K119" s="45" t="s">
        <v>739</v>
      </c>
      <c r="L119" s="9" t="str">
        <f t="shared" si="15"/>
        <v>No</v>
      </c>
    </row>
    <row r="120" spans="1:12" ht="25.5" x14ac:dyDescent="0.2">
      <c r="A120" s="46" t="s">
        <v>641</v>
      </c>
      <c r="B120" s="35" t="s">
        <v>213</v>
      </c>
      <c r="C120" s="47">
        <v>1020135</v>
      </c>
      <c r="D120" s="44" t="str">
        <f t="shared" si="11"/>
        <v>N/A</v>
      </c>
      <c r="E120" s="47">
        <v>1075412</v>
      </c>
      <c r="F120" s="44" t="str">
        <f t="shared" si="12"/>
        <v>N/A</v>
      </c>
      <c r="G120" s="47">
        <v>178503</v>
      </c>
      <c r="H120" s="44" t="str">
        <f t="shared" si="13"/>
        <v>N/A</v>
      </c>
      <c r="I120" s="12">
        <v>5.4189999999999996</v>
      </c>
      <c r="J120" s="12">
        <v>-83.4</v>
      </c>
      <c r="K120" s="45" t="s">
        <v>739</v>
      </c>
      <c r="L120" s="9" t="str">
        <f t="shared" ref="L120:L131" si="16">IF(J120="Div by 0", "N/A", IF(K120="N/A","N/A", IF(J120&gt;VALUE(MID(K120,1,2)), "No", IF(J120&lt;-1*VALUE(MID(K120,1,2)), "No", "Yes"))))</f>
        <v>No</v>
      </c>
    </row>
    <row r="121" spans="1:12" ht="25.5" x14ac:dyDescent="0.2">
      <c r="A121" s="46" t="s">
        <v>642</v>
      </c>
      <c r="B121" s="35" t="s">
        <v>213</v>
      </c>
      <c r="C121" s="36">
        <v>1490</v>
      </c>
      <c r="D121" s="44" t="str">
        <f t="shared" si="11"/>
        <v>N/A</v>
      </c>
      <c r="E121" s="36">
        <v>1536</v>
      </c>
      <c r="F121" s="44" t="str">
        <f t="shared" si="12"/>
        <v>N/A</v>
      </c>
      <c r="G121" s="36">
        <v>210</v>
      </c>
      <c r="H121" s="44" t="str">
        <f t="shared" si="13"/>
        <v>N/A</v>
      </c>
      <c r="I121" s="12">
        <v>3.0870000000000002</v>
      </c>
      <c r="J121" s="12">
        <v>-86.3</v>
      </c>
      <c r="K121" s="45" t="s">
        <v>739</v>
      </c>
      <c r="L121" s="9" t="str">
        <f t="shared" si="16"/>
        <v>No</v>
      </c>
    </row>
    <row r="122" spans="1:12" ht="25.5" x14ac:dyDescent="0.2">
      <c r="A122" s="46" t="s">
        <v>1461</v>
      </c>
      <c r="B122" s="35" t="s">
        <v>213</v>
      </c>
      <c r="C122" s="47">
        <v>684.65436241999998</v>
      </c>
      <c r="D122" s="44" t="str">
        <f t="shared" si="11"/>
        <v>N/A</v>
      </c>
      <c r="E122" s="47">
        <v>700.13802082999996</v>
      </c>
      <c r="F122" s="44" t="str">
        <f t="shared" si="12"/>
        <v>N/A</v>
      </c>
      <c r="G122" s="47">
        <v>850.01428570999997</v>
      </c>
      <c r="H122" s="44" t="str">
        <f t="shared" si="13"/>
        <v>N/A</v>
      </c>
      <c r="I122" s="12">
        <v>2.262</v>
      </c>
      <c r="J122" s="12">
        <v>21.41</v>
      </c>
      <c r="K122" s="45" t="s">
        <v>739</v>
      </c>
      <c r="L122" s="9" t="str">
        <f t="shared" si="16"/>
        <v>Yes</v>
      </c>
    </row>
    <row r="123" spans="1:12" ht="25.5" x14ac:dyDescent="0.2">
      <c r="A123" s="46" t="s">
        <v>643</v>
      </c>
      <c r="B123" s="35" t="s">
        <v>213</v>
      </c>
      <c r="C123" s="47">
        <v>13322285</v>
      </c>
      <c r="D123" s="44" t="str">
        <f t="shared" ref="D123:D131" si="17">IF($B123="N/A","N/A",IF(C123&gt;10,"No",IF(C123&lt;-10,"No","Yes")))</f>
        <v>N/A</v>
      </c>
      <c r="E123" s="47">
        <v>12865893</v>
      </c>
      <c r="F123" s="44" t="str">
        <f t="shared" ref="F123:F131" si="18">IF($B123="N/A","N/A",IF(E123&gt;10,"No",IF(E123&lt;-10,"No","Yes")))</f>
        <v>N/A</v>
      </c>
      <c r="G123" s="47">
        <v>13221140</v>
      </c>
      <c r="H123" s="44" t="str">
        <f t="shared" ref="H123:H131" si="19">IF($B123="N/A","N/A",IF(G123&gt;10,"No",IF(G123&lt;-10,"No","Yes")))</f>
        <v>N/A</v>
      </c>
      <c r="I123" s="12">
        <v>-3.43</v>
      </c>
      <c r="J123" s="12">
        <v>2.7610000000000001</v>
      </c>
      <c r="K123" s="45" t="s">
        <v>739</v>
      </c>
      <c r="L123" s="9" t="str">
        <f t="shared" si="16"/>
        <v>Yes</v>
      </c>
    </row>
    <row r="124" spans="1:12" x14ac:dyDescent="0.2">
      <c r="A124" s="46" t="s">
        <v>644</v>
      </c>
      <c r="B124" s="35" t="s">
        <v>213</v>
      </c>
      <c r="C124" s="36">
        <v>211</v>
      </c>
      <c r="D124" s="44" t="str">
        <f t="shared" si="17"/>
        <v>N/A</v>
      </c>
      <c r="E124" s="36">
        <v>155</v>
      </c>
      <c r="F124" s="44" t="str">
        <f t="shared" si="18"/>
        <v>N/A</v>
      </c>
      <c r="G124" s="36">
        <v>146</v>
      </c>
      <c r="H124" s="44" t="str">
        <f t="shared" si="19"/>
        <v>N/A</v>
      </c>
      <c r="I124" s="12">
        <v>-26.5</v>
      </c>
      <c r="J124" s="12">
        <v>-5.81</v>
      </c>
      <c r="K124" s="45" t="s">
        <v>739</v>
      </c>
      <c r="L124" s="9" t="str">
        <f t="shared" si="16"/>
        <v>Yes</v>
      </c>
    </row>
    <row r="125" spans="1:12" ht="25.5" x14ac:dyDescent="0.2">
      <c r="A125" s="46" t="s">
        <v>1462</v>
      </c>
      <c r="B125" s="35" t="s">
        <v>213</v>
      </c>
      <c r="C125" s="47">
        <v>63138.791469000003</v>
      </c>
      <c r="D125" s="44" t="str">
        <f t="shared" si="17"/>
        <v>N/A</v>
      </c>
      <c r="E125" s="47">
        <v>83005.761289999995</v>
      </c>
      <c r="F125" s="44" t="str">
        <f t="shared" si="18"/>
        <v>N/A</v>
      </c>
      <c r="G125" s="47">
        <v>90555.753425000003</v>
      </c>
      <c r="H125" s="44" t="str">
        <f t="shared" si="19"/>
        <v>N/A</v>
      </c>
      <c r="I125" s="12">
        <v>31.47</v>
      </c>
      <c r="J125" s="12">
        <v>9.0960000000000001</v>
      </c>
      <c r="K125" s="45" t="s">
        <v>739</v>
      </c>
      <c r="L125" s="9" t="str">
        <f t="shared" si="16"/>
        <v>Yes</v>
      </c>
    </row>
    <row r="126" spans="1:12" ht="25.5" x14ac:dyDescent="0.2">
      <c r="A126" s="46" t="s">
        <v>645</v>
      </c>
      <c r="B126" s="35" t="s">
        <v>213</v>
      </c>
      <c r="C126" s="47">
        <v>7567380</v>
      </c>
      <c r="D126" s="44" t="str">
        <f t="shared" si="17"/>
        <v>N/A</v>
      </c>
      <c r="E126" s="47">
        <v>7462028</v>
      </c>
      <c r="F126" s="44" t="str">
        <f t="shared" si="18"/>
        <v>N/A</v>
      </c>
      <c r="G126" s="47">
        <v>53978</v>
      </c>
      <c r="H126" s="44" t="str">
        <f t="shared" si="19"/>
        <v>N/A</v>
      </c>
      <c r="I126" s="12">
        <v>-1.39</v>
      </c>
      <c r="J126" s="12">
        <v>-99.3</v>
      </c>
      <c r="K126" s="45" t="s">
        <v>739</v>
      </c>
      <c r="L126" s="9" t="str">
        <f t="shared" si="16"/>
        <v>No</v>
      </c>
    </row>
    <row r="127" spans="1:12" x14ac:dyDescent="0.2">
      <c r="A127" s="46" t="s">
        <v>646</v>
      </c>
      <c r="B127" s="35" t="s">
        <v>213</v>
      </c>
      <c r="C127" s="36">
        <v>652</v>
      </c>
      <c r="D127" s="44" t="str">
        <f t="shared" si="17"/>
        <v>N/A</v>
      </c>
      <c r="E127" s="36">
        <v>590</v>
      </c>
      <c r="F127" s="44" t="str">
        <f t="shared" si="18"/>
        <v>N/A</v>
      </c>
      <c r="G127" s="36">
        <v>26</v>
      </c>
      <c r="H127" s="44" t="str">
        <f t="shared" si="19"/>
        <v>N/A</v>
      </c>
      <c r="I127" s="12">
        <v>-9.51</v>
      </c>
      <c r="J127" s="12">
        <v>-95.6</v>
      </c>
      <c r="K127" s="45" t="s">
        <v>739</v>
      </c>
      <c r="L127" s="9" t="str">
        <f t="shared" si="16"/>
        <v>No</v>
      </c>
    </row>
    <row r="128" spans="1:12" ht="25.5" x14ac:dyDescent="0.2">
      <c r="A128" s="46" t="s">
        <v>1463</v>
      </c>
      <c r="B128" s="35" t="s">
        <v>213</v>
      </c>
      <c r="C128" s="47">
        <v>11606.411043</v>
      </c>
      <c r="D128" s="44" t="str">
        <f t="shared" si="17"/>
        <v>N/A</v>
      </c>
      <c r="E128" s="47">
        <v>12647.505085000001</v>
      </c>
      <c r="F128" s="44" t="str">
        <f t="shared" si="18"/>
        <v>N/A</v>
      </c>
      <c r="G128" s="47">
        <v>2076.0769230999999</v>
      </c>
      <c r="H128" s="44" t="str">
        <f t="shared" si="19"/>
        <v>N/A</v>
      </c>
      <c r="I128" s="12">
        <v>8.9700000000000006</v>
      </c>
      <c r="J128" s="12">
        <v>-83.6</v>
      </c>
      <c r="K128" s="45" t="s">
        <v>739</v>
      </c>
      <c r="L128" s="9" t="str">
        <f t="shared" si="16"/>
        <v>No</v>
      </c>
    </row>
    <row r="129" spans="1:12" ht="25.5" x14ac:dyDescent="0.2">
      <c r="A129" s="46" t="s">
        <v>647</v>
      </c>
      <c r="B129" s="35" t="s">
        <v>213</v>
      </c>
      <c r="C129" s="47">
        <v>7645754</v>
      </c>
      <c r="D129" s="44" t="str">
        <f t="shared" si="17"/>
        <v>N/A</v>
      </c>
      <c r="E129" s="47">
        <v>8787498</v>
      </c>
      <c r="F129" s="44" t="str">
        <f t="shared" si="18"/>
        <v>N/A</v>
      </c>
      <c r="G129" s="47">
        <v>6285200</v>
      </c>
      <c r="H129" s="44" t="str">
        <f t="shared" si="19"/>
        <v>N/A</v>
      </c>
      <c r="I129" s="12">
        <v>14.93</v>
      </c>
      <c r="J129" s="12">
        <v>-28.5</v>
      </c>
      <c r="K129" s="45" t="s">
        <v>739</v>
      </c>
      <c r="L129" s="9" t="str">
        <f t="shared" si="16"/>
        <v>Yes</v>
      </c>
    </row>
    <row r="130" spans="1:12" x14ac:dyDescent="0.2">
      <c r="A130" s="46" t="s">
        <v>648</v>
      </c>
      <c r="B130" s="35" t="s">
        <v>213</v>
      </c>
      <c r="C130" s="36">
        <v>486</v>
      </c>
      <c r="D130" s="44" t="str">
        <f t="shared" si="17"/>
        <v>N/A</v>
      </c>
      <c r="E130" s="36">
        <v>516</v>
      </c>
      <c r="F130" s="44" t="str">
        <f t="shared" si="18"/>
        <v>N/A</v>
      </c>
      <c r="G130" s="36">
        <v>283</v>
      </c>
      <c r="H130" s="44" t="str">
        <f t="shared" si="19"/>
        <v>N/A</v>
      </c>
      <c r="I130" s="12">
        <v>6.173</v>
      </c>
      <c r="J130" s="12">
        <v>-45.2</v>
      </c>
      <c r="K130" s="45" t="s">
        <v>739</v>
      </c>
      <c r="L130" s="9" t="str">
        <f t="shared" si="16"/>
        <v>No</v>
      </c>
    </row>
    <row r="131" spans="1:12" ht="25.5" x14ac:dyDescent="0.2">
      <c r="A131" s="46" t="s">
        <v>1464</v>
      </c>
      <c r="B131" s="35" t="s">
        <v>213</v>
      </c>
      <c r="C131" s="47">
        <v>15732.004115</v>
      </c>
      <c r="D131" s="44" t="str">
        <f t="shared" si="17"/>
        <v>N/A</v>
      </c>
      <c r="E131" s="47">
        <v>17030.034884000001</v>
      </c>
      <c r="F131" s="44" t="str">
        <f t="shared" si="18"/>
        <v>N/A</v>
      </c>
      <c r="G131" s="47">
        <v>22209.187279000002</v>
      </c>
      <c r="H131" s="44" t="str">
        <f t="shared" si="19"/>
        <v>N/A</v>
      </c>
      <c r="I131" s="12">
        <v>8.2509999999999994</v>
      </c>
      <c r="J131" s="12">
        <v>30.41</v>
      </c>
      <c r="K131" s="45" t="s">
        <v>739</v>
      </c>
      <c r="L131" s="9" t="str">
        <f t="shared" si="16"/>
        <v>No</v>
      </c>
    </row>
    <row r="132" spans="1:12" x14ac:dyDescent="0.2">
      <c r="A132" s="46" t="s">
        <v>1465</v>
      </c>
      <c r="B132" s="35" t="s">
        <v>213</v>
      </c>
      <c r="C132" s="47">
        <v>492.72097866000001</v>
      </c>
      <c r="D132" s="44" t="str">
        <f t="shared" ref="D132:D143" si="20">IF($B132="N/A","N/A",IF(C132&gt;10,"No",IF(C132&lt;-10,"No","Yes")))</f>
        <v>N/A</v>
      </c>
      <c r="E132" s="47">
        <v>513.49970346999999</v>
      </c>
      <c r="F132" s="44" t="str">
        <f t="shared" ref="F132:F143" si="21">IF($B132="N/A","N/A",IF(E132&gt;10,"No",IF(E132&lt;-10,"No","Yes")))</f>
        <v>N/A</v>
      </c>
      <c r="G132" s="47">
        <v>373.08934707999998</v>
      </c>
      <c r="H132" s="44" t="str">
        <f t="shared" ref="H132:H143" si="22">IF($B132="N/A","N/A",IF(G132&gt;10,"No",IF(G132&lt;-10,"No","Yes")))</f>
        <v>N/A</v>
      </c>
      <c r="I132" s="12">
        <v>4.2169999999999996</v>
      </c>
      <c r="J132" s="12">
        <v>-27.3</v>
      </c>
      <c r="K132" s="45" t="s">
        <v>739</v>
      </c>
      <c r="L132" s="9" t="str">
        <f t="shared" ref="L132:L143" si="23">IF(J132="Div by 0", "N/A", IF(K132="N/A","N/A", IF(J132&gt;VALUE(MID(K132,1,2)), "No", IF(J132&lt;-1*VALUE(MID(K132,1,2)), "No", "Yes"))))</f>
        <v>Yes</v>
      </c>
    </row>
    <row r="133" spans="1:12" x14ac:dyDescent="0.2">
      <c r="A133" s="46" t="s">
        <v>1466</v>
      </c>
      <c r="B133" s="35" t="s">
        <v>213</v>
      </c>
      <c r="C133" s="47">
        <v>499.41922256999999</v>
      </c>
      <c r="D133" s="44" t="str">
        <f t="shared" si="20"/>
        <v>N/A</v>
      </c>
      <c r="E133" s="47">
        <v>554.78880077999997</v>
      </c>
      <c r="F133" s="44" t="str">
        <f t="shared" si="21"/>
        <v>N/A</v>
      </c>
      <c r="G133" s="47">
        <v>450.40606061</v>
      </c>
      <c r="H133" s="44" t="str">
        <f t="shared" si="22"/>
        <v>N/A</v>
      </c>
      <c r="I133" s="12">
        <v>11.09</v>
      </c>
      <c r="J133" s="12">
        <v>-18.8</v>
      </c>
      <c r="K133" s="45" t="s">
        <v>739</v>
      </c>
      <c r="L133" s="9" t="str">
        <f t="shared" si="23"/>
        <v>Yes</v>
      </c>
    </row>
    <row r="134" spans="1:12" x14ac:dyDescent="0.2">
      <c r="A134" s="46" t="s">
        <v>1467</v>
      </c>
      <c r="B134" s="35" t="s">
        <v>213</v>
      </c>
      <c r="C134" s="47">
        <v>489.71184396000001</v>
      </c>
      <c r="D134" s="44" t="str">
        <f t="shared" si="20"/>
        <v>N/A</v>
      </c>
      <c r="E134" s="47">
        <v>465.01788839</v>
      </c>
      <c r="F134" s="44" t="str">
        <f t="shared" si="21"/>
        <v>N/A</v>
      </c>
      <c r="G134" s="47">
        <v>309.22822492</v>
      </c>
      <c r="H134" s="44" t="str">
        <f t="shared" si="22"/>
        <v>N/A</v>
      </c>
      <c r="I134" s="12">
        <v>-5.04</v>
      </c>
      <c r="J134" s="12">
        <v>-33.5</v>
      </c>
      <c r="K134" s="45" t="s">
        <v>739</v>
      </c>
      <c r="L134" s="9" t="str">
        <f t="shared" si="23"/>
        <v>No</v>
      </c>
    </row>
    <row r="135" spans="1:12" x14ac:dyDescent="0.2">
      <c r="A135" s="46" t="s">
        <v>1468</v>
      </c>
      <c r="B135" s="35" t="s">
        <v>213</v>
      </c>
      <c r="C135" s="47">
        <v>16096.364567000001</v>
      </c>
      <c r="D135" s="44" t="str">
        <f t="shared" si="20"/>
        <v>N/A</v>
      </c>
      <c r="E135" s="47">
        <v>15506.090994</v>
      </c>
      <c r="F135" s="44" t="str">
        <f t="shared" si="21"/>
        <v>N/A</v>
      </c>
      <c r="G135" s="47">
        <v>15742.65567</v>
      </c>
      <c r="H135" s="44" t="str">
        <f t="shared" si="22"/>
        <v>N/A</v>
      </c>
      <c r="I135" s="12">
        <v>-3.67</v>
      </c>
      <c r="J135" s="12">
        <v>1.526</v>
      </c>
      <c r="K135" s="45" t="s">
        <v>739</v>
      </c>
      <c r="L135" s="9" t="str">
        <f t="shared" si="23"/>
        <v>Yes</v>
      </c>
    </row>
    <row r="136" spans="1:12" x14ac:dyDescent="0.2">
      <c r="A136" s="46" t="s">
        <v>1469</v>
      </c>
      <c r="B136" s="35" t="s">
        <v>213</v>
      </c>
      <c r="C136" s="47">
        <v>23443.284894</v>
      </c>
      <c r="D136" s="44" t="str">
        <f t="shared" si="20"/>
        <v>N/A</v>
      </c>
      <c r="E136" s="47">
        <v>22557.487295999999</v>
      </c>
      <c r="F136" s="44" t="str">
        <f t="shared" si="21"/>
        <v>N/A</v>
      </c>
      <c r="G136" s="47">
        <v>12946.529293</v>
      </c>
      <c r="H136" s="44" t="str">
        <f t="shared" si="22"/>
        <v>N/A</v>
      </c>
      <c r="I136" s="12">
        <v>-3.78</v>
      </c>
      <c r="J136" s="12">
        <v>-42.6</v>
      </c>
      <c r="K136" s="45" t="s">
        <v>739</v>
      </c>
      <c r="L136" s="9" t="str">
        <f t="shared" si="23"/>
        <v>No</v>
      </c>
    </row>
    <row r="137" spans="1:12" x14ac:dyDescent="0.2">
      <c r="A137" s="46" t="s">
        <v>1470</v>
      </c>
      <c r="B137" s="35" t="s">
        <v>213</v>
      </c>
      <c r="C137" s="47">
        <v>8563.0331791999997</v>
      </c>
      <c r="D137" s="44" t="str">
        <f t="shared" si="20"/>
        <v>N/A</v>
      </c>
      <c r="E137" s="47">
        <v>8483.5125413000005</v>
      </c>
      <c r="F137" s="44" t="str">
        <f t="shared" si="21"/>
        <v>N/A</v>
      </c>
      <c r="G137" s="47">
        <v>18188.568908000001</v>
      </c>
      <c r="H137" s="44" t="str">
        <f t="shared" si="22"/>
        <v>N/A</v>
      </c>
      <c r="I137" s="12">
        <v>-0.92900000000000005</v>
      </c>
      <c r="J137" s="12">
        <v>114.4</v>
      </c>
      <c r="K137" s="45" t="s">
        <v>739</v>
      </c>
      <c r="L137" s="9" t="str">
        <f t="shared" si="23"/>
        <v>No</v>
      </c>
    </row>
    <row r="138" spans="1:12" x14ac:dyDescent="0.2">
      <c r="A138" s="46" t="s">
        <v>1471</v>
      </c>
      <c r="B138" s="35" t="s">
        <v>213</v>
      </c>
      <c r="C138" s="47">
        <v>115.40378275</v>
      </c>
      <c r="D138" s="44" t="str">
        <f t="shared" si="20"/>
        <v>N/A</v>
      </c>
      <c r="E138" s="47">
        <v>117.55977294</v>
      </c>
      <c r="F138" s="44" t="str">
        <f t="shared" si="21"/>
        <v>N/A</v>
      </c>
      <c r="G138" s="47">
        <v>204.49484536</v>
      </c>
      <c r="H138" s="44" t="str">
        <f t="shared" si="22"/>
        <v>N/A</v>
      </c>
      <c r="I138" s="12">
        <v>1.8680000000000001</v>
      </c>
      <c r="J138" s="12">
        <v>73.95</v>
      </c>
      <c r="K138" s="45" t="s">
        <v>739</v>
      </c>
      <c r="L138" s="9" t="str">
        <f t="shared" si="23"/>
        <v>No</v>
      </c>
    </row>
    <row r="139" spans="1:12" x14ac:dyDescent="0.2">
      <c r="A139" s="46" t="s">
        <v>1472</v>
      </c>
      <c r="B139" s="35" t="s">
        <v>213</v>
      </c>
      <c r="C139" s="47">
        <v>51.152534033000002</v>
      </c>
      <c r="D139" s="44" t="str">
        <f t="shared" si="20"/>
        <v>N/A</v>
      </c>
      <c r="E139" s="47">
        <v>47.632464800000001</v>
      </c>
      <c r="F139" s="44" t="str">
        <f t="shared" si="21"/>
        <v>N/A</v>
      </c>
      <c r="G139" s="47">
        <v>83.541414141000004</v>
      </c>
      <c r="H139" s="44" t="str">
        <f t="shared" si="22"/>
        <v>N/A</v>
      </c>
      <c r="I139" s="12">
        <v>-6.88</v>
      </c>
      <c r="J139" s="12">
        <v>75.39</v>
      </c>
      <c r="K139" s="45" t="s">
        <v>739</v>
      </c>
      <c r="L139" s="9" t="str">
        <f t="shared" si="23"/>
        <v>No</v>
      </c>
    </row>
    <row r="140" spans="1:12" x14ac:dyDescent="0.2">
      <c r="A140" s="46" t="s">
        <v>1473</v>
      </c>
      <c r="B140" s="35" t="s">
        <v>213</v>
      </c>
      <c r="C140" s="47">
        <v>178.99778806</v>
      </c>
      <c r="D140" s="44" t="str">
        <f t="shared" si="20"/>
        <v>N/A</v>
      </c>
      <c r="E140" s="47">
        <v>201.99533346000001</v>
      </c>
      <c r="F140" s="44" t="str">
        <f t="shared" si="21"/>
        <v>N/A</v>
      </c>
      <c r="G140" s="47">
        <v>257.05512678999997</v>
      </c>
      <c r="H140" s="44" t="str">
        <f t="shared" si="22"/>
        <v>N/A</v>
      </c>
      <c r="I140" s="12">
        <v>12.85</v>
      </c>
      <c r="J140" s="12">
        <v>27.26</v>
      </c>
      <c r="K140" s="45" t="s">
        <v>739</v>
      </c>
      <c r="L140" s="9" t="str">
        <f t="shared" si="23"/>
        <v>Yes</v>
      </c>
    </row>
    <row r="141" spans="1:12" x14ac:dyDescent="0.2">
      <c r="A141" s="46" t="s">
        <v>1474</v>
      </c>
      <c r="B141" s="35" t="s">
        <v>213</v>
      </c>
      <c r="C141" s="47">
        <v>10844.160593000001</v>
      </c>
      <c r="D141" s="44" t="str">
        <f t="shared" si="20"/>
        <v>N/A</v>
      </c>
      <c r="E141" s="47">
        <v>11106.085148</v>
      </c>
      <c r="F141" s="44" t="str">
        <f t="shared" si="21"/>
        <v>N/A</v>
      </c>
      <c r="G141" s="47">
        <v>46493.492096000002</v>
      </c>
      <c r="H141" s="44" t="str">
        <f t="shared" si="22"/>
        <v>N/A</v>
      </c>
      <c r="I141" s="12">
        <v>2.415</v>
      </c>
      <c r="J141" s="12">
        <v>318.60000000000002</v>
      </c>
      <c r="K141" s="45" t="s">
        <v>739</v>
      </c>
      <c r="L141" s="9" t="str">
        <f t="shared" si="23"/>
        <v>No</v>
      </c>
    </row>
    <row r="142" spans="1:12" x14ac:dyDescent="0.2">
      <c r="A142" s="46" t="s">
        <v>1475</v>
      </c>
      <c r="B142" s="35" t="s">
        <v>213</v>
      </c>
      <c r="C142" s="47">
        <v>6447.5261603999998</v>
      </c>
      <c r="D142" s="44" t="str">
        <f t="shared" si="20"/>
        <v>N/A</v>
      </c>
      <c r="E142" s="47">
        <v>6537.0812428999998</v>
      </c>
      <c r="F142" s="44" t="str">
        <f t="shared" si="21"/>
        <v>N/A</v>
      </c>
      <c r="G142" s="47">
        <v>15871.769697</v>
      </c>
      <c r="H142" s="44" t="str">
        <f t="shared" si="22"/>
        <v>N/A</v>
      </c>
      <c r="I142" s="12">
        <v>1.389</v>
      </c>
      <c r="J142" s="12">
        <v>142.80000000000001</v>
      </c>
      <c r="K142" s="45" t="s">
        <v>739</v>
      </c>
      <c r="L142" s="9" t="str">
        <f t="shared" si="23"/>
        <v>No</v>
      </c>
    </row>
    <row r="143" spans="1:12" x14ac:dyDescent="0.2">
      <c r="A143" s="46" t="s">
        <v>1476</v>
      </c>
      <c r="B143" s="35" t="s">
        <v>213</v>
      </c>
      <c r="C143" s="47">
        <v>17109.302433000001</v>
      </c>
      <c r="D143" s="44" t="str">
        <f t="shared" si="20"/>
        <v>N/A</v>
      </c>
      <c r="E143" s="47">
        <v>17512.703869000001</v>
      </c>
      <c r="F143" s="44" t="str">
        <f t="shared" si="21"/>
        <v>N/A</v>
      </c>
      <c r="G143" s="47">
        <v>65813.283351999999</v>
      </c>
      <c r="H143" s="44" t="str">
        <f t="shared" si="22"/>
        <v>N/A</v>
      </c>
      <c r="I143" s="12">
        <v>2.3580000000000001</v>
      </c>
      <c r="J143" s="12">
        <v>275.8</v>
      </c>
      <c r="K143" s="45" t="s">
        <v>739</v>
      </c>
      <c r="L143" s="9" t="str">
        <f t="shared" si="23"/>
        <v>No</v>
      </c>
    </row>
    <row r="144" spans="1:12" x14ac:dyDescent="0.2">
      <c r="A144" s="46" t="s">
        <v>89</v>
      </c>
      <c r="B144" s="35" t="s">
        <v>213</v>
      </c>
      <c r="C144" s="8">
        <v>21.299670311</v>
      </c>
      <c r="D144" s="44" t="str">
        <f t="shared" ref="D144:D161" si="24">IF($B144="N/A","N/A",IF(C144&gt;10,"No",IF(C144&lt;-10,"No","Yes")))</f>
        <v>N/A</v>
      </c>
      <c r="E144" s="8">
        <v>20.384647971</v>
      </c>
      <c r="F144" s="44" t="str">
        <f t="shared" ref="F144:F161" si="25">IF($B144="N/A","N/A",IF(E144&gt;10,"No",IF(E144&lt;-10,"No","Yes")))</f>
        <v>N/A</v>
      </c>
      <c r="G144" s="8">
        <v>14.158075601</v>
      </c>
      <c r="H144" s="44" t="str">
        <f t="shared" ref="H144:H161" si="26">IF($B144="N/A","N/A",IF(G144&gt;10,"No",IF(G144&lt;-10,"No","Yes")))</f>
        <v>N/A</v>
      </c>
      <c r="I144" s="12">
        <v>-4.3</v>
      </c>
      <c r="J144" s="12">
        <v>-30.5</v>
      </c>
      <c r="K144" s="45" t="s">
        <v>739</v>
      </c>
      <c r="L144" s="9" t="str">
        <f t="shared" ref="L144:L161" si="27">IF(J144="Div by 0", "N/A", IF(K144="N/A","N/A", IF(J144&gt;VALUE(MID(K144,1,2)), "No", IF(J144&lt;-1*VALUE(MID(K144,1,2)), "No", "Yes"))))</f>
        <v>No</v>
      </c>
    </row>
    <row r="145" spans="1:12" x14ac:dyDescent="0.2">
      <c r="A145" s="46" t="s">
        <v>477</v>
      </c>
      <c r="B145" s="35" t="s">
        <v>213</v>
      </c>
      <c r="C145" s="8">
        <v>22.748892898000001</v>
      </c>
      <c r="D145" s="44" t="str">
        <f t="shared" si="24"/>
        <v>N/A</v>
      </c>
      <c r="E145" s="8">
        <v>21.524518530999998</v>
      </c>
      <c r="F145" s="44" t="str">
        <f t="shared" si="25"/>
        <v>N/A</v>
      </c>
      <c r="G145" s="8">
        <v>16.767676768000001</v>
      </c>
      <c r="H145" s="44" t="str">
        <f t="shared" si="26"/>
        <v>N/A</v>
      </c>
      <c r="I145" s="12">
        <v>-5.38</v>
      </c>
      <c r="J145" s="12">
        <v>-22.1</v>
      </c>
      <c r="K145" s="45" t="s">
        <v>739</v>
      </c>
      <c r="L145" s="9" t="str">
        <f t="shared" si="27"/>
        <v>Yes</v>
      </c>
    </row>
    <row r="146" spans="1:12" x14ac:dyDescent="0.2">
      <c r="A146" s="46" t="s">
        <v>478</v>
      </c>
      <c r="B146" s="35" t="s">
        <v>213</v>
      </c>
      <c r="C146" s="8">
        <v>19.907500503000001</v>
      </c>
      <c r="D146" s="44" t="str">
        <f t="shared" si="24"/>
        <v>N/A</v>
      </c>
      <c r="E146" s="8">
        <v>19.055026249000001</v>
      </c>
      <c r="F146" s="44" t="str">
        <f t="shared" si="25"/>
        <v>N/A</v>
      </c>
      <c r="G146" s="8">
        <v>12.56890849</v>
      </c>
      <c r="H146" s="44" t="str">
        <f t="shared" si="26"/>
        <v>N/A</v>
      </c>
      <c r="I146" s="12">
        <v>-4.28</v>
      </c>
      <c r="J146" s="12">
        <v>-34</v>
      </c>
      <c r="K146" s="45" t="s">
        <v>739</v>
      </c>
      <c r="L146" s="9" t="str">
        <f t="shared" si="27"/>
        <v>No</v>
      </c>
    </row>
    <row r="147" spans="1:12" x14ac:dyDescent="0.2">
      <c r="A147" s="46" t="s">
        <v>1477</v>
      </c>
      <c r="B147" s="35" t="s">
        <v>213</v>
      </c>
      <c r="C147" s="8">
        <v>30.64376193</v>
      </c>
      <c r="D147" s="44" t="str">
        <f t="shared" si="24"/>
        <v>N/A</v>
      </c>
      <c r="E147" s="8">
        <v>29.492501906000001</v>
      </c>
      <c r="F147" s="44" t="str">
        <f t="shared" si="25"/>
        <v>N/A</v>
      </c>
      <c r="G147" s="8">
        <v>19.312714777</v>
      </c>
      <c r="H147" s="44" t="str">
        <f t="shared" si="26"/>
        <v>N/A</v>
      </c>
      <c r="I147" s="12">
        <v>-3.76</v>
      </c>
      <c r="J147" s="12">
        <v>-34.5</v>
      </c>
      <c r="K147" s="45" t="s">
        <v>739</v>
      </c>
      <c r="L147" s="9" t="str">
        <f t="shared" si="27"/>
        <v>No</v>
      </c>
    </row>
    <row r="148" spans="1:12" x14ac:dyDescent="0.2">
      <c r="A148" s="46" t="s">
        <v>1478</v>
      </c>
      <c r="B148" s="35" t="s">
        <v>213</v>
      </c>
      <c r="C148" s="8">
        <v>49.056913236</v>
      </c>
      <c r="D148" s="44" t="str">
        <f t="shared" si="24"/>
        <v>N/A</v>
      </c>
      <c r="E148" s="8">
        <v>47.386308464000003</v>
      </c>
      <c r="F148" s="44" t="str">
        <f t="shared" si="25"/>
        <v>N/A</v>
      </c>
      <c r="G148" s="8">
        <v>38.383838384000001</v>
      </c>
      <c r="H148" s="44" t="str">
        <f t="shared" si="26"/>
        <v>N/A</v>
      </c>
      <c r="I148" s="12">
        <v>-3.41</v>
      </c>
      <c r="J148" s="12">
        <v>-19</v>
      </c>
      <c r="K148" s="45" t="s">
        <v>739</v>
      </c>
      <c r="L148" s="9" t="str">
        <f t="shared" si="27"/>
        <v>Yes</v>
      </c>
    </row>
    <row r="149" spans="1:12" x14ac:dyDescent="0.2">
      <c r="A149" s="46" t="s">
        <v>1479</v>
      </c>
      <c r="B149" s="35" t="s">
        <v>213</v>
      </c>
      <c r="C149" s="8">
        <v>10.818419465</v>
      </c>
      <c r="D149" s="44" t="str">
        <f t="shared" si="24"/>
        <v>N/A</v>
      </c>
      <c r="E149" s="8">
        <v>10.713591289</v>
      </c>
      <c r="F149" s="44" t="str">
        <f t="shared" si="25"/>
        <v>N/A</v>
      </c>
      <c r="G149" s="8">
        <v>10.033076075</v>
      </c>
      <c r="H149" s="44" t="str">
        <f t="shared" si="26"/>
        <v>N/A</v>
      </c>
      <c r="I149" s="12">
        <v>-0.96899999999999997</v>
      </c>
      <c r="J149" s="12">
        <v>-6.35</v>
      </c>
      <c r="K149" s="45" t="s">
        <v>739</v>
      </c>
      <c r="L149" s="9" t="str">
        <f t="shared" si="27"/>
        <v>Yes</v>
      </c>
    </row>
    <row r="150" spans="1:12" x14ac:dyDescent="0.2">
      <c r="A150" s="46" t="s">
        <v>90</v>
      </c>
      <c r="B150" s="35" t="s">
        <v>213</v>
      </c>
      <c r="C150" s="8">
        <v>47.449245185000002</v>
      </c>
      <c r="D150" s="44" t="str">
        <f t="shared" si="24"/>
        <v>N/A</v>
      </c>
      <c r="E150" s="8">
        <v>48.157248156999998</v>
      </c>
      <c r="F150" s="44" t="str">
        <f t="shared" si="25"/>
        <v>N/A</v>
      </c>
      <c r="G150" s="8">
        <v>49.828178694000002</v>
      </c>
      <c r="H150" s="44" t="str">
        <f t="shared" si="26"/>
        <v>N/A</v>
      </c>
      <c r="I150" s="12">
        <v>1.492</v>
      </c>
      <c r="J150" s="12">
        <v>3.47</v>
      </c>
      <c r="K150" s="45" t="s">
        <v>739</v>
      </c>
      <c r="L150" s="9" t="str">
        <f t="shared" si="27"/>
        <v>Yes</v>
      </c>
    </row>
    <row r="151" spans="1:12" x14ac:dyDescent="0.2">
      <c r="A151" s="46" t="s">
        <v>479</v>
      </c>
      <c r="B151" s="35" t="s">
        <v>213</v>
      </c>
      <c r="C151" s="8">
        <v>43.234377563000002</v>
      </c>
      <c r="D151" s="44" t="str">
        <f t="shared" si="24"/>
        <v>N/A</v>
      </c>
      <c r="E151" s="8">
        <v>43.324162485999999</v>
      </c>
      <c r="F151" s="44" t="str">
        <f t="shared" si="25"/>
        <v>N/A</v>
      </c>
      <c r="G151" s="8">
        <v>27.878787879000001</v>
      </c>
      <c r="H151" s="44" t="str">
        <f t="shared" si="26"/>
        <v>N/A</v>
      </c>
      <c r="I151" s="12">
        <v>0.2077</v>
      </c>
      <c r="J151" s="12">
        <v>-35.700000000000003</v>
      </c>
      <c r="K151" s="45" t="s">
        <v>739</v>
      </c>
      <c r="L151" s="9" t="str">
        <f t="shared" si="27"/>
        <v>No</v>
      </c>
    </row>
    <row r="152" spans="1:12" x14ac:dyDescent="0.2">
      <c r="A152" s="46" t="s">
        <v>480</v>
      </c>
      <c r="B152" s="35" t="s">
        <v>213</v>
      </c>
      <c r="C152" s="8">
        <v>52.604061934000001</v>
      </c>
      <c r="D152" s="44" t="str">
        <f t="shared" si="24"/>
        <v>N/A</v>
      </c>
      <c r="E152" s="8">
        <v>54.345712618999997</v>
      </c>
      <c r="F152" s="44" t="str">
        <f t="shared" si="25"/>
        <v>N/A</v>
      </c>
      <c r="G152" s="8">
        <v>62.844542447999999</v>
      </c>
      <c r="H152" s="44" t="str">
        <f t="shared" si="26"/>
        <v>N/A</v>
      </c>
      <c r="I152" s="12">
        <v>3.3109999999999999</v>
      </c>
      <c r="J152" s="12">
        <v>15.64</v>
      </c>
      <c r="K152" s="45" t="s">
        <v>739</v>
      </c>
      <c r="L152" s="9" t="str">
        <f t="shared" si="27"/>
        <v>Yes</v>
      </c>
    </row>
    <row r="153" spans="1:12" x14ac:dyDescent="0.2">
      <c r="A153" s="46" t="s">
        <v>117</v>
      </c>
      <c r="B153" s="35" t="s">
        <v>213</v>
      </c>
      <c r="C153" s="8">
        <v>89.007461391999996</v>
      </c>
      <c r="D153" s="44" t="str">
        <f t="shared" si="24"/>
        <v>N/A</v>
      </c>
      <c r="E153" s="8">
        <v>87.960687961000005</v>
      </c>
      <c r="F153" s="44" t="str">
        <f t="shared" si="25"/>
        <v>N/A</v>
      </c>
      <c r="G153" s="8">
        <v>81.580756014000002</v>
      </c>
      <c r="H153" s="44" t="str">
        <f t="shared" si="26"/>
        <v>N/A</v>
      </c>
      <c r="I153" s="12">
        <v>-1.18</v>
      </c>
      <c r="J153" s="12">
        <v>-7.25</v>
      </c>
      <c r="K153" s="45" t="s">
        <v>739</v>
      </c>
      <c r="L153" s="9" t="str">
        <f t="shared" si="27"/>
        <v>Yes</v>
      </c>
    </row>
    <row r="154" spans="1:12" x14ac:dyDescent="0.2">
      <c r="A154" s="46" t="s">
        <v>481</v>
      </c>
      <c r="B154" s="35" t="s">
        <v>213</v>
      </c>
      <c r="C154" s="8">
        <v>86.091520419999995</v>
      </c>
      <c r="D154" s="44" t="str">
        <f t="shared" si="24"/>
        <v>N/A</v>
      </c>
      <c r="E154" s="8">
        <v>84.884285482999999</v>
      </c>
      <c r="F154" s="44" t="str">
        <f t="shared" si="25"/>
        <v>N/A</v>
      </c>
      <c r="G154" s="8">
        <v>74.343434342999998</v>
      </c>
      <c r="H154" s="44" t="str">
        <f t="shared" si="26"/>
        <v>N/A</v>
      </c>
      <c r="I154" s="12">
        <v>-1.4</v>
      </c>
      <c r="J154" s="12">
        <v>-12.4</v>
      </c>
      <c r="K154" s="45" t="s">
        <v>739</v>
      </c>
      <c r="L154" s="9" t="str">
        <f t="shared" si="27"/>
        <v>Yes</v>
      </c>
    </row>
    <row r="155" spans="1:12" x14ac:dyDescent="0.2">
      <c r="A155" s="46" t="s">
        <v>482</v>
      </c>
      <c r="B155" s="35" t="s">
        <v>213</v>
      </c>
      <c r="C155" s="8">
        <v>92.881560425999993</v>
      </c>
      <c r="D155" s="44" t="str">
        <f t="shared" si="24"/>
        <v>N/A</v>
      </c>
      <c r="E155" s="8">
        <v>91.989111414000007</v>
      </c>
      <c r="F155" s="44" t="str">
        <f t="shared" si="25"/>
        <v>N/A</v>
      </c>
      <c r="G155" s="8">
        <v>87.210584343999997</v>
      </c>
      <c r="H155" s="44" t="str">
        <f t="shared" si="26"/>
        <v>N/A</v>
      </c>
      <c r="I155" s="12">
        <v>-0.96099999999999997</v>
      </c>
      <c r="J155" s="12">
        <v>-5.19</v>
      </c>
      <c r="K155" s="45" t="s">
        <v>739</v>
      </c>
      <c r="L155" s="9" t="str">
        <f t="shared" si="27"/>
        <v>Yes</v>
      </c>
    </row>
    <row r="156" spans="1:12" x14ac:dyDescent="0.2">
      <c r="A156" s="46" t="s">
        <v>1480</v>
      </c>
      <c r="B156" s="35" t="s">
        <v>213</v>
      </c>
      <c r="C156" s="36">
        <v>0.56700611000000001</v>
      </c>
      <c r="D156" s="44" t="str">
        <f t="shared" si="24"/>
        <v>N/A</v>
      </c>
      <c r="E156" s="36">
        <v>0.57356608480000004</v>
      </c>
      <c r="F156" s="44" t="str">
        <f t="shared" si="25"/>
        <v>N/A</v>
      </c>
      <c r="G156" s="36">
        <v>0.91262135919999998</v>
      </c>
      <c r="H156" s="44" t="str">
        <f t="shared" si="26"/>
        <v>N/A</v>
      </c>
      <c r="I156" s="12">
        <v>1.157</v>
      </c>
      <c r="J156" s="12">
        <v>59.11</v>
      </c>
      <c r="K156" s="45" t="s">
        <v>739</v>
      </c>
      <c r="L156" s="9" t="str">
        <f t="shared" si="27"/>
        <v>No</v>
      </c>
    </row>
    <row r="157" spans="1:12" x14ac:dyDescent="0.2">
      <c r="A157" s="46" t="s">
        <v>1481</v>
      </c>
      <c r="B157" s="35" t="s">
        <v>213</v>
      </c>
      <c r="C157" s="36">
        <v>0.50324441239999995</v>
      </c>
      <c r="D157" s="44" t="str">
        <f t="shared" si="24"/>
        <v>N/A</v>
      </c>
      <c r="E157" s="36">
        <v>0.63984962410000001</v>
      </c>
      <c r="F157" s="44" t="str">
        <f t="shared" si="25"/>
        <v>N/A</v>
      </c>
      <c r="G157" s="36">
        <v>1.0240963855</v>
      </c>
      <c r="H157" s="44" t="str">
        <f t="shared" si="26"/>
        <v>N/A</v>
      </c>
      <c r="I157" s="12">
        <v>27.14</v>
      </c>
      <c r="J157" s="12">
        <v>60.05</v>
      </c>
      <c r="K157" s="45" t="s">
        <v>739</v>
      </c>
      <c r="L157" s="9" t="str">
        <f t="shared" si="27"/>
        <v>No</v>
      </c>
    </row>
    <row r="158" spans="1:12" x14ac:dyDescent="0.2">
      <c r="A158" s="46" t="s">
        <v>1482</v>
      </c>
      <c r="B158" s="35" t="s">
        <v>213</v>
      </c>
      <c r="C158" s="36">
        <v>0.64545454550000003</v>
      </c>
      <c r="D158" s="44" t="str">
        <f t="shared" si="24"/>
        <v>N/A</v>
      </c>
      <c r="E158" s="36">
        <v>0.47653061219999998</v>
      </c>
      <c r="F158" s="44" t="str">
        <f t="shared" si="25"/>
        <v>N/A</v>
      </c>
      <c r="G158" s="36">
        <v>0.67543859650000004</v>
      </c>
      <c r="H158" s="44" t="str">
        <f t="shared" si="26"/>
        <v>N/A</v>
      </c>
      <c r="I158" s="12">
        <v>-26.2</v>
      </c>
      <c r="J158" s="12">
        <v>41.74</v>
      </c>
      <c r="K158" s="45" t="s">
        <v>739</v>
      </c>
      <c r="L158" s="9" t="str">
        <f t="shared" si="27"/>
        <v>No</v>
      </c>
    </row>
    <row r="159" spans="1:12" x14ac:dyDescent="0.2">
      <c r="A159" s="46" t="s">
        <v>1483</v>
      </c>
      <c r="B159" s="35" t="s">
        <v>213</v>
      </c>
      <c r="C159" s="36">
        <v>238.57644393999999</v>
      </c>
      <c r="D159" s="44" t="str">
        <f t="shared" si="24"/>
        <v>N/A</v>
      </c>
      <c r="E159" s="36">
        <v>240.47313990000001</v>
      </c>
      <c r="F159" s="44" t="str">
        <f t="shared" si="25"/>
        <v>N/A</v>
      </c>
      <c r="G159" s="36">
        <v>133.92882562</v>
      </c>
      <c r="H159" s="44" t="str">
        <f t="shared" si="26"/>
        <v>N/A</v>
      </c>
      <c r="I159" s="12">
        <v>0.79500000000000004</v>
      </c>
      <c r="J159" s="12">
        <v>-44.3</v>
      </c>
      <c r="K159" s="45" t="s">
        <v>739</v>
      </c>
      <c r="L159" s="9" t="str">
        <f t="shared" si="27"/>
        <v>No</v>
      </c>
    </row>
    <row r="160" spans="1:12" x14ac:dyDescent="0.2">
      <c r="A160" s="46" t="s">
        <v>1484</v>
      </c>
      <c r="B160" s="35" t="s">
        <v>213</v>
      </c>
      <c r="C160" s="36">
        <v>237.99765965</v>
      </c>
      <c r="D160" s="44" t="str">
        <f t="shared" si="24"/>
        <v>N/A</v>
      </c>
      <c r="E160" s="36">
        <v>238.93237705000001</v>
      </c>
      <c r="F160" s="44" t="str">
        <f t="shared" si="25"/>
        <v>N/A</v>
      </c>
      <c r="G160" s="36">
        <v>62.642105262999998</v>
      </c>
      <c r="H160" s="44" t="str">
        <f t="shared" si="26"/>
        <v>N/A</v>
      </c>
      <c r="I160" s="12">
        <v>0.39269999999999999</v>
      </c>
      <c r="J160" s="12">
        <v>-73.8</v>
      </c>
      <c r="K160" s="45" t="s">
        <v>739</v>
      </c>
      <c r="L160" s="9" t="str">
        <f t="shared" si="27"/>
        <v>No</v>
      </c>
    </row>
    <row r="161" spans="1:12" x14ac:dyDescent="0.2">
      <c r="A161" s="46" t="s">
        <v>1485</v>
      </c>
      <c r="B161" s="35" t="s">
        <v>213</v>
      </c>
      <c r="C161" s="36">
        <v>243.10408921999999</v>
      </c>
      <c r="D161" s="44" t="str">
        <f t="shared" si="24"/>
        <v>N/A</v>
      </c>
      <c r="E161" s="36">
        <v>249.53357532000001</v>
      </c>
      <c r="F161" s="44" t="str">
        <f t="shared" si="25"/>
        <v>N/A</v>
      </c>
      <c r="G161" s="36">
        <v>282.76923076999998</v>
      </c>
      <c r="H161" s="44" t="str">
        <f t="shared" si="26"/>
        <v>N/A</v>
      </c>
      <c r="I161" s="12">
        <v>2.645</v>
      </c>
      <c r="J161" s="12">
        <v>13.32</v>
      </c>
      <c r="K161" s="45" t="s">
        <v>739</v>
      </c>
      <c r="L161" s="9" t="str">
        <f t="shared" si="27"/>
        <v>Yes</v>
      </c>
    </row>
    <row r="162" spans="1:12" x14ac:dyDescent="0.2">
      <c r="A162" s="46" t="s">
        <v>1618</v>
      </c>
      <c r="B162" s="35" t="s">
        <v>213</v>
      </c>
      <c r="C162" s="36">
        <v>0</v>
      </c>
      <c r="D162" s="44" t="str">
        <f t="shared" ref="D162:D172" si="28">IF($B162="N/A","N/A",IF(C162&gt;10,"No",IF(C162&lt;-10,"No","Yes")))</f>
        <v>N/A</v>
      </c>
      <c r="E162" s="36">
        <v>0</v>
      </c>
      <c r="F162" s="44" t="str">
        <f t="shared" ref="F162:F172" si="29">IF($B162="N/A","N/A",IF(E162&gt;10,"No",IF(E162&lt;-10,"No","Yes")))</f>
        <v>N/A</v>
      </c>
      <c r="G162" s="36">
        <v>0</v>
      </c>
      <c r="H162" s="44"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6" t="s">
        <v>126</v>
      </c>
      <c r="B163" s="35" t="s">
        <v>213</v>
      </c>
      <c r="C163" s="36">
        <v>0</v>
      </c>
      <c r="D163" s="44" t="str">
        <f t="shared" si="28"/>
        <v>N/A</v>
      </c>
      <c r="E163" s="36">
        <v>0</v>
      </c>
      <c r="F163" s="44" t="str">
        <f t="shared" si="29"/>
        <v>N/A</v>
      </c>
      <c r="G163" s="36">
        <v>0</v>
      </c>
      <c r="H163" s="44" t="str">
        <f t="shared" si="30"/>
        <v>N/A</v>
      </c>
      <c r="I163" s="12" t="s">
        <v>1747</v>
      </c>
      <c r="J163" s="12" t="s">
        <v>1747</v>
      </c>
      <c r="K163" s="14" t="s">
        <v>213</v>
      </c>
      <c r="L163" s="9" t="str">
        <f t="shared" si="31"/>
        <v>N/A</v>
      </c>
    </row>
    <row r="164" spans="1:12" ht="25.5" x14ac:dyDescent="0.2">
      <c r="A164" s="46" t="s">
        <v>1619</v>
      </c>
      <c r="B164" s="35" t="s">
        <v>213</v>
      </c>
      <c r="C164" s="36">
        <v>0</v>
      </c>
      <c r="D164" s="44" t="str">
        <f t="shared" si="28"/>
        <v>N/A</v>
      </c>
      <c r="E164" s="36">
        <v>0</v>
      </c>
      <c r="F164" s="44" t="str">
        <f t="shared" si="29"/>
        <v>N/A</v>
      </c>
      <c r="G164" s="36">
        <v>0</v>
      </c>
      <c r="H164" s="44" t="str">
        <f t="shared" si="30"/>
        <v>N/A</v>
      </c>
      <c r="I164" s="12" t="s">
        <v>1747</v>
      </c>
      <c r="J164" s="12" t="s">
        <v>1747</v>
      </c>
      <c r="K164" s="14" t="s">
        <v>213</v>
      </c>
      <c r="L164" s="9" t="str">
        <f t="shared" si="31"/>
        <v>N/A</v>
      </c>
    </row>
    <row r="165" spans="1:12" ht="25.5" x14ac:dyDescent="0.2">
      <c r="A165" s="46" t="s">
        <v>1486</v>
      </c>
      <c r="B165" s="35" t="s">
        <v>213</v>
      </c>
      <c r="C165" s="36">
        <v>55</v>
      </c>
      <c r="D165" s="44" t="str">
        <f t="shared" si="28"/>
        <v>N/A</v>
      </c>
      <c r="E165" s="36">
        <v>54</v>
      </c>
      <c r="F165" s="44" t="str">
        <f t="shared" si="29"/>
        <v>N/A</v>
      </c>
      <c r="G165" s="36">
        <v>43</v>
      </c>
      <c r="H165" s="44" t="str">
        <f t="shared" si="30"/>
        <v>N/A</v>
      </c>
      <c r="I165" s="12">
        <v>-1.82</v>
      </c>
      <c r="J165" s="12">
        <v>-20.399999999999999</v>
      </c>
      <c r="K165" s="14" t="s">
        <v>213</v>
      </c>
      <c r="L165" s="9" t="str">
        <f t="shared" si="31"/>
        <v>N/A</v>
      </c>
    </row>
    <row r="166" spans="1:12" x14ac:dyDescent="0.2">
      <c r="A166" s="46" t="s">
        <v>1620</v>
      </c>
      <c r="B166" s="35" t="s">
        <v>213</v>
      </c>
      <c r="C166" s="36">
        <v>0</v>
      </c>
      <c r="D166" s="44" t="str">
        <f t="shared" si="28"/>
        <v>N/A</v>
      </c>
      <c r="E166" s="36">
        <v>0</v>
      </c>
      <c r="F166" s="44" t="str">
        <f t="shared" si="29"/>
        <v>N/A</v>
      </c>
      <c r="G166" s="36">
        <v>0</v>
      </c>
      <c r="H166" s="44" t="str">
        <f t="shared" si="30"/>
        <v>N/A</v>
      </c>
      <c r="I166" s="12" t="s">
        <v>1747</v>
      </c>
      <c r="J166" s="12" t="s">
        <v>1747</v>
      </c>
      <c r="K166" s="14" t="s">
        <v>213</v>
      </c>
      <c r="L166" s="9" t="str">
        <f t="shared" si="31"/>
        <v>N/A</v>
      </c>
    </row>
    <row r="167" spans="1:12" x14ac:dyDescent="0.2">
      <c r="A167" s="46" t="s">
        <v>1621</v>
      </c>
      <c r="B167" s="35" t="s">
        <v>213</v>
      </c>
      <c r="C167" s="36">
        <v>42</v>
      </c>
      <c r="D167" s="44" t="str">
        <f t="shared" si="28"/>
        <v>N/A</v>
      </c>
      <c r="E167" s="36">
        <v>48</v>
      </c>
      <c r="F167" s="44" t="str">
        <f t="shared" si="29"/>
        <v>N/A</v>
      </c>
      <c r="G167" s="36">
        <v>51</v>
      </c>
      <c r="H167" s="44" t="str">
        <f t="shared" si="30"/>
        <v>N/A</v>
      </c>
      <c r="I167" s="12">
        <v>14.29</v>
      </c>
      <c r="J167" s="12">
        <v>6.25</v>
      </c>
      <c r="K167" s="14" t="s">
        <v>213</v>
      </c>
      <c r="L167" s="9" t="str">
        <f t="shared" si="31"/>
        <v>N/A</v>
      </c>
    </row>
    <row r="168" spans="1:12" x14ac:dyDescent="0.2">
      <c r="A168" s="46" t="s">
        <v>125</v>
      </c>
      <c r="B168" s="35" t="s">
        <v>213</v>
      </c>
      <c r="C168" s="47">
        <v>338930</v>
      </c>
      <c r="D168" s="44" t="str">
        <f t="shared" si="28"/>
        <v>N/A</v>
      </c>
      <c r="E168" s="47">
        <v>356340</v>
      </c>
      <c r="F168" s="44" t="str">
        <f t="shared" si="29"/>
        <v>N/A</v>
      </c>
      <c r="G168" s="47">
        <v>378543</v>
      </c>
      <c r="H168" s="44" t="str">
        <f t="shared" si="30"/>
        <v>N/A</v>
      </c>
      <c r="I168" s="12">
        <v>5.1369999999999996</v>
      </c>
      <c r="J168" s="12">
        <v>6.2309999999999999</v>
      </c>
      <c r="K168" s="14" t="s">
        <v>213</v>
      </c>
      <c r="L168" s="9" t="str">
        <f t="shared" si="31"/>
        <v>N/A</v>
      </c>
    </row>
    <row r="169" spans="1:12" x14ac:dyDescent="0.2">
      <c r="A169" s="46" t="s">
        <v>1622</v>
      </c>
      <c r="B169" s="35" t="s">
        <v>213</v>
      </c>
      <c r="C169" s="47">
        <v>92809</v>
      </c>
      <c r="D169" s="44" t="str">
        <f t="shared" si="28"/>
        <v>N/A</v>
      </c>
      <c r="E169" s="47">
        <v>227483</v>
      </c>
      <c r="F169" s="44" t="str">
        <f t="shared" si="29"/>
        <v>N/A</v>
      </c>
      <c r="G169" s="47">
        <v>52696</v>
      </c>
      <c r="H169" s="44" t="str">
        <f t="shared" si="30"/>
        <v>N/A</v>
      </c>
      <c r="I169" s="12">
        <v>145.1</v>
      </c>
      <c r="J169" s="12">
        <v>-76.8</v>
      </c>
      <c r="K169" s="14" t="s">
        <v>213</v>
      </c>
      <c r="L169" s="9" t="str">
        <f t="shared" si="31"/>
        <v>N/A</v>
      </c>
    </row>
    <row r="170" spans="1:12" x14ac:dyDescent="0.2">
      <c r="A170" s="46" t="s">
        <v>1379</v>
      </c>
      <c r="B170" s="35" t="s">
        <v>213</v>
      </c>
      <c r="C170" s="47">
        <v>330452</v>
      </c>
      <c r="D170" s="44" t="str">
        <f t="shared" si="28"/>
        <v>N/A</v>
      </c>
      <c r="E170" s="47">
        <v>345119</v>
      </c>
      <c r="F170" s="44" t="str">
        <f t="shared" si="29"/>
        <v>N/A</v>
      </c>
      <c r="G170" s="47">
        <v>373555</v>
      </c>
      <c r="H170" s="44" t="str">
        <f t="shared" si="30"/>
        <v>N/A</v>
      </c>
      <c r="I170" s="12">
        <v>4.4379999999999997</v>
      </c>
      <c r="J170" s="12">
        <v>8.2390000000000008</v>
      </c>
      <c r="K170" s="14" t="s">
        <v>213</v>
      </c>
      <c r="L170" s="9" t="str">
        <f t="shared" si="31"/>
        <v>N/A</v>
      </c>
    </row>
    <row r="171" spans="1:12" x14ac:dyDescent="0.2">
      <c r="A171" s="46" t="s">
        <v>1616</v>
      </c>
      <c r="B171" s="35" t="s">
        <v>213</v>
      </c>
      <c r="C171" s="47">
        <v>49212</v>
      </c>
      <c r="D171" s="44" t="str">
        <f t="shared" si="28"/>
        <v>N/A</v>
      </c>
      <c r="E171" s="47">
        <v>65763</v>
      </c>
      <c r="F171" s="44" t="str">
        <f t="shared" si="29"/>
        <v>N/A</v>
      </c>
      <c r="G171" s="47">
        <v>42825</v>
      </c>
      <c r="H171" s="44" t="str">
        <f t="shared" si="30"/>
        <v>N/A</v>
      </c>
      <c r="I171" s="12">
        <v>33.630000000000003</v>
      </c>
      <c r="J171" s="12">
        <v>-34.9</v>
      </c>
      <c r="K171" s="14" t="s">
        <v>213</v>
      </c>
      <c r="L171" s="9" t="str">
        <f t="shared" si="31"/>
        <v>N/A</v>
      </c>
    </row>
    <row r="172" spans="1:12" x14ac:dyDescent="0.2">
      <c r="A172" s="46" t="s">
        <v>1617</v>
      </c>
      <c r="B172" s="35" t="s">
        <v>213</v>
      </c>
      <c r="C172" s="47">
        <v>261681</v>
      </c>
      <c r="D172" s="44" t="str">
        <f t="shared" si="28"/>
        <v>N/A</v>
      </c>
      <c r="E172" s="47">
        <v>277802</v>
      </c>
      <c r="F172" s="44" t="str">
        <f t="shared" si="29"/>
        <v>N/A</v>
      </c>
      <c r="G172" s="47">
        <v>287419</v>
      </c>
      <c r="H172" s="44" t="str">
        <f t="shared" si="30"/>
        <v>N/A</v>
      </c>
      <c r="I172" s="12">
        <v>6.1609999999999996</v>
      </c>
      <c r="J172" s="12">
        <v>3.4620000000000002</v>
      </c>
      <c r="K172" s="14" t="s">
        <v>213</v>
      </c>
      <c r="L172" s="9" t="str">
        <f t="shared" si="31"/>
        <v>N/A</v>
      </c>
    </row>
    <row r="173" spans="1:12" ht="25.5" x14ac:dyDescent="0.2">
      <c r="A173" s="46" t="s">
        <v>1380</v>
      </c>
      <c r="B173" s="35" t="s">
        <v>213</v>
      </c>
      <c r="C173" s="47">
        <v>4556</v>
      </c>
      <c r="D173" s="44" t="str">
        <f t="shared" ref="D173:D187" si="32">IF($B173="N/A","N/A",IF(C173&gt;10,"No",IF(C173&lt;-10,"No","Yes")))</f>
        <v>N/A</v>
      </c>
      <c r="E173" s="47">
        <v>6454</v>
      </c>
      <c r="F173" s="44" t="str">
        <f t="shared" ref="F173:F187" si="33">IF($B173="N/A","N/A",IF(E173&gt;10,"No",IF(E173&lt;-10,"No","Yes")))</f>
        <v>N/A</v>
      </c>
      <c r="G173" s="47">
        <v>1559</v>
      </c>
      <c r="H173" s="44" t="str">
        <f t="shared" ref="H173:H187" si="34">IF($B173="N/A","N/A",IF(G173&gt;10,"No",IF(G173&lt;-10,"No","Yes")))</f>
        <v>N/A</v>
      </c>
      <c r="I173" s="12">
        <v>41.66</v>
      </c>
      <c r="J173" s="12">
        <v>-75.8</v>
      </c>
      <c r="K173" s="45" t="s">
        <v>739</v>
      </c>
      <c r="L173" s="9" t="str">
        <f t="shared" ref="L173:L187" si="35">IF(J173="Div by 0", "N/A", IF(K173="N/A","N/A", IF(J173&gt;VALUE(MID(K173,1,2)), "No", IF(J173&lt;-1*VALUE(MID(K173,1,2)), "No", "Yes"))))</f>
        <v>No</v>
      </c>
    </row>
    <row r="174" spans="1:12" x14ac:dyDescent="0.2">
      <c r="A174" s="46" t="s">
        <v>649</v>
      </c>
      <c r="B174" s="35" t="s">
        <v>213</v>
      </c>
      <c r="C174" s="36">
        <v>77</v>
      </c>
      <c r="D174" s="44" t="str">
        <f t="shared" si="32"/>
        <v>N/A</v>
      </c>
      <c r="E174" s="36">
        <v>89</v>
      </c>
      <c r="F174" s="44" t="str">
        <f t="shared" si="33"/>
        <v>N/A</v>
      </c>
      <c r="G174" s="36">
        <v>19</v>
      </c>
      <c r="H174" s="44" t="str">
        <f t="shared" si="34"/>
        <v>N/A</v>
      </c>
      <c r="I174" s="12">
        <v>15.58</v>
      </c>
      <c r="J174" s="12">
        <v>-78.7</v>
      </c>
      <c r="K174" s="45" t="s">
        <v>739</v>
      </c>
      <c r="L174" s="9" t="str">
        <f t="shared" si="35"/>
        <v>No</v>
      </c>
    </row>
    <row r="175" spans="1:12" ht="25.5" x14ac:dyDescent="0.2">
      <c r="A175" s="46" t="s">
        <v>1381</v>
      </c>
      <c r="B175" s="35" t="s">
        <v>213</v>
      </c>
      <c r="C175" s="47">
        <v>59.168831169000001</v>
      </c>
      <c r="D175" s="44" t="str">
        <f t="shared" si="32"/>
        <v>N/A</v>
      </c>
      <c r="E175" s="47">
        <v>72.516853932999993</v>
      </c>
      <c r="F175" s="44" t="str">
        <f t="shared" si="33"/>
        <v>N/A</v>
      </c>
      <c r="G175" s="47">
        <v>82.052631579000007</v>
      </c>
      <c r="H175" s="44" t="str">
        <f t="shared" si="34"/>
        <v>N/A</v>
      </c>
      <c r="I175" s="12">
        <v>22.56</v>
      </c>
      <c r="J175" s="12">
        <v>13.15</v>
      </c>
      <c r="K175" s="45" t="s">
        <v>739</v>
      </c>
      <c r="L175" s="9" t="str">
        <f t="shared" si="35"/>
        <v>Yes</v>
      </c>
    </row>
    <row r="176" spans="1:12" ht="25.5" x14ac:dyDescent="0.2">
      <c r="A176" s="46" t="s">
        <v>1382</v>
      </c>
      <c r="B176" s="35" t="s">
        <v>213</v>
      </c>
      <c r="C176" s="47">
        <v>0</v>
      </c>
      <c r="D176" s="44" t="str">
        <f t="shared" si="32"/>
        <v>N/A</v>
      </c>
      <c r="E176" s="47">
        <v>0</v>
      </c>
      <c r="F176" s="44" t="str">
        <f t="shared" si="33"/>
        <v>N/A</v>
      </c>
      <c r="G176" s="47">
        <v>0</v>
      </c>
      <c r="H176" s="44" t="str">
        <f t="shared" si="34"/>
        <v>N/A</v>
      </c>
      <c r="I176" s="12" t="s">
        <v>1747</v>
      </c>
      <c r="J176" s="12" t="s">
        <v>1747</v>
      </c>
      <c r="K176" s="45" t="s">
        <v>739</v>
      </c>
      <c r="L176" s="9" t="str">
        <f t="shared" si="35"/>
        <v>N/A</v>
      </c>
    </row>
    <row r="177" spans="1:12" x14ac:dyDescent="0.2">
      <c r="A177" s="46" t="s">
        <v>516</v>
      </c>
      <c r="B177" s="35" t="s">
        <v>213</v>
      </c>
      <c r="C177" s="36">
        <v>0</v>
      </c>
      <c r="D177" s="44" t="str">
        <f t="shared" si="32"/>
        <v>N/A</v>
      </c>
      <c r="E177" s="36">
        <v>0</v>
      </c>
      <c r="F177" s="44" t="str">
        <f t="shared" si="33"/>
        <v>N/A</v>
      </c>
      <c r="G177" s="36">
        <v>0</v>
      </c>
      <c r="H177" s="44" t="str">
        <f t="shared" si="34"/>
        <v>N/A</v>
      </c>
      <c r="I177" s="12" t="s">
        <v>1747</v>
      </c>
      <c r="J177" s="12" t="s">
        <v>1747</v>
      </c>
      <c r="K177" s="45" t="s">
        <v>739</v>
      </c>
      <c r="L177" s="9" t="str">
        <f t="shared" si="35"/>
        <v>N/A</v>
      </c>
    </row>
    <row r="178" spans="1:12" ht="25.5" x14ac:dyDescent="0.2">
      <c r="A178" s="46" t="s">
        <v>1383</v>
      </c>
      <c r="B178" s="35" t="s">
        <v>213</v>
      </c>
      <c r="C178" s="47" t="s">
        <v>1747</v>
      </c>
      <c r="D178" s="44" t="str">
        <f t="shared" si="32"/>
        <v>N/A</v>
      </c>
      <c r="E178" s="47" t="s">
        <v>1747</v>
      </c>
      <c r="F178" s="44" t="str">
        <f t="shared" si="33"/>
        <v>N/A</v>
      </c>
      <c r="G178" s="47" t="s">
        <v>1747</v>
      </c>
      <c r="H178" s="44" t="str">
        <f t="shared" si="34"/>
        <v>N/A</v>
      </c>
      <c r="I178" s="12" t="s">
        <v>1747</v>
      </c>
      <c r="J178" s="12" t="s">
        <v>1747</v>
      </c>
      <c r="K178" s="45" t="s">
        <v>739</v>
      </c>
      <c r="L178" s="9" t="str">
        <f t="shared" si="35"/>
        <v>N/A</v>
      </c>
    </row>
    <row r="179" spans="1:12" ht="25.5" x14ac:dyDescent="0.2">
      <c r="A179" s="46" t="s">
        <v>1384</v>
      </c>
      <c r="B179" s="35" t="s">
        <v>213</v>
      </c>
      <c r="C179" s="47">
        <v>39654</v>
      </c>
      <c r="D179" s="44" t="str">
        <f t="shared" si="32"/>
        <v>N/A</v>
      </c>
      <c r="E179" s="47">
        <v>47567</v>
      </c>
      <c r="F179" s="44" t="str">
        <f t="shared" si="33"/>
        <v>N/A</v>
      </c>
      <c r="G179" s="47">
        <v>1401</v>
      </c>
      <c r="H179" s="44" t="str">
        <f t="shared" si="34"/>
        <v>N/A</v>
      </c>
      <c r="I179" s="12">
        <v>19.96</v>
      </c>
      <c r="J179" s="12">
        <v>-97.1</v>
      </c>
      <c r="K179" s="45" t="s">
        <v>739</v>
      </c>
      <c r="L179" s="9" t="str">
        <f t="shared" si="35"/>
        <v>No</v>
      </c>
    </row>
    <row r="180" spans="1:12" x14ac:dyDescent="0.2">
      <c r="A180" s="46" t="s">
        <v>517</v>
      </c>
      <c r="B180" s="35" t="s">
        <v>213</v>
      </c>
      <c r="C180" s="36">
        <v>362</v>
      </c>
      <c r="D180" s="44" t="str">
        <f t="shared" si="32"/>
        <v>N/A</v>
      </c>
      <c r="E180" s="36">
        <v>410</v>
      </c>
      <c r="F180" s="44" t="str">
        <f t="shared" si="33"/>
        <v>N/A</v>
      </c>
      <c r="G180" s="36">
        <v>15</v>
      </c>
      <c r="H180" s="44" t="str">
        <f t="shared" si="34"/>
        <v>N/A</v>
      </c>
      <c r="I180" s="12">
        <v>13.26</v>
      </c>
      <c r="J180" s="12">
        <v>-96.3</v>
      </c>
      <c r="K180" s="45" t="s">
        <v>739</v>
      </c>
      <c r="L180" s="9" t="str">
        <f t="shared" si="35"/>
        <v>No</v>
      </c>
    </row>
    <row r="181" spans="1:12" ht="25.5" x14ac:dyDescent="0.2">
      <c r="A181" s="46" t="s">
        <v>1385</v>
      </c>
      <c r="B181" s="35" t="s">
        <v>213</v>
      </c>
      <c r="C181" s="47">
        <v>109.54143646</v>
      </c>
      <c r="D181" s="44" t="str">
        <f t="shared" si="32"/>
        <v>N/A</v>
      </c>
      <c r="E181" s="47">
        <v>116.01707317</v>
      </c>
      <c r="F181" s="44" t="str">
        <f t="shared" si="33"/>
        <v>N/A</v>
      </c>
      <c r="G181" s="47">
        <v>93.4</v>
      </c>
      <c r="H181" s="44" t="str">
        <f t="shared" si="34"/>
        <v>N/A</v>
      </c>
      <c r="I181" s="12">
        <v>5.9119999999999999</v>
      </c>
      <c r="J181" s="12">
        <v>-19.5</v>
      </c>
      <c r="K181" s="45" t="s">
        <v>739</v>
      </c>
      <c r="L181" s="9" t="str">
        <f t="shared" si="35"/>
        <v>Yes</v>
      </c>
    </row>
    <row r="182" spans="1:12" ht="25.5" x14ac:dyDescent="0.2">
      <c r="A182" s="46" t="s">
        <v>1386</v>
      </c>
      <c r="B182" s="35" t="s">
        <v>213</v>
      </c>
      <c r="C182" s="47">
        <v>0</v>
      </c>
      <c r="D182" s="44" t="str">
        <f t="shared" si="32"/>
        <v>N/A</v>
      </c>
      <c r="E182" s="47">
        <v>0</v>
      </c>
      <c r="F182" s="44" t="str">
        <f t="shared" si="33"/>
        <v>N/A</v>
      </c>
      <c r="G182" s="47">
        <v>0</v>
      </c>
      <c r="H182" s="44" t="str">
        <f t="shared" si="34"/>
        <v>N/A</v>
      </c>
      <c r="I182" s="12" t="s">
        <v>1747</v>
      </c>
      <c r="J182" s="12" t="s">
        <v>1747</v>
      </c>
      <c r="K182" s="45" t="s">
        <v>739</v>
      </c>
      <c r="L182" s="9" t="str">
        <f t="shared" si="35"/>
        <v>N/A</v>
      </c>
    </row>
    <row r="183" spans="1:12" x14ac:dyDescent="0.2">
      <c r="A183" s="46" t="s">
        <v>518</v>
      </c>
      <c r="B183" s="35" t="s">
        <v>213</v>
      </c>
      <c r="C183" s="36">
        <v>0</v>
      </c>
      <c r="D183" s="44" t="str">
        <f t="shared" si="32"/>
        <v>N/A</v>
      </c>
      <c r="E183" s="36">
        <v>0</v>
      </c>
      <c r="F183" s="44" t="str">
        <f t="shared" si="33"/>
        <v>N/A</v>
      </c>
      <c r="G183" s="36">
        <v>0</v>
      </c>
      <c r="H183" s="44" t="str">
        <f t="shared" si="34"/>
        <v>N/A</v>
      </c>
      <c r="I183" s="12" t="s">
        <v>1747</v>
      </c>
      <c r="J183" s="12" t="s">
        <v>1747</v>
      </c>
      <c r="K183" s="45" t="s">
        <v>739</v>
      </c>
      <c r="L183" s="9" t="str">
        <f t="shared" si="35"/>
        <v>N/A</v>
      </c>
    </row>
    <row r="184" spans="1:12" ht="25.5" x14ac:dyDescent="0.2">
      <c r="A184" s="46" t="s">
        <v>1387</v>
      </c>
      <c r="B184" s="35" t="s">
        <v>213</v>
      </c>
      <c r="C184" s="47" t="s">
        <v>1747</v>
      </c>
      <c r="D184" s="44" t="str">
        <f t="shared" si="32"/>
        <v>N/A</v>
      </c>
      <c r="E184" s="47" t="s">
        <v>1747</v>
      </c>
      <c r="F184" s="44" t="str">
        <f t="shared" si="33"/>
        <v>N/A</v>
      </c>
      <c r="G184" s="47" t="s">
        <v>1747</v>
      </c>
      <c r="H184" s="44" t="str">
        <f t="shared" si="34"/>
        <v>N/A</v>
      </c>
      <c r="I184" s="12" t="s">
        <v>1747</v>
      </c>
      <c r="J184" s="12" t="s">
        <v>1747</v>
      </c>
      <c r="K184" s="45" t="s">
        <v>739</v>
      </c>
      <c r="L184" s="9" t="str">
        <f t="shared" si="35"/>
        <v>N/A</v>
      </c>
    </row>
    <row r="185" spans="1:12" ht="25.5" x14ac:dyDescent="0.2">
      <c r="A185" s="46" t="s">
        <v>1388</v>
      </c>
      <c r="B185" s="35" t="s">
        <v>213</v>
      </c>
      <c r="C185" s="47">
        <v>82124909</v>
      </c>
      <c r="D185" s="44" t="str">
        <f t="shared" si="32"/>
        <v>N/A</v>
      </c>
      <c r="E185" s="47">
        <v>88544142</v>
      </c>
      <c r="F185" s="44" t="str">
        <f t="shared" si="33"/>
        <v>N/A</v>
      </c>
      <c r="G185" s="47">
        <v>65786420</v>
      </c>
      <c r="H185" s="44" t="str">
        <f t="shared" si="34"/>
        <v>N/A</v>
      </c>
      <c r="I185" s="12">
        <v>7.8159999999999998</v>
      </c>
      <c r="J185" s="12">
        <v>-25.7</v>
      </c>
      <c r="K185" s="45" t="s">
        <v>739</v>
      </c>
      <c r="L185" s="9" t="str">
        <f t="shared" si="35"/>
        <v>Yes</v>
      </c>
    </row>
    <row r="186" spans="1:12" ht="25.5" x14ac:dyDescent="0.2">
      <c r="A186" s="46" t="s">
        <v>519</v>
      </c>
      <c r="B186" s="35" t="s">
        <v>213</v>
      </c>
      <c r="C186" s="36">
        <v>2135</v>
      </c>
      <c r="D186" s="44" t="str">
        <f t="shared" si="32"/>
        <v>N/A</v>
      </c>
      <c r="E186" s="36">
        <v>2270</v>
      </c>
      <c r="F186" s="44" t="str">
        <f t="shared" si="33"/>
        <v>N/A</v>
      </c>
      <c r="G186" s="36">
        <v>670</v>
      </c>
      <c r="H186" s="44" t="str">
        <f t="shared" si="34"/>
        <v>N/A</v>
      </c>
      <c r="I186" s="12">
        <v>6.3230000000000004</v>
      </c>
      <c r="J186" s="12">
        <v>-70.5</v>
      </c>
      <c r="K186" s="45" t="s">
        <v>739</v>
      </c>
      <c r="L186" s="9" t="str">
        <f t="shared" si="35"/>
        <v>No</v>
      </c>
    </row>
    <row r="187" spans="1:12" ht="25.5" x14ac:dyDescent="0.2">
      <c r="A187" s="46" t="s">
        <v>1389</v>
      </c>
      <c r="B187" s="35" t="s">
        <v>213</v>
      </c>
      <c r="C187" s="47">
        <v>38465.999532000002</v>
      </c>
      <c r="D187" s="44" t="str">
        <f t="shared" si="32"/>
        <v>N/A</v>
      </c>
      <c r="E187" s="47">
        <v>39006.229956000003</v>
      </c>
      <c r="F187" s="44" t="str">
        <f t="shared" si="33"/>
        <v>N/A</v>
      </c>
      <c r="G187" s="47">
        <v>98188.686566999997</v>
      </c>
      <c r="H187" s="44" t="str">
        <f t="shared" si="34"/>
        <v>N/A</v>
      </c>
      <c r="I187" s="12">
        <v>1.4039999999999999</v>
      </c>
      <c r="J187" s="12">
        <v>151.69999999999999</v>
      </c>
      <c r="K187" s="45" t="s">
        <v>739</v>
      </c>
      <c r="L187" s="9" t="str">
        <f t="shared" si="35"/>
        <v>No</v>
      </c>
    </row>
    <row r="188" spans="1:12" x14ac:dyDescent="0.2">
      <c r="A188" s="4" t="s">
        <v>1390</v>
      </c>
      <c r="B188" s="35" t="s">
        <v>213</v>
      </c>
      <c r="C188" s="47">
        <v>87456796</v>
      </c>
      <c r="D188" s="44" t="str">
        <f t="shared" ref="D188:D203" si="36">IF($B188="N/A","N/A",IF(C188&gt;10,"No",IF(C188&lt;-10,"No","Yes")))</f>
        <v>N/A</v>
      </c>
      <c r="E188" s="47">
        <v>94215458</v>
      </c>
      <c r="F188" s="44" t="str">
        <f t="shared" ref="F188:F203" si="37">IF($B188="N/A","N/A",IF(E188&gt;10,"No",IF(E188&lt;-10,"No","Yes")))</f>
        <v>N/A</v>
      </c>
      <c r="G188" s="47">
        <v>65961884</v>
      </c>
      <c r="H188" s="44" t="str">
        <f t="shared" ref="H188:H203" si="38">IF($B188="N/A","N/A",IF(G188&gt;10,"No",IF(G188&lt;-10,"No","Yes")))</f>
        <v>N/A</v>
      </c>
      <c r="I188" s="12">
        <v>7.7279999999999998</v>
      </c>
      <c r="J188" s="12">
        <v>-30</v>
      </c>
      <c r="K188" s="45" t="s">
        <v>739</v>
      </c>
      <c r="L188" s="9" t="str">
        <f t="shared" ref="L188:L203" si="39">IF(J188="Div by 0", "N/A", IF(K188="N/A","N/A", IF(J188&gt;VALUE(MID(K188,1,2)), "No", IF(J188&lt;-1*VALUE(MID(K188,1,2)), "No", "Yes"))))</f>
        <v>Yes</v>
      </c>
    </row>
    <row r="189" spans="1:12" x14ac:dyDescent="0.2">
      <c r="A189" s="4" t="s">
        <v>1487</v>
      </c>
      <c r="B189" s="35" t="s">
        <v>213</v>
      </c>
      <c r="C189" s="36">
        <v>2351</v>
      </c>
      <c r="D189" s="44" t="str">
        <f t="shared" si="36"/>
        <v>N/A</v>
      </c>
      <c r="E189" s="36">
        <v>2467</v>
      </c>
      <c r="F189" s="44" t="str">
        <f t="shared" si="37"/>
        <v>N/A</v>
      </c>
      <c r="G189" s="36">
        <v>680</v>
      </c>
      <c r="H189" s="44" t="str">
        <f t="shared" si="38"/>
        <v>N/A</v>
      </c>
      <c r="I189" s="12">
        <v>4.9340000000000002</v>
      </c>
      <c r="J189" s="12">
        <v>-72.400000000000006</v>
      </c>
      <c r="K189" s="45" t="s">
        <v>739</v>
      </c>
      <c r="L189" s="9" t="str">
        <f t="shared" si="39"/>
        <v>No</v>
      </c>
    </row>
    <row r="190" spans="1:12" x14ac:dyDescent="0.2">
      <c r="A190" s="4" t="s">
        <v>1488</v>
      </c>
      <c r="B190" s="35" t="s">
        <v>213</v>
      </c>
      <c r="C190" s="47">
        <v>37199.828157999997</v>
      </c>
      <c r="D190" s="44" t="str">
        <f t="shared" si="36"/>
        <v>N/A</v>
      </c>
      <c r="E190" s="47">
        <v>38190.295095000001</v>
      </c>
      <c r="F190" s="44" t="str">
        <f t="shared" si="37"/>
        <v>N/A</v>
      </c>
      <c r="G190" s="47">
        <v>97002.770587999999</v>
      </c>
      <c r="H190" s="44" t="str">
        <f t="shared" si="38"/>
        <v>N/A</v>
      </c>
      <c r="I190" s="12">
        <v>2.6629999999999998</v>
      </c>
      <c r="J190" s="12">
        <v>154</v>
      </c>
      <c r="K190" s="45" t="s">
        <v>739</v>
      </c>
      <c r="L190" s="9" t="str">
        <f t="shared" si="39"/>
        <v>No</v>
      </c>
    </row>
    <row r="191" spans="1:12" x14ac:dyDescent="0.2">
      <c r="A191" s="4" t="s">
        <v>1489</v>
      </c>
      <c r="B191" s="35" t="s">
        <v>213</v>
      </c>
      <c r="C191" s="47">
        <v>19358.087549</v>
      </c>
      <c r="D191" s="44" t="str">
        <f t="shared" si="36"/>
        <v>N/A</v>
      </c>
      <c r="E191" s="47">
        <v>19560.3125</v>
      </c>
      <c r="F191" s="44" t="str">
        <f t="shared" si="37"/>
        <v>N/A</v>
      </c>
      <c r="G191" s="47">
        <v>66331.082569000006</v>
      </c>
      <c r="H191" s="44" t="str">
        <f t="shared" si="38"/>
        <v>N/A</v>
      </c>
      <c r="I191" s="12">
        <v>1.0449999999999999</v>
      </c>
      <c r="J191" s="12">
        <v>239.1</v>
      </c>
      <c r="K191" s="45" t="s">
        <v>739</v>
      </c>
      <c r="L191" s="9" t="str">
        <f t="shared" si="39"/>
        <v>No</v>
      </c>
    </row>
    <row r="192" spans="1:12" x14ac:dyDescent="0.2">
      <c r="A192" s="4" t="s">
        <v>1490</v>
      </c>
      <c r="B192" s="35" t="s">
        <v>213</v>
      </c>
      <c r="C192" s="47">
        <v>51138.180166999999</v>
      </c>
      <c r="D192" s="44" t="str">
        <f t="shared" si="36"/>
        <v>N/A</v>
      </c>
      <c r="E192" s="47">
        <v>53393.825734999999</v>
      </c>
      <c r="F192" s="44" t="str">
        <f t="shared" si="37"/>
        <v>N/A</v>
      </c>
      <c r="G192" s="47">
        <v>103025.41753999999</v>
      </c>
      <c r="H192" s="44" t="str">
        <f t="shared" si="38"/>
        <v>N/A</v>
      </c>
      <c r="I192" s="12">
        <v>4.4109999999999996</v>
      </c>
      <c r="J192" s="12">
        <v>92.95</v>
      </c>
      <c r="K192" s="45" t="s">
        <v>739</v>
      </c>
      <c r="L192" s="9" t="str">
        <f t="shared" si="39"/>
        <v>No</v>
      </c>
    </row>
    <row r="193" spans="1:12" x14ac:dyDescent="0.2">
      <c r="A193" s="46" t="s">
        <v>1491</v>
      </c>
      <c r="B193" s="35" t="s">
        <v>213</v>
      </c>
      <c r="C193" s="9">
        <v>20.397362484999999</v>
      </c>
      <c r="D193" s="44" t="str">
        <f t="shared" si="36"/>
        <v>N/A</v>
      </c>
      <c r="E193" s="9">
        <v>20.901465729000002</v>
      </c>
      <c r="F193" s="44" t="str">
        <f t="shared" si="37"/>
        <v>N/A</v>
      </c>
      <c r="G193" s="9">
        <v>46.735395189000002</v>
      </c>
      <c r="H193" s="44" t="str">
        <f t="shared" si="38"/>
        <v>N/A</v>
      </c>
      <c r="I193" s="12">
        <v>2.4710000000000001</v>
      </c>
      <c r="J193" s="12">
        <v>123.6</v>
      </c>
      <c r="K193" s="45" t="s">
        <v>739</v>
      </c>
      <c r="L193" s="9" t="str">
        <f t="shared" si="39"/>
        <v>No</v>
      </c>
    </row>
    <row r="194" spans="1:12" x14ac:dyDescent="0.2">
      <c r="A194" s="46" t="s">
        <v>1492</v>
      </c>
      <c r="B194" s="35" t="s">
        <v>213</v>
      </c>
      <c r="C194" s="9">
        <v>16.860751188999998</v>
      </c>
      <c r="D194" s="44" t="str">
        <f t="shared" si="36"/>
        <v>N/A</v>
      </c>
      <c r="E194" s="9">
        <v>17.866968764999999</v>
      </c>
      <c r="F194" s="44" t="str">
        <f t="shared" si="37"/>
        <v>N/A</v>
      </c>
      <c r="G194" s="9">
        <v>22.020202019999999</v>
      </c>
      <c r="H194" s="44" t="str">
        <f t="shared" si="38"/>
        <v>N/A</v>
      </c>
      <c r="I194" s="12">
        <v>5.968</v>
      </c>
      <c r="J194" s="12">
        <v>23.25</v>
      </c>
      <c r="K194" s="45" t="s">
        <v>739</v>
      </c>
      <c r="L194" s="9" t="str">
        <f t="shared" si="39"/>
        <v>Yes</v>
      </c>
    </row>
    <row r="195" spans="1:12" x14ac:dyDescent="0.2">
      <c r="A195" s="46" t="s">
        <v>1493</v>
      </c>
      <c r="B195" s="35" t="s">
        <v>213</v>
      </c>
      <c r="C195" s="9">
        <v>26.563442590000001</v>
      </c>
      <c r="D195" s="44" t="str">
        <f t="shared" si="36"/>
        <v>N/A</v>
      </c>
      <c r="E195" s="9">
        <v>26.443709897000002</v>
      </c>
      <c r="F195" s="44" t="str">
        <f t="shared" si="37"/>
        <v>N/A</v>
      </c>
      <c r="G195" s="9">
        <v>62.844542447999999</v>
      </c>
      <c r="H195" s="44" t="str">
        <f t="shared" si="38"/>
        <v>N/A</v>
      </c>
      <c r="I195" s="12">
        <v>-0.45100000000000001</v>
      </c>
      <c r="J195" s="12">
        <v>137.69999999999999</v>
      </c>
      <c r="K195" s="45" t="s">
        <v>739</v>
      </c>
      <c r="L195" s="9" t="str">
        <f t="shared" si="39"/>
        <v>No</v>
      </c>
    </row>
    <row r="196" spans="1:12" ht="25.5" x14ac:dyDescent="0.2">
      <c r="A196" s="4" t="s">
        <v>1402</v>
      </c>
      <c r="B196" s="35" t="s">
        <v>213</v>
      </c>
      <c r="C196" s="47">
        <v>82124909</v>
      </c>
      <c r="D196" s="44" t="str">
        <f t="shared" si="36"/>
        <v>N/A</v>
      </c>
      <c r="E196" s="47">
        <v>88544142</v>
      </c>
      <c r="F196" s="44" t="str">
        <f t="shared" si="37"/>
        <v>N/A</v>
      </c>
      <c r="G196" s="47">
        <v>65786420</v>
      </c>
      <c r="H196" s="44" t="str">
        <f t="shared" si="38"/>
        <v>N/A</v>
      </c>
      <c r="I196" s="12">
        <v>7.8159999999999998</v>
      </c>
      <c r="J196" s="12">
        <v>-25.7</v>
      </c>
      <c r="K196" s="45" t="s">
        <v>739</v>
      </c>
      <c r="L196" s="9" t="str">
        <f t="shared" si="39"/>
        <v>Yes</v>
      </c>
    </row>
    <row r="197" spans="1:12" x14ac:dyDescent="0.2">
      <c r="A197" s="4" t="s">
        <v>1494</v>
      </c>
      <c r="B197" s="35" t="s">
        <v>213</v>
      </c>
      <c r="C197" s="36">
        <v>2135</v>
      </c>
      <c r="D197" s="44" t="str">
        <f t="shared" si="36"/>
        <v>N/A</v>
      </c>
      <c r="E197" s="36">
        <v>2270</v>
      </c>
      <c r="F197" s="44" t="str">
        <f t="shared" si="37"/>
        <v>N/A</v>
      </c>
      <c r="G197" s="36">
        <v>670</v>
      </c>
      <c r="H197" s="44" t="str">
        <f t="shared" si="38"/>
        <v>N/A</v>
      </c>
      <c r="I197" s="12">
        <v>6.3230000000000004</v>
      </c>
      <c r="J197" s="12">
        <v>-70.5</v>
      </c>
      <c r="K197" s="45" t="s">
        <v>739</v>
      </c>
      <c r="L197" s="9" t="str">
        <f t="shared" si="39"/>
        <v>No</v>
      </c>
    </row>
    <row r="198" spans="1:12" ht="25.5" x14ac:dyDescent="0.2">
      <c r="A198" s="4" t="s">
        <v>1495</v>
      </c>
      <c r="B198" s="35" t="s">
        <v>213</v>
      </c>
      <c r="C198" s="47">
        <v>38465.999532000002</v>
      </c>
      <c r="D198" s="44" t="str">
        <f t="shared" si="36"/>
        <v>N/A</v>
      </c>
      <c r="E198" s="47">
        <v>39006.229956000003</v>
      </c>
      <c r="F198" s="44" t="str">
        <f t="shared" si="37"/>
        <v>N/A</v>
      </c>
      <c r="G198" s="47">
        <v>98188.686566999997</v>
      </c>
      <c r="H198" s="44" t="str">
        <f t="shared" si="38"/>
        <v>N/A</v>
      </c>
      <c r="I198" s="12">
        <v>1.4039999999999999</v>
      </c>
      <c r="J198" s="12">
        <v>151.69999999999999</v>
      </c>
      <c r="K198" s="45" t="s">
        <v>739</v>
      </c>
      <c r="L198" s="9" t="str">
        <f t="shared" si="39"/>
        <v>No</v>
      </c>
    </row>
    <row r="199" spans="1:12" ht="25.5" x14ac:dyDescent="0.2">
      <c r="A199" s="4" t="s">
        <v>1496</v>
      </c>
      <c r="B199" s="35" t="s">
        <v>213</v>
      </c>
      <c r="C199" s="47">
        <v>19547.766486</v>
      </c>
      <c r="D199" s="44" t="str">
        <f t="shared" si="36"/>
        <v>N/A</v>
      </c>
      <c r="E199" s="47">
        <v>19416.991115000001</v>
      </c>
      <c r="F199" s="44" t="str">
        <f t="shared" si="37"/>
        <v>N/A</v>
      </c>
      <c r="G199" s="47">
        <v>67539.616821999996</v>
      </c>
      <c r="H199" s="44" t="str">
        <f t="shared" si="38"/>
        <v>N/A</v>
      </c>
      <c r="I199" s="12">
        <v>-0.66900000000000004</v>
      </c>
      <c r="J199" s="12">
        <v>247.8</v>
      </c>
      <c r="K199" s="45" t="s">
        <v>739</v>
      </c>
      <c r="L199" s="9" t="str">
        <f t="shared" si="39"/>
        <v>No</v>
      </c>
    </row>
    <row r="200" spans="1:12" ht="25.5" x14ac:dyDescent="0.2">
      <c r="A200" s="4" t="s">
        <v>1497</v>
      </c>
      <c r="B200" s="35" t="s">
        <v>213</v>
      </c>
      <c r="C200" s="47">
        <v>52928.285124000002</v>
      </c>
      <c r="D200" s="44" t="str">
        <f t="shared" si="36"/>
        <v>N/A</v>
      </c>
      <c r="E200" s="47">
        <v>54792.943515999999</v>
      </c>
      <c r="F200" s="44" t="str">
        <f t="shared" si="37"/>
        <v>N/A</v>
      </c>
      <c r="G200" s="47">
        <v>104013.64298</v>
      </c>
      <c r="H200" s="44" t="str">
        <f t="shared" si="38"/>
        <v>N/A</v>
      </c>
      <c r="I200" s="12">
        <v>3.5230000000000001</v>
      </c>
      <c r="J200" s="12">
        <v>89.83</v>
      </c>
      <c r="K200" s="45" t="s">
        <v>739</v>
      </c>
      <c r="L200" s="9" t="str">
        <f t="shared" si="39"/>
        <v>No</v>
      </c>
    </row>
    <row r="201" spans="1:12" ht="25.5" x14ac:dyDescent="0.2">
      <c r="A201" s="4" t="s">
        <v>1498</v>
      </c>
      <c r="B201" s="35" t="s">
        <v>213</v>
      </c>
      <c r="C201" s="9">
        <v>18.523338539000001</v>
      </c>
      <c r="D201" s="44" t="str">
        <f t="shared" si="36"/>
        <v>N/A</v>
      </c>
      <c r="E201" s="9">
        <v>19.232398542999999</v>
      </c>
      <c r="F201" s="44" t="str">
        <f t="shared" si="37"/>
        <v>N/A</v>
      </c>
      <c r="G201" s="9">
        <v>46.048109965999998</v>
      </c>
      <c r="H201" s="44" t="str">
        <f t="shared" si="38"/>
        <v>N/A</v>
      </c>
      <c r="I201" s="12">
        <v>3.8279999999999998</v>
      </c>
      <c r="J201" s="12">
        <v>139.4</v>
      </c>
      <c r="K201" s="45" t="s">
        <v>739</v>
      </c>
      <c r="L201" s="9" t="str">
        <f t="shared" si="39"/>
        <v>No</v>
      </c>
    </row>
    <row r="202" spans="1:12" ht="25.5" x14ac:dyDescent="0.2">
      <c r="A202" s="4" t="s">
        <v>1499</v>
      </c>
      <c r="B202" s="35" t="s">
        <v>213</v>
      </c>
      <c r="C202" s="9">
        <v>15.171395768</v>
      </c>
      <c r="D202" s="44" t="str">
        <f t="shared" si="36"/>
        <v>N/A</v>
      </c>
      <c r="E202" s="9">
        <v>16.394238550000001</v>
      </c>
      <c r="F202" s="44" t="str">
        <f t="shared" si="37"/>
        <v>N/A</v>
      </c>
      <c r="G202" s="9">
        <v>21.616161615999999</v>
      </c>
      <c r="H202" s="44" t="str">
        <f t="shared" si="38"/>
        <v>N/A</v>
      </c>
      <c r="I202" s="12">
        <v>8.06</v>
      </c>
      <c r="J202" s="12">
        <v>31.85</v>
      </c>
      <c r="K202" s="45" t="s">
        <v>739</v>
      </c>
      <c r="L202" s="9" t="str">
        <f t="shared" si="39"/>
        <v>No</v>
      </c>
    </row>
    <row r="203" spans="1:12" ht="25.5" x14ac:dyDescent="0.2">
      <c r="A203" s="4" t="s">
        <v>1500</v>
      </c>
      <c r="B203" s="35" t="s">
        <v>213</v>
      </c>
      <c r="C203" s="9">
        <v>24.331389503</v>
      </c>
      <c r="D203" s="44" t="str">
        <f t="shared" si="36"/>
        <v>N/A</v>
      </c>
      <c r="E203" s="9">
        <v>24.440987750000001</v>
      </c>
      <c r="F203" s="44" t="str">
        <f t="shared" si="37"/>
        <v>N/A</v>
      </c>
      <c r="G203" s="9">
        <v>62.072767364999997</v>
      </c>
      <c r="H203" s="44" t="str">
        <f t="shared" si="38"/>
        <v>N/A</v>
      </c>
      <c r="I203" s="12">
        <v>0.45040000000000002</v>
      </c>
      <c r="J203" s="12">
        <v>154</v>
      </c>
      <c r="K203" s="45" t="s">
        <v>739</v>
      </c>
      <c r="L203" s="9" t="str">
        <f t="shared" si="39"/>
        <v>No</v>
      </c>
    </row>
    <row r="204" spans="1:12" x14ac:dyDescent="0.2">
      <c r="A204" s="167" t="s">
        <v>1647</v>
      </c>
      <c r="B204" s="168"/>
      <c r="C204" s="168"/>
      <c r="D204" s="168"/>
      <c r="E204" s="168"/>
      <c r="F204" s="168"/>
      <c r="G204" s="168"/>
      <c r="H204" s="168"/>
      <c r="I204" s="168"/>
      <c r="J204" s="168"/>
      <c r="K204" s="168"/>
      <c r="L204" s="169"/>
    </row>
    <row r="205" spans="1:12" x14ac:dyDescent="0.2">
      <c r="A205" s="157" t="s">
        <v>1645</v>
      </c>
      <c r="B205" s="158"/>
      <c r="C205" s="158"/>
      <c r="D205" s="158"/>
      <c r="E205" s="158"/>
      <c r="F205" s="158"/>
      <c r="G205" s="158"/>
      <c r="H205" s="158"/>
      <c r="I205" s="158"/>
      <c r="J205" s="158"/>
      <c r="K205" s="158"/>
      <c r="L205" s="159"/>
    </row>
    <row r="206" spans="1:12" s="21" customFormat="1" x14ac:dyDescent="0.2">
      <c r="A206" s="160" t="s">
        <v>1743</v>
      </c>
      <c r="B206" s="160"/>
      <c r="C206" s="160"/>
      <c r="D206" s="160"/>
      <c r="E206" s="160"/>
      <c r="F206" s="160"/>
      <c r="G206" s="160"/>
      <c r="H206" s="160"/>
      <c r="I206" s="160"/>
      <c r="J206" s="160"/>
      <c r="K206" s="160"/>
      <c r="L206" s="161"/>
    </row>
    <row r="207" spans="1:12" x14ac:dyDescent="0.2">
      <c r="A207" s="54"/>
      <c r="B207" s="48"/>
    </row>
    <row r="208" spans="1:12" x14ac:dyDescent="0.2">
      <c r="A208" s="2"/>
      <c r="B208" s="48"/>
    </row>
    <row r="209" spans="1:2" x14ac:dyDescent="0.2">
      <c r="A209" s="2"/>
      <c r="B209" s="48"/>
    </row>
    <row r="210" spans="1:2" x14ac:dyDescent="0.2">
      <c r="A210" s="54"/>
      <c r="B210" s="48"/>
    </row>
    <row r="211" spans="1:2" x14ac:dyDescent="0.2">
      <c r="A211" s="56"/>
      <c r="B211" s="48"/>
    </row>
    <row r="212" spans="1:2" x14ac:dyDescent="0.2">
      <c r="A212" s="56"/>
      <c r="B212" s="54"/>
    </row>
    <row r="213" spans="1:2" x14ac:dyDescent="0.2">
      <c r="A213" s="56"/>
      <c r="B213" s="54"/>
    </row>
    <row r="214" spans="1:2" x14ac:dyDescent="0.2">
      <c r="A214" s="56"/>
      <c r="B214" s="54"/>
    </row>
    <row r="215" spans="1:2" x14ac:dyDescent="0.2">
      <c r="A215" s="56"/>
      <c r="B215" s="54"/>
    </row>
    <row r="216" spans="1:2" x14ac:dyDescent="0.2">
      <c r="A216" s="56"/>
      <c r="B216" s="54"/>
    </row>
    <row r="217" spans="1:2" x14ac:dyDescent="0.2">
      <c r="A217" s="56"/>
      <c r="B217" s="54"/>
    </row>
    <row r="218" spans="1:2" x14ac:dyDescent="0.2">
      <c r="A218" s="56"/>
      <c r="B218" s="54"/>
    </row>
    <row r="219" spans="1:2" x14ac:dyDescent="0.2">
      <c r="A219" s="54"/>
      <c r="B219" s="54"/>
    </row>
    <row r="220" spans="1:2" x14ac:dyDescent="0.2">
      <c r="A220" s="54"/>
    </row>
    <row r="221" spans="1:2" x14ac:dyDescent="0.2">
      <c r="A221" s="54"/>
    </row>
    <row r="222" spans="1:2" x14ac:dyDescent="0.2">
      <c r="A222" s="54"/>
    </row>
    <row r="223" spans="1:2" x14ac:dyDescent="0.2">
      <c r="A223" s="54"/>
    </row>
    <row r="224" spans="1:2" x14ac:dyDescent="0.2">
      <c r="A224" s="54"/>
    </row>
    <row r="225" spans="1:1" x14ac:dyDescent="0.2">
      <c r="A225" s="54"/>
    </row>
    <row r="226" spans="1:1" x14ac:dyDescent="0.2">
      <c r="A226" s="54"/>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40625" defaultRowHeight="12.75" x14ac:dyDescent="0.2"/>
  <cols>
    <col min="1" max="1" width="77.28515625" style="55" customWidth="1"/>
    <col min="2" max="2" width="10.7109375" style="55"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3"/>
  </cols>
  <sheetData>
    <row r="1" spans="1:12" s="20" customFormat="1" ht="18.75" customHeight="1" x14ac:dyDescent="0.2">
      <c r="A1" s="148" t="s">
        <v>1713</v>
      </c>
      <c r="B1" s="149"/>
      <c r="C1" s="149"/>
      <c r="D1" s="149"/>
      <c r="E1" s="149"/>
      <c r="F1" s="149"/>
      <c r="G1" s="149"/>
      <c r="H1" s="149"/>
      <c r="I1" s="149"/>
      <c r="J1" s="149"/>
      <c r="K1" s="149"/>
      <c r="L1" s="150"/>
    </row>
    <row r="2" spans="1:12" s="21" customFormat="1" ht="50.25" customHeight="1" x14ac:dyDescent="0.2">
      <c r="A2" s="172" t="s">
        <v>1610</v>
      </c>
      <c r="B2" s="173"/>
      <c r="C2" s="173"/>
      <c r="D2" s="173"/>
      <c r="E2" s="173"/>
      <c r="F2" s="173"/>
      <c r="G2" s="173"/>
      <c r="H2" s="173"/>
      <c r="I2" s="173"/>
      <c r="J2" s="173"/>
      <c r="K2" s="173"/>
      <c r="L2" s="174"/>
    </row>
    <row r="3" spans="1:12" s="21" customFormat="1" x14ac:dyDescent="0.2">
      <c r="A3" s="154" t="s">
        <v>1746</v>
      </c>
      <c r="B3" s="170"/>
      <c r="C3" s="170"/>
      <c r="D3" s="170"/>
      <c r="E3" s="170"/>
      <c r="F3" s="170"/>
      <c r="G3" s="170"/>
      <c r="H3" s="170"/>
      <c r="I3" s="170"/>
      <c r="J3" s="170"/>
      <c r="K3" s="170"/>
      <c r="L3" s="171"/>
    </row>
    <row r="4" spans="1:12" s="21" customFormat="1" x14ac:dyDescent="0.2">
      <c r="A4" s="151" t="s">
        <v>650</v>
      </c>
      <c r="B4" s="152"/>
      <c r="C4" s="152"/>
      <c r="D4" s="152"/>
      <c r="E4" s="152"/>
      <c r="F4" s="152"/>
      <c r="G4" s="152"/>
      <c r="H4" s="152"/>
      <c r="I4" s="152"/>
      <c r="J4" s="152"/>
      <c r="K4" s="152"/>
      <c r="L4" s="153"/>
    </row>
    <row r="5" spans="1:12" ht="51" x14ac:dyDescent="0.2">
      <c r="A5" s="39" t="s">
        <v>11</v>
      </c>
      <c r="B5" s="23" t="s">
        <v>212</v>
      </c>
      <c r="C5" s="23" t="s">
        <v>651</v>
      </c>
      <c r="D5" s="23" t="s">
        <v>1717</v>
      </c>
      <c r="E5" s="23" t="s">
        <v>652</v>
      </c>
      <c r="F5" s="23" t="s">
        <v>1718</v>
      </c>
      <c r="G5" s="23" t="s">
        <v>1719</v>
      </c>
      <c r="H5" s="23" t="s">
        <v>1714</v>
      </c>
      <c r="I5" s="40" t="s">
        <v>1716</v>
      </c>
      <c r="J5" s="40" t="s">
        <v>1715</v>
      </c>
      <c r="K5" s="41" t="s">
        <v>744</v>
      </c>
      <c r="L5" s="42" t="s">
        <v>743</v>
      </c>
    </row>
    <row r="6" spans="1:12" x14ac:dyDescent="0.2">
      <c r="A6" s="3" t="s">
        <v>9</v>
      </c>
      <c r="B6" s="35" t="s">
        <v>213</v>
      </c>
      <c r="C6" s="36">
        <v>26464</v>
      </c>
      <c r="D6" s="44" t="str">
        <f>IF($B6="N/A","N/A",IF(C6&gt;10,"No",IF(C6&lt;-10,"No","Yes")))</f>
        <v>N/A</v>
      </c>
      <c r="E6" s="36">
        <v>24366</v>
      </c>
      <c r="F6" s="44" t="str">
        <f>IF($B6="N/A","N/A",IF(E6&gt;10,"No",IF(E6&lt;-10,"No","Yes")))</f>
        <v>N/A</v>
      </c>
      <c r="G6" s="36">
        <v>10434</v>
      </c>
      <c r="H6" s="44" t="str">
        <f>IF($B6="N/A","N/A",IF(G6&gt;10,"No",IF(G6&lt;-10,"No","Yes")))</f>
        <v>N/A</v>
      </c>
      <c r="I6" s="12">
        <v>-7.93</v>
      </c>
      <c r="J6" s="12">
        <v>-57.2</v>
      </c>
      <c r="K6" s="45" t="s">
        <v>739</v>
      </c>
      <c r="L6" s="9" t="str">
        <f t="shared" ref="L6:L46" si="0">IF(J6="Div by 0", "N/A", IF(K6="N/A","N/A", IF(J6&gt;VALUE(MID(K6,1,2)), "No", IF(J6&lt;-1*VALUE(MID(K6,1,2)), "No", "Yes"))))</f>
        <v>No</v>
      </c>
    </row>
    <row r="7" spans="1:12" x14ac:dyDescent="0.2">
      <c r="A7" s="46" t="s">
        <v>10</v>
      </c>
      <c r="B7" s="35" t="s">
        <v>213</v>
      </c>
      <c r="C7" s="36">
        <v>21968</v>
      </c>
      <c r="D7" s="44" t="str">
        <f>IF($B7="N/A","N/A",IF(C7&gt;10,"No",IF(C7&lt;-10,"No","Yes")))</f>
        <v>N/A</v>
      </c>
      <c r="E7" s="36">
        <v>20014</v>
      </c>
      <c r="F7" s="44" t="str">
        <f>IF($B7="N/A","N/A",IF(E7&gt;10,"No",IF(E7&lt;-10,"No","Yes")))</f>
        <v>N/A</v>
      </c>
      <c r="G7" s="36">
        <v>6900</v>
      </c>
      <c r="H7" s="44" t="str">
        <f>IF($B7="N/A","N/A",IF(G7&gt;10,"No",IF(G7&lt;-10,"No","Yes")))</f>
        <v>N/A</v>
      </c>
      <c r="I7" s="12">
        <v>-8.89</v>
      </c>
      <c r="J7" s="12">
        <v>-65.5</v>
      </c>
      <c r="K7" s="45" t="s">
        <v>739</v>
      </c>
      <c r="L7" s="9" t="str">
        <f t="shared" si="0"/>
        <v>No</v>
      </c>
    </row>
    <row r="8" spans="1:12" x14ac:dyDescent="0.2">
      <c r="A8" s="46" t="s">
        <v>91</v>
      </c>
      <c r="B8" s="9" t="s">
        <v>297</v>
      </c>
      <c r="C8" s="8">
        <v>83.010882709000001</v>
      </c>
      <c r="D8" s="44" t="str">
        <f>IF($B8="N/A","N/A",IF(C8&gt;90,"No",IF(C8&lt;65,"No","Yes")))</f>
        <v>Yes</v>
      </c>
      <c r="E8" s="8">
        <v>82.139046211999997</v>
      </c>
      <c r="F8" s="44" t="str">
        <f>IF($B8="N/A","N/A",IF(E8&gt;90,"No",IF(E8&lt;65,"No","Yes")))</f>
        <v>Yes</v>
      </c>
      <c r="G8" s="8">
        <v>66.129959747000001</v>
      </c>
      <c r="H8" s="44" t="str">
        <f>IF($B8="N/A","N/A",IF(G8&gt;90,"No",IF(G8&lt;65,"No","Yes")))</f>
        <v>Yes</v>
      </c>
      <c r="I8" s="12">
        <v>-1.05</v>
      </c>
      <c r="J8" s="12">
        <v>-19.5</v>
      </c>
      <c r="K8" s="45" t="s">
        <v>739</v>
      </c>
      <c r="L8" s="9" t="str">
        <f t="shared" si="0"/>
        <v>Yes</v>
      </c>
    </row>
    <row r="9" spans="1:12" x14ac:dyDescent="0.2">
      <c r="A9" s="46" t="s">
        <v>92</v>
      </c>
      <c r="B9" s="9" t="s">
        <v>298</v>
      </c>
      <c r="C9" s="8">
        <v>95.284840681999995</v>
      </c>
      <c r="D9" s="44" t="str">
        <f>IF($B9="N/A","N/A",IF(C9&gt;100,"No",IF(C9&lt;90,"No","Yes")))</f>
        <v>Yes</v>
      </c>
      <c r="E9" s="8">
        <v>95.028499049999994</v>
      </c>
      <c r="F9" s="44" t="str">
        <f>IF($B9="N/A","N/A",IF(E9&gt;100,"No",IF(E9&lt;90,"No","Yes")))</f>
        <v>Yes</v>
      </c>
      <c r="G9" s="8">
        <v>82.926829268000006</v>
      </c>
      <c r="H9" s="44" t="str">
        <f>IF($B9="N/A","N/A",IF(G9&gt;100,"No",IF(G9&lt;90,"No","Yes")))</f>
        <v>No</v>
      </c>
      <c r="I9" s="12">
        <v>-0.26900000000000002</v>
      </c>
      <c r="J9" s="12">
        <v>-12.7</v>
      </c>
      <c r="K9" s="45" t="s">
        <v>739</v>
      </c>
      <c r="L9" s="9" t="str">
        <f t="shared" si="0"/>
        <v>Yes</v>
      </c>
    </row>
    <row r="10" spans="1:12" x14ac:dyDescent="0.2">
      <c r="A10" s="46" t="s">
        <v>93</v>
      </c>
      <c r="B10" s="9" t="s">
        <v>299</v>
      </c>
      <c r="C10" s="8">
        <v>92.368458175000001</v>
      </c>
      <c r="D10" s="44" t="str">
        <f>IF($B10="N/A","N/A",IF(C10&gt;100,"No",IF(C10&lt;85,"No","Yes")))</f>
        <v>Yes</v>
      </c>
      <c r="E10" s="8">
        <v>91.738525730000006</v>
      </c>
      <c r="F10" s="44" t="str">
        <f>IF($B10="N/A","N/A",IF(E10&gt;100,"No",IF(E10&lt;85,"No","Yes")))</f>
        <v>Yes</v>
      </c>
      <c r="G10" s="8">
        <v>85.298133819</v>
      </c>
      <c r="H10" s="44" t="str">
        <f>IF($B10="N/A","N/A",IF(G10&gt;100,"No",IF(G10&lt;85,"No","Yes")))</f>
        <v>Yes</v>
      </c>
      <c r="I10" s="12">
        <v>-0.68200000000000005</v>
      </c>
      <c r="J10" s="12">
        <v>-7.02</v>
      </c>
      <c r="K10" s="45" t="s">
        <v>739</v>
      </c>
      <c r="L10" s="9" t="str">
        <f t="shared" si="0"/>
        <v>Yes</v>
      </c>
    </row>
    <row r="11" spans="1:12" x14ac:dyDescent="0.2">
      <c r="A11" s="46" t="s">
        <v>94</v>
      </c>
      <c r="B11" s="9" t="s">
        <v>300</v>
      </c>
      <c r="C11" s="8">
        <v>73.858811040000006</v>
      </c>
      <c r="D11" s="44" t="str">
        <f>IF($B11="N/A","N/A",IF(C11&gt;100,"No",IF(C11&lt;80,"No","Yes")))</f>
        <v>No</v>
      </c>
      <c r="E11" s="8">
        <v>68.537332688000006</v>
      </c>
      <c r="F11" s="44" t="str">
        <f>IF($B11="N/A","N/A",IF(E11&gt;100,"No",IF(E11&lt;80,"No","Yes")))</f>
        <v>No</v>
      </c>
      <c r="G11" s="8">
        <v>61.871899935000002</v>
      </c>
      <c r="H11" s="44" t="str">
        <f>IF($B11="N/A","N/A",IF(G11&gt;100,"No",IF(G11&lt;80,"No","Yes")))</f>
        <v>No</v>
      </c>
      <c r="I11" s="12">
        <v>-7.2</v>
      </c>
      <c r="J11" s="12">
        <v>-9.73</v>
      </c>
      <c r="K11" s="45" t="s">
        <v>739</v>
      </c>
      <c r="L11" s="9" t="str">
        <f t="shared" si="0"/>
        <v>Yes</v>
      </c>
    </row>
    <row r="12" spans="1:12" x14ac:dyDescent="0.2">
      <c r="A12" s="46" t="s">
        <v>95</v>
      </c>
      <c r="B12" s="9" t="s">
        <v>300</v>
      </c>
      <c r="C12" s="8">
        <v>69.92</v>
      </c>
      <c r="D12" s="44" t="str">
        <f>IF($B12="N/A","N/A",IF(C12&gt;100,"No",IF(C12&lt;80,"No","Yes")))</f>
        <v>No</v>
      </c>
      <c r="E12" s="8">
        <v>67.954496672999994</v>
      </c>
      <c r="F12" s="44" t="str">
        <f>IF($B12="N/A","N/A",IF(E12&gt;100,"No",IF(E12&lt;80,"No","Yes")))</f>
        <v>No</v>
      </c>
      <c r="G12" s="8">
        <v>55.917835017999998</v>
      </c>
      <c r="H12" s="44" t="str">
        <f>IF($B12="N/A","N/A",IF(G12&gt;100,"No",IF(G12&lt;80,"No","Yes")))</f>
        <v>No</v>
      </c>
      <c r="I12" s="12">
        <v>-2.81</v>
      </c>
      <c r="J12" s="12">
        <v>-17.7</v>
      </c>
      <c r="K12" s="45" t="s">
        <v>739</v>
      </c>
      <c r="L12" s="9" t="str">
        <f t="shared" si="0"/>
        <v>Yes</v>
      </c>
    </row>
    <row r="13" spans="1:12" x14ac:dyDescent="0.2">
      <c r="A13" s="3" t="s">
        <v>96</v>
      </c>
      <c r="B13" s="35" t="s">
        <v>213</v>
      </c>
      <c r="C13" s="36">
        <v>19817.47</v>
      </c>
      <c r="D13" s="44" t="str">
        <f t="shared" ref="D13:D44" si="1">IF($B13="N/A","N/A",IF(C13&gt;10,"No",IF(C13&lt;-10,"No","Yes")))</f>
        <v>N/A</v>
      </c>
      <c r="E13" s="36">
        <v>18479.88</v>
      </c>
      <c r="F13" s="44" t="str">
        <f t="shared" ref="F13:F44" si="2">IF($B13="N/A","N/A",IF(E13&gt;10,"No",IF(E13&lt;-10,"No","Yes")))</f>
        <v>N/A</v>
      </c>
      <c r="G13" s="36">
        <v>5702.31</v>
      </c>
      <c r="H13" s="44" t="str">
        <f t="shared" ref="H13:H44" si="3">IF($B13="N/A","N/A",IF(G13&gt;10,"No",IF(G13&lt;-10,"No","Yes")))</f>
        <v>N/A</v>
      </c>
      <c r="I13" s="12">
        <v>-6.75</v>
      </c>
      <c r="J13" s="12">
        <v>-69.099999999999994</v>
      </c>
      <c r="K13" s="45" t="s">
        <v>739</v>
      </c>
      <c r="L13" s="9" t="str">
        <f t="shared" si="0"/>
        <v>No</v>
      </c>
    </row>
    <row r="14" spans="1:12" x14ac:dyDescent="0.2">
      <c r="A14" s="3" t="s">
        <v>100</v>
      </c>
      <c r="B14" s="35" t="s">
        <v>213</v>
      </c>
      <c r="C14" s="36">
        <v>6214</v>
      </c>
      <c r="D14" s="44" t="str">
        <f t="shared" si="1"/>
        <v>N/A</v>
      </c>
      <c r="E14" s="36">
        <v>6316</v>
      </c>
      <c r="F14" s="44" t="str">
        <f t="shared" si="2"/>
        <v>N/A</v>
      </c>
      <c r="G14" s="36">
        <v>533</v>
      </c>
      <c r="H14" s="44" t="str">
        <f t="shared" si="3"/>
        <v>N/A</v>
      </c>
      <c r="I14" s="12">
        <v>1.641</v>
      </c>
      <c r="J14" s="12">
        <v>-91.6</v>
      </c>
      <c r="K14" s="45" t="s">
        <v>739</v>
      </c>
      <c r="L14" s="9" t="str">
        <f t="shared" si="0"/>
        <v>No</v>
      </c>
    </row>
    <row r="15" spans="1:12" x14ac:dyDescent="0.2">
      <c r="A15" s="3" t="s">
        <v>991</v>
      </c>
      <c r="B15" s="35" t="s">
        <v>213</v>
      </c>
      <c r="C15" s="36">
        <v>2671</v>
      </c>
      <c r="D15" s="44" t="str">
        <f t="shared" si="1"/>
        <v>N/A</v>
      </c>
      <c r="E15" s="36">
        <v>2684</v>
      </c>
      <c r="F15" s="44" t="str">
        <f t="shared" si="2"/>
        <v>N/A</v>
      </c>
      <c r="G15" s="36">
        <v>189</v>
      </c>
      <c r="H15" s="44" t="str">
        <f t="shared" si="3"/>
        <v>N/A</v>
      </c>
      <c r="I15" s="12">
        <v>0.48670000000000002</v>
      </c>
      <c r="J15" s="12">
        <v>-93</v>
      </c>
      <c r="K15" s="45" t="s">
        <v>739</v>
      </c>
      <c r="L15" s="9" t="str">
        <f t="shared" si="0"/>
        <v>No</v>
      </c>
    </row>
    <row r="16" spans="1:12" x14ac:dyDescent="0.2">
      <c r="A16" s="3" t="s">
        <v>992</v>
      </c>
      <c r="B16" s="35" t="s">
        <v>213</v>
      </c>
      <c r="C16" s="36">
        <v>0</v>
      </c>
      <c r="D16" s="44" t="str">
        <f t="shared" si="1"/>
        <v>N/A</v>
      </c>
      <c r="E16" s="36">
        <v>0</v>
      </c>
      <c r="F16" s="44" t="str">
        <f t="shared" si="2"/>
        <v>N/A</v>
      </c>
      <c r="G16" s="36">
        <v>0</v>
      </c>
      <c r="H16" s="44" t="str">
        <f t="shared" si="3"/>
        <v>N/A</v>
      </c>
      <c r="I16" s="12" t="s">
        <v>1747</v>
      </c>
      <c r="J16" s="12" t="s">
        <v>1747</v>
      </c>
      <c r="K16" s="45" t="s">
        <v>739</v>
      </c>
      <c r="L16" s="9" t="str">
        <f t="shared" si="0"/>
        <v>N/A</v>
      </c>
    </row>
    <row r="17" spans="1:12" x14ac:dyDescent="0.2">
      <c r="A17" s="3" t="s">
        <v>993</v>
      </c>
      <c r="B17" s="35" t="s">
        <v>213</v>
      </c>
      <c r="C17" s="36">
        <v>87</v>
      </c>
      <c r="D17" s="44" t="str">
        <f t="shared" si="1"/>
        <v>N/A</v>
      </c>
      <c r="E17" s="36">
        <v>90</v>
      </c>
      <c r="F17" s="44" t="str">
        <f t="shared" si="2"/>
        <v>N/A</v>
      </c>
      <c r="G17" s="36">
        <v>26</v>
      </c>
      <c r="H17" s="44" t="str">
        <f t="shared" si="3"/>
        <v>N/A</v>
      </c>
      <c r="I17" s="12">
        <v>3.448</v>
      </c>
      <c r="J17" s="12">
        <v>-71.099999999999994</v>
      </c>
      <c r="K17" s="45" t="s">
        <v>739</v>
      </c>
      <c r="L17" s="9" t="str">
        <f t="shared" si="0"/>
        <v>No</v>
      </c>
    </row>
    <row r="18" spans="1:12" x14ac:dyDescent="0.2">
      <c r="A18" s="3" t="s">
        <v>994</v>
      </c>
      <c r="B18" s="35" t="s">
        <v>213</v>
      </c>
      <c r="C18" s="36">
        <v>3412</v>
      </c>
      <c r="D18" s="44" t="str">
        <f t="shared" si="1"/>
        <v>N/A</v>
      </c>
      <c r="E18" s="36">
        <v>3496</v>
      </c>
      <c r="F18" s="44" t="str">
        <f t="shared" si="2"/>
        <v>N/A</v>
      </c>
      <c r="G18" s="36">
        <v>286</v>
      </c>
      <c r="H18" s="44" t="str">
        <f t="shared" si="3"/>
        <v>N/A</v>
      </c>
      <c r="I18" s="12">
        <v>2.4620000000000002</v>
      </c>
      <c r="J18" s="12">
        <v>-91.8</v>
      </c>
      <c r="K18" s="45" t="s">
        <v>739</v>
      </c>
      <c r="L18" s="9" t="str">
        <f t="shared" si="0"/>
        <v>No</v>
      </c>
    </row>
    <row r="19" spans="1:12" x14ac:dyDescent="0.2">
      <c r="A19" s="3" t="s">
        <v>995</v>
      </c>
      <c r="B19" s="35" t="s">
        <v>213</v>
      </c>
      <c r="C19" s="36">
        <v>44</v>
      </c>
      <c r="D19" s="44" t="str">
        <f t="shared" si="1"/>
        <v>N/A</v>
      </c>
      <c r="E19" s="36">
        <v>46</v>
      </c>
      <c r="F19" s="44" t="str">
        <f t="shared" si="2"/>
        <v>N/A</v>
      </c>
      <c r="G19" s="36">
        <v>32</v>
      </c>
      <c r="H19" s="44" t="str">
        <f t="shared" si="3"/>
        <v>N/A</v>
      </c>
      <c r="I19" s="12">
        <v>4.5449999999999999</v>
      </c>
      <c r="J19" s="12">
        <v>-30.4</v>
      </c>
      <c r="K19" s="45" t="s">
        <v>739</v>
      </c>
      <c r="L19" s="9" t="str">
        <f t="shared" si="0"/>
        <v>No</v>
      </c>
    </row>
    <row r="20" spans="1:12" x14ac:dyDescent="0.2">
      <c r="A20" s="3" t="s">
        <v>101</v>
      </c>
      <c r="B20" s="35" t="s">
        <v>213</v>
      </c>
      <c r="C20" s="36">
        <v>7089</v>
      </c>
      <c r="D20" s="44" t="str">
        <f t="shared" si="1"/>
        <v>N/A</v>
      </c>
      <c r="E20" s="36">
        <v>7190</v>
      </c>
      <c r="F20" s="44" t="str">
        <f t="shared" si="2"/>
        <v>N/A</v>
      </c>
      <c r="G20" s="36">
        <v>2197</v>
      </c>
      <c r="H20" s="44" t="str">
        <f t="shared" si="3"/>
        <v>N/A</v>
      </c>
      <c r="I20" s="12">
        <v>1.425</v>
      </c>
      <c r="J20" s="12">
        <v>-69.400000000000006</v>
      </c>
      <c r="K20" s="45" t="s">
        <v>739</v>
      </c>
      <c r="L20" s="9" t="str">
        <f t="shared" si="0"/>
        <v>No</v>
      </c>
    </row>
    <row r="21" spans="1:12" x14ac:dyDescent="0.2">
      <c r="A21" s="3" t="s">
        <v>996</v>
      </c>
      <c r="B21" s="35" t="s">
        <v>213</v>
      </c>
      <c r="C21" s="36">
        <v>4790</v>
      </c>
      <c r="D21" s="44" t="str">
        <f t="shared" si="1"/>
        <v>N/A</v>
      </c>
      <c r="E21" s="36">
        <v>4863</v>
      </c>
      <c r="F21" s="44" t="str">
        <f t="shared" si="2"/>
        <v>N/A</v>
      </c>
      <c r="G21" s="36">
        <v>1526</v>
      </c>
      <c r="H21" s="44" t="str">
        <f t="shared" si="3"/>
        <v>N/A</v>
      </c>
      <c r="I21" s="12">
        <v>1.524</v>
      </c>
      <c r="J21" s="12">
        <v>-68.599999999999994</v>
      </c>
      <c r="K21" s="45" t="s">
        <v>739</v>
      </c>
      <c r="L21" s="9" t="str">
        <f t="shared" si="0"/>
        <v>No</v>
      </c>
    </row>
    <row r="22" spans="1:12" x14ac:dyDescent="0.2">
      <c r="A22" s="3" t="s">
        <v>997</v>
      </c>
      <c r="B22" s="35" t="s">
        <v>213</v>
      </c>
      <c r="C22" s="36">
        <v>0</v>
      </c>
      <c r="D22" s="44" t="str">
        <f t="shared" si="1"/>
        <v>N/A</v>
      </c>
      <c r="E22" s="36">
        <v>0</v>
      </c>
      <c r="F22" s="44" t="str">
        <f t="shared" si="2"/>
        <v>N/A</v>
      </c>
      <c r="G22" s="36">
        <v>0</v>
      </c>
      <c r="H22" s="44" t="str">
        <f t="shared" si="3"/>
        <v>N/A</v>
      </c>
      <c r="I22" s="12" t="s">
        <v>1747</v>
      </c>
      <c r="J22" s="12" t="s">
        <v>1747</v>
      </c>
      <c r="K22" s="45" t="s">
        <v>739</v>
      </c>
      <c r="L22" s="9" t="str">
        <f t="shared" si="0"/>
        <v>N/A</v>
      </c>
    </row>
    <row r="23" spans="1:12" x14ac:dyDescent="0.2">
      <c r="A23" s="3" t="s">
        <v>998</v>
      </c>
      <c r="B23" s="35" t="s">
        <v>213</v>
      </c>
      <c r="C23" s="36">
        <v>370</v>
      </c>
      <c r="D23" s="44" t="str">
        <f t="shared" si="1"/>
        <v>N/A</v>
      </c>
      <c r="E23" s="36">
        <v>356</v>
      </c>
      <c r="F23" s="44" t="str">
        <f t="shared" si="2"/>
        <v>N/A</v>
      </c>
      <c r="G23" s="36">
        <v>167</v>
      </c>
      <c r="H23" s="44" t="str">
        <f t="shared" si="3"/>
        <v>N/A</v>
      </c>
      <c r="I23" s="12">
        <v>-3.78</v>
      </c>
      <c r="J23" s="12">
        <v>-53.1</v>
      </c>
      <c r="K23" s="45" t="s">
        <v>739</v>
      </c>
      <c r="L23" s="9" t="str">
        <f t="shared" si="0"/>
        <v>No</v>
      </c>
    </row>
    <row r="24" spans="1:12" x14ac:dyDescent="0.2">
      <c r="A24" s="3" t="s">
        <v>999</v>
      </c>
      <c r="B24" s="35" t="s">
        <v>213</v>
      </c>
      <c r="C24" s="36">
        <v>1929</v>
      </c>
      <c r="D24" s="44" t="str">
        <f t="shared" si="1"/>
        <v>N/A</v>
      </c>
      <c r="E24" s="36">
        <v>1971</v>
      </c>
      <c r="F24" s="44" t="str">
        <f t="shared" si="2"/>
        <v>N/A</v>
      </c>
      <c r="G24" s="36">
        <v>504</v>
      </c>
      <c r="H24" s="44" t="str">
        <f t="shared" si="3"/>
        <v>N/A</v>
      </c>
      <c r="I24" s="12">
        <v>2.177</v>
      </c>
      <c r="J24" s="12">
        <v>-74.400000000000006</v>
      </c>
      <c r="K24" s="45" t="s">
        <v>739</v>
      </c>
      <c r="L24" s="9" t="str">
        <f t="shared" si="0"/>
        <v>No</v>
      </c>
    </row>
    <row r="25" spans="1:12" x14ac:dyDescent="0.2">
      <c r="A25" s="3" t="s">
        <v>1000</v>
      </c>
      <c r="B25" s="35" t="s">
        <v>213</v>
      </c>
      <c r="C25" s="36">
        <v>0</v>
      </c>
      <c r="D25" s="44" t="str">
        <f t="shared" si="1"/>
        <v>N/A</v>
      </c>
      <c r="E25" s="36">
        <v>0</v>
      </c>
      <c r="F25" s="44" t="str">
        <f t="shared" si="2"/>
        <v>N/A</v>
      </c>
      <c r="G25" s="36">
        <v>0</v>
      </c>
      <c r="H25" s="44" t="str">
        <f t="shared" si="3"/>
        <v>N/A</v>
      </c>
      <c r="I25" s="12" t="s">
        <v>1747</v>
      </c>
      <c r="J25" s="12" t="s">
        <v>1747</v>
      </c>
      <c r="K25" s="45" t="s">
        <v>739</v>
      </c>
      <c r="L25" s="9" t="str">
        <f t="shared" si="0"/>
        <v>N/A</v>
      </c>
    </row>
    <row r="26" spans="1:12" x14ac:dyDescent="0.2">
      <c r="A26" s="3" t="s">
        <v>104</v>
      </c>
      <c r="B26" s="35" t="s">
        <v>213</v>
      </c>
      <c r="C26" s="36">
        <v>7536</v>
      </c>
      <c r="D26" s="44" t="str">
        <f t="shared" si="1"/>
        <v>N/A</v>
      </c>
      <c r="E26" s="36">
        <v>6201</v>
      </c>
      <c r="F26" s="44" t="str">
        <f t="shared" si="2"/>
        <v>N/A</v>
      </c>
      <c r="G26" s="36">
        <v>4637</v>
      </c>
      <c r="H26" s="44" t="str">
        <f t="shared" si="3"/>
        <v>N/A</v>
      </c>
      <c r="I26" s="12">
        <v>-17.7</v>
      </c>
      <c r="J26" s="12">
        <v>-25.2</v>
      </c>
      <c r="K26" s="45" t="s">
        <v>739</v>
      </c>
      <c r="L26" s="9" t="str">
        <f t="shared" si="0"/>
        <v>Yes</v>
      </c>
    </row>
    <row r="27" spans="1:12" x14ac:dyDescent="0.2">
      <c r="A27" s="3" t="s">
        <v>1001</v>
      </c>
      <c r="B27" s="35" t="s">
        <v>213</v>
      </c>
      <c r="C27" s="36">
        <v>5655</v>
      </c>
      <c r="D27" s="44" t="str">
        <f t="shared" si="1"/>
        <v>N/A</v>
      </c>
      <c r="E27" s="36">
        <v>4556</v>
      </c>
      <c r="F27" s="44" t="str">
        <f t="shared" si="2"/>
        <v>N/A</v>
      </c>
      <c r="G27" s="36">
        <v>3380</v>
      </c>
      <c r="H27" s="44" t="str">
        <f t="shared" si="3"/>
        <v>N/A</v>
      </c>
      <c r="I27" s="12">
        <v>-19.399999999999999</v>
      </c>
      <c r="J27" s="12">
        <v>-25.8</v>
      </c>
      <c r="K27" s="45" t="s">
        <v>739</v>
      </c>
      <c r="L27" s="9" t="str">
        <f t="shared" si="0"/>
        <v>Yes</v>
      </c>
    </row>
    <row r="28" spans="1:12" x14ac:dyDescent="0.2">
      <c r="A28" s="3" t="s">
        <v>1002</v>
      </c>
      <c r="B28" s="35" t="s">
        <v>213</v>
      </c>
      <c r="C28" s="36">
        <v>0</v>
      </c>
      <c r="D28" s="44" t="str">
        <f t="shared" si="1"/>
        <v>N/A</v>
      </c>
      <c r="E28" s="36">
        <v>0</v>
      </c>
      <c r="F28" s="44" t="str">
        <f t="shared" si="2"/>
        <v>N/A</v>
      </c>
      <c r="G28" s="36">
        <v>0</v>
      </c>
      <c r="H28" s="44" t="str">
        <f t="shared" si="3"/>
        <v>N/A</v>
      </c>
      <c r="I28" s="12" t="s">
        <v>1747</v>
      </c>
      <c r="J28" s="12" t="s">
        <v>1747</v>
      </c>
      <c r="K28" s="45" t="s">
        <v>739</v>
      </c>
      <c r="L28" s="9" t="str">
        <f t="shared" si="0"/>
        <v>N/A</v>
      </c>
    </row>
    <row r="29" spans="1:12" x14ac:dyDescent="0.2">
      <c r="A29" s="3" t="s">
        <v>1003</v>
      </c>
      <c r="B29" s="35" t="s">
        <v>213</v>
      </c>
      <c r="C29" s="36">
        <v>0</v>
      </c>
      <c r="D29" s="44" t="str">
        <f t="shared" si="1"/>
        <v>N/A</v>
      </c>
      <c r="E29" s="36">
        <v>0</v>
      </c>
      <c r="F29" s="44" t="str">
        <f t="shared" si="2"/>
        <v>N/A</v>
      </c>
      <c r="G29" s="124">
        <v>0</v>
      </c>
      <c r="H29" s="44" t="str">
        <f t="shared" si="3"/>
        <v>N/A</v>
      </c>
      <c r="I29" s="12" t="s">
        <v>1747</v>
      </c>
      <c r="J29" s="12" t="s">
        <v>1747</v>
      </c>
      <c r="K29" s="45" t="s">
        <v>739</v>
      </c>
      <c r="L29" s="9" t="str">
        <f t="shared" si="0"/>
        <v>N/A</v>
      </c>
    </row>
    <row r="30" spans="1:12" x14ac:dyDescent="0.2">
      <c r="A30" s="3" t="s">
        <v>1004</v>
      </c>
      <c r="B30" s="35" t="s">
        <v>213</v>
      </c>
      <c r="C30" s="36">
        <v>716</v>
      </c>
      <c r="D30" s="44" t="str">
        <f t="shared" si="1"/>
        <v>N/A</v>
      </c>
      <c r="E30" s="36">
        <v>599</v>
      </c>
      <c r="F30" s="44" t="str">
        <f t="shared" si="2"/>
        <v>N/A</v>
      </c>
      <c r="G30" s="36">
        <v>378</v>
      </c>
      <c r="H30" s="44" t="str">
        <f t="shared" si="3"/>
        <v>N/A</v>
      </c>
      <c r="I30" s="12">
        <v>-16.3</v>
      </c>
      <c r="J30" s="12">
        <v>-36.9</v>
      </c>
      <c r="K30" s="45" t="s">
        <v>739</v>
      </c>
      <c r="L30" s="9" t="str">
        <f t="shared" si="0"/>
        <v>No</v>
      </c>
    </row>
    <row r="31" spans="1:12" x14ac:dyDescent="0.2">
      <c r="A31" s="3" t="s">
        <v>1005</v>
      </c>
      <c r="B31" s="35" t="s">
        <v>213</v>
      </c>
      <c r="C31" s="36">
        <v>884</v>
      </c>
      <c r="D31" s="44" t="str">
        <f t="shared" si="1"/>
        <v>N/A</v>
      </c>
      <c r="E31" s="36">
        <v>788</v>
      </c>
      <c r="F31" s="44" t="str">
        <f t="shared" si="2"/>
        <v>N/A</v>
      </c>
      <c r="G31" s="36">
        <v>631</v>
      </c>
      <c r="H31" s="44" t="str">
        <f t="shared" si="3"/>
        <v>N/A</v>
      </c>
      <c r="I31" s="12">
        <v>-10.9</v>
      </c>
      <c r="J31" s="12">
        <v>-19.899999999999999</v>
      </c>
      <c r="K31" s="45" t="s">
        <v>739</v>
      </c>
      <c r="L31" s="9" t="str">
        <f t="shared" si="0"/>
        <v>Yes</v>
      </c>
    </row>
    <row r="32" spans="1:12" x14ac:dyDescent="0.2">
      <c r="A32" s="3" t="s">
        <v>1006</v>
      </c>
      <c r="B32" s="35" t="s">
        <v>213</v>
      </c>
      <c r="C32" s="36">
        <v>279</v>
      </c>
      <c r="D32" s="44" t="str">
        <f t="shared" si="1"/>
        <v>N/A</v>
      </c>
      <c r="E32" s="36">
        <v>255</v>
      </c>
      <c r="F32" s="44" t="str">
        <f t="shared" si="2"/>
        <v>N/A</v>
      </c>
      <c r="G32" s="36">
        <v>246</v>
      </c>
      <c r="H32" s="44" t="str">
        <f t="shared" si="3"/>
        <v>N/A</v>
      </c>
      <c r="I32" s="12">
        <v>-8.6</v>
      </c>
      <c r="J32" s="12">
        <v>-3.53</v>
      </c>
      <c r="K32" s="45" t="s">
        <v>739</v>
      </c>
      <c r="L32" s="9" t="str">
        <f t="shared" si="0"/>
        <v>Yes</v>
      </c>
    </row>
    <row r="33" spans="1:12" x14ac:dyDescent="0.2">
      <c r="A33" s="3" t="s">
        <v>1007</v>
      </c>
      <c r="B33" s="35" t="s">
        <v>213</v>
      </c>
      <c r="C33" s="36">
        <v>11</v>
      </c>
      <c r="D33" s="44" t="str">
        <f t="shared" si="1"/>
        <v>N/A</v>
      </c>
      <c r="E33" s="36">
        <v>11</v>
      </c>
      <c r="F33" s="44" t="str">
        <f t="shared" si="2"/>
        <v>N/A</v>
      </c>
      <c r="G33" s="36">
        <v>11</v>
      </c>
      <c r="H33" s="44" t="str">
        <f t="shared" si="3"/>
        <v>N/A</v>
      </c>
      <c r="I33" s="12">
        <v>50</v>
      </c>
      <c r="J33" s="12">
        <v>-33.299999999999997</v>
      </c>
      <c r="K33" s="45" t="s">
        <v>739</v>
      </c>
      <c r="L33" s="9" t="str">
        <f t="shared" si="0"/>
        <v>No</v>
      </c>
    </row>
    <row r="34" spans="1:12" x14ac:dyDescent="0.2">
      <c r="A34" s="3" t="s">
        <v>105</v>
      </c>
      <c r="B34" s="35" t="s">
        <v>213</v>
      </c>
      <c r="C34" s="36">
        <v>5625</v>
      </c>
      <c r="D34" s="44" t="str">
        <f t="shared" si="1"/>
        <v>N/A</v>
      </c>
      <c r="E34" s="36">
        <v>4659</v>
      </c>
      <c r="F34" s="44" t="str">
        <f t="shared" si="2"/>
        <v>N/A</v>
      </c>
      <c r="G34" s="36">
        <v>3067</v>
      </c>
      <c r="H34" s="44" t="str">
        <f t="shared" si="3"/>
        <v>N/A</v>
      </c>
      <c r="I34" s="12">
        <v>-17.2</v>
      </c>
      <c r="J34" s="12">
        <v>-34.200000000000003</v>
      </c>
      <c r="K34" s="45" t="s">
        <v>739</v>
      </c>
      <c r="L34" s="9" t="str">
        <f t="shared" si="0"/>
        <v>No</v>
      </c>
    </row>
    <row r="35" spans="1:12" x14ac:dyDescent="0.2">
      <c r="A35" s="3" t="s">
        <v>1008</v>
      </c>
      <c r="B35" s="35" t="s">
        <v>213</v>
      </c>
      <c r="C35" s="36">
        <v>2870</v>
      </c>
      <c r="D35" s="44" t="str">
        <f t="shared" si="1"/>
        <v>N/A</v>
      </c>
      <c r="E35" s="36">
        <v>2494</v>
      </c>
      <c r="F35" s="44" t="str">
        <f t="shared" si="2"/>
        <v>N/A</v>
      </c>
      <c r="G35" s="36">
        <v>1697</v>
      </c>
      <c r="H35" s="44" t="str">
        <f t="shared" si="3"/>
        <v>N/A</v>
      </c>
      <c r="I35" s="12">
        <v>-13.1</v>
      </c>
      <c r="J35" s="12">
        <v>-32</v>
      </c>
      <c r="K35" s="45" t="s">
        <v>739</v>
      </c>
      <c r="L35" s="9" t="str">
        <f t="shared" si="0"/>
        <v>No</v>
      </c>
    </row>
    <row r="36" spans="1:12" x14ac:dyDescent="0.2">
      <c r="A36" s="3" t="s">
        <v>1009</v>
      </c>
      <c r="B36" s="35" t="s">
        <v>213</v>
      </c>
      <c r="C36" s="36">
        <v>0</v>
      </c>
      <c r="D36" s="44" t="str">
        <f t="shared" si="1"/>
        <v>N/A</v>
      </c>
      <c r="E36" s="36">
        <v>0</v>
      </c>
      <c r="F36" s="44" t="str">
        <f t="shared" si="2"/>
        <v>N/A</v>
      </c>
      <c r="G36" s="36">
        <v>0</v>
      </c>
      <c r="H36" s="44" t="str">
        <f t="shared" si="3"/>
        <v>N/A</v>
      </c>
      <c r="I36" s="12" t="s">
        <v>1747</v>
      </c>
      <c r="J36" s="12" t="s">
        <v>1747</v>
      </c>
      <c r="K36" s="45" t="s">
        <v>739</v>
      </c>
      <c r="L36" s="9" t="str">
        <f t="shared" si="0"/>
        <v>N/A</v>
      </c>
    </row>
    <row r="37" spans="1:12" x14ac:dyDescent="0.2">
      <c r="A37" s="3" t="s">
        <v>1010</v>
      </c>
      <c r="B37" s="35" t="s">
        <v>213</v>
      </c>
      <c r="C37" s="36">
        <v>0</v>
      </c>
      <c r="D37" s="44" t="str">
        <f t="shared" si="1"/>
        <v>N/A</v>
      </c>
      <c r="E37" s="36">
        <v>0</v>
      </c>
      <c r="F37" s="44" t="str">
        <f t="shared" si="2"/>
        <v>N/A</v>
      </c>
      <c r="G37" s="36">
        <v>0</v>
      </c>
      <c r="H37" s="44" t="str">
        <f t="shared" si="3"/>
        <v>N/A</v>
      </c>
      <c r="I37" s="12" t="s">
        <v>1747</v>
      </c>
      <c r="J37" s="12" t="s">
        <v>1747</v>
      </c>
      <c r="K37" s="45" t="s">
        <v>739</v>
      </c>
      <c r="L37" s="9" t="str">
        <f t="shared" si="0"/>
        <v>N/A</v>
      </c>
    </row>
    <row r="38" spans="1:12" x14ac:dyDescent="0.2">
      <c r="A38" s="3" t="s">
        <v>1011</v>
      </c>
      <c r="B38" s="35" t="s">
        <v>213</v>
      </c>
      <c r="C38" s="36">
        <v>95</v>
      </c>
      <c r="D38" s="44" t="str">
        <f t="shared" si="1"/>
        <v>N/A</v>
      </c>
      <c r="E38" s="36">
        <v>108</v>
      </c>
      <c r="F38" s="44" t="str">
        <f t="shared" si="2"/>
        <v>N/A</v>
      </c>
      <c r="G38" s="36">
        <v>82</v>
      </c>
      <c r="H38" s="44" t="str">
        <f t="shared" si="3"/>
        <v>N/A</v>
      </c>
      <c r="I38" s="12">
        <v>13.68</v>
      </c>
      <c r="J38" s="12">
        <v>-24.1</v>
      </c>
      <c r="K38" s="45" t="s">
        <v>739</v>
      </c>
      <c r="L38" s="9" t="str">
        <f t="shared" si="0"/>
        <v>Yes</v>
      </c>
    </row>
    <row r="39" spans="1:12" x14ac:dyDescent="0.2">
      <c r="A39" s="3" t="s">
        <v>1012</v>
      </c>
      <c r="B39" s="35" t="s">
        <v>213</v>
      </c>
      <c r="C39" s="36">
        <v>407</v>
      </c>
      <c r="D39" s="44" t="str">
        <f t="shared" si="1"/>
        <v>N/A</v>
      </c>
      <c r="E39" s="36">
        <v>329</v>
      </c>
      <c r="F39" s="44" t="str">
        <f t="shared" si="2"/>
        <v>N/A</v>
      </c>
      <c r="G39" s="36">
        <v>292</v>
      </c>
      <c r="H39" s="44" t="str">
        <f t="shared" si="3"/>
        <v>N/A</v>
      </c>
      <c r="I39" s="12">
        <v>-19.2</v>
      </c>
      <c r="J39" s="12">
        <v>-11.2</v>
      </c>
      <c r="K39" s="45" t="s">
        <v>739</v>
      </c>
      <c r="L39" s="9" t="str">
        <f t="shared" si="0"/>
        <v>Yes</v>
      </c>
    </row>
    <row r="40" spans="1:12" x14ac:dyDescent="0.2">
      <c r="A40" s="3" t="s">
        <v>1013</v>
      </c>
      <c r="B40" s="35" t="s">
        <v>213</v>
      </c>
      <c r="C40" s="36">
        <v>2253</v>
      </c>
      <c r="D40" s="44" t="str">
        <f t="shared" si="1"/>
        <v>N/A</v>
      </c>
      <c r="E40" s="36">
        <v>1728</v>
      </c>
      <c r="F40" s="44" t="str">
        <f t="shared" si="2"/>
        <v>N/A</v>
      </c>
      <c r="G40" s="36">
        <v>996</v>
      </c>
      <c r="H40" s="44" t="str">
        <f t="shared" si="3"/>
        <v>N/A</v>
      </c>
      <c r="I40" s="12">
        <v>-23.3</v>
      </c>
      <c r="J40" s="12">
        <v>-42.4</v>
      </c>
      <c r="K40" s="45" t="s">
        <v>739</v>
      </c>
      <c r="L40" s="9" t="str">
        <f t="shared" si="0"/>
        <v>No</v>
      </c>
    </row>
    <row r="41" spans="1:12" x14ac:dyDescent="0.2">
      <c r="A41" s="46" t="s">
        <v>84</v>
      </c>
      <c r="B41" s="35" t="s">
        <v>213</v>
      </c>
      <c r="C41" s="47">
        <v>452837689</v>
      </c>
      <c r="D41" s="44" t="str">
        <f t="shared" si="1"/>
        <v>N/A</v>
      </c>
      <c r="E41" s="47">
        <v>457450060</v>
      </c>
      <c r="F41" s="44" t="str">
        <f t="shared" si="2"/>
        <v>N/A</v>
      </c>
      <c r="G41" s="47">
        <v>164303100</v>
      </c>
      <c r="H41" s="44" t="str">
        <f t="shared" si="3"/>
        <v>N/A</v>
      </c>
      <c r="I41" s="12">
        <v>1.0189999999999999</v>
      </c>
      <c r="J41" s="12">
        <v>-64.099999999999994</v>
      </c>
      <c r="K41" s="45" t="s">
        <v>739</v>
      </c>
      <c r="L41" s="9" t="str">
        <f t="shared" si="0"/>
        <v>No</v>
      </c>
    </row>
    <row r="42" spans="1:12" x14ac:dyDescent="0.2">
      <c r="A42" s="46" t="s">
        <v>1501</v>
      </c>
      <c r="B42" s="35" t="s">
        <v>213</v>
      </c>
      <c r="C42" s="47">
        <v>17111.460437000002</v>
      </c>
      <c r="D42" s="44" t="str">
        <f t="shared" si="1"/>
        <v>N/A</v>
      </c>
      <c r="E42" s="47">
        <v>18774.113928999999</v>
      </c>
      <c r="F42" s="44" t="str">
        <f t="shared" si="2"/>
        <v>N/A</v>
      </c>
      <c r="G42" s="47">
        <v>15746.894767</v>
      </c>
      <c r="H42" s="44" t="str">
        <f t="shared" si="3"/>
        <v>N/A</v>
      </c>
      <c r="I42" s="12">
        <v>9.7170000000000005</v>
      </c>
      <c r="J42" s="12">
        <v>-16.100000000000001</v>
      </c>
      <c r="K42" s="45" t="s">
        <v>739</v>
      </c>
      <c r="L42" s="9" t="str">
        <f t="shared" si="0"/>
        <v>Yes</v>
      </c>
    </row>
    <row r="43" spans="1:12" x14ac:dyDescent="0.2">
      <c r="A43" s="46" t="s">
        <v>1502</v>
      </c>
      <c r="B43" s="35" t="s">
        <v>213</v>
      </c>
      <c r="C43" s="47">
        <v>20613.514611999999</v>
      </c>
      <c r="D43" s="44" t="str">
        <f t="shared" si="1"/>
        <v>N/A</v>
      </c>
      <c r="E43" s="47">
        <v>22856.503447999999</v>
      </c>
      <c r="F43" s="44" t="str">
        <f t="shared" si="2"/>
        <v>N/A</v>
      </c>
      <c r="G43" s="47">
        <v>23812.043478</v>
      </c>
      <c r="H43" s="44" t="str">
        <f t="shared" si="3"/>
        <v>N/A</v>
      </c>
      <c r="I43" s="12">
        <v>10.88</v>
      </c>
      <c r="J43" s="12">
        <v>4.181</v>
      </c>
      <c r="K43" s="45" t="s">
        <v>739</v>
      </c>
      <c r="L43" s="9" t="str">
        <f t="shared" si="0"/>
        <v>Yes</v>
      </c>
    </row>
    <row r="44" spans="1:12" x14ac:dyDescent="0.2">
      <c r="A44" s="4" t="s">
        <v>107</v>
      </c>
      <c r="B44" s="35" t="s">
        <v>213</v>
      </c>
      <c r="C44" s="47">
        <v>1569746</v>
      </c>
      <c r="D44" s="44" t="str">
        <f t="shared" si="1"/>
        <v>N/A</v>
      </c>
      <c r="E44" s="47">
        <v>1318732</v>
      </c>
      <c r="F44" s="44" t="str">
        <f t="shared" si="2"/>
        <v>N/A</v>
      </c>
      <c r="G44" s="47">
        <v>569162</v>
      </c>
      <c r="H44" s="44" t="str">
        <f t="shared" si="3"/>
        <v>N/A</v>
      </c>
      <c r="I44" s="12">
        <v>-16</v>
      </c>
      <c r="J44" s="12">
        <v>-56.8</v>
      </c>
      <c r="K44" s="45" t="s">
        <v>739</v>
      </c>
      <c r="L44" s="9" t="str">
        <f t="shared" si="0"/>
        <v>No</v>
      </c>
    </row>
    <row r="45" spans="1:12" x14ac:dyDescent="0.2">
      <c r="A45" s="46" t="s">
        <v>158</v>
      </c>
      <c r="B45" s="48" t="s">
        <v>217</v>
      </c>
      <c r="C45" s="1">
        <v>49</v>
      </c>
      <c r="D45" s="44" t="str">
        <f>IF($B45="N/A","N/A",IF(C45&gt;0,"No",IF(C45&lt;0,"No","Yes")))</f>
        <v>No</v>
      </c>
      <c r="E45" s="1">
        <v>42</v>
      </c>
      <c r="F45" s="44" t="str">
        <f>IF($B45="N/A","N/A",IF(E45&gt;0,"No",IF(E45&lt;0,"No","Yes")))</f>
        <v>No</v>
      </c>
      <c r="G45" s="1">
        <v>104</v>
      </c>
      <c r="H45" s="44" t="str">
        <f>IF($B45="N/A","N/A",IF(G45&gt;0,"No",IF(G45&lt;0,"No","Yes")))</f>
        <v>No</v>
      </c>
      <c r="I45" s="12">
        <v>-14.3</v>
      </c>
      <c r="J45" s="12">
        <v>147.6</v>
      </c>
      <c r="K45" s="45" t="s">
        <v>739</v>
      </c>
      <c r="L45" s="9" t="str">
        <f t="shared" si="0"/>
        <v>No</v>
      </c>
    </row>
    <row r="46" spans="1:12" x14ac:dyDescent="0.2">
      <c r="A46" s="46" t="s">
        <v>156</v>
      </c>
      <c r="B46" s="35" t="s">
        <v>213</v>
      </c>
      <c r="C46" s="47">
        <v>43340</v>
      </c>
      <c r="D46" s="44" t="str">
        <f t="shared" ref="D46:D47" si="4">IF($B46="N/A","N/A",IF(C46&gt;10,"No",IF(C46&lt;-10,"No","Yes")))</f>
        <v>N/A</v>
      </c>
      <c r="E46" s="47">
        <v>38058</v>
      </c>
      <c r="F46" s="44" t="str">
        <f t="shared" ref="F46:F47" si="5">IF($B46="N/A","N/A",IF(E46&gt;10,"No",IF(E46&lt;-10,"No","Yes")))</f>
        <v>N/A</v>
      </c>
      <c r="G46" s="47">
        <v>215036</v>
      </c>
      <c r="H46" s="44" t="str">
        <f t="shared" ref="H46:H47" si="6">IF($B46="N/A","N/A",IF(G46&gt;10,"No",IF(G46&lt;-10,"No","Yes")))</f>
        <v>N/A</v>
      </c>
      <c r="I46" s="12">
        <v>-12.2</v>
      </c>
      <c r="J46" s="12">
        <v>465</v>
      </c>
      <c r="K46" s="45" t="s">
        <v>739</v>
      </c>
      <c r="L46" s="9" t="str">
        <f t="shared" si="0"/>
        <v>No</v>
      </c>
    </row>
    <row r="47" spans="1:12" x14ac:dyDescent="0.2">
      <c r="A47" s="46" t="s">
        <v>1304</v>
      </c>
      <c r="B47" s="35" t="s">
        <v>213</v>
      </c>
      <c r="C47" s="47">
        <v>884.48979592000001</v>
      </c>
      <c r="D47" s="44" t="str">
        <f t="shared" si="4"/>
        <v>N/A</v>
      </c>
      <c r="E47" s="47">
        <v>906.14285714000005</v>
      </c>
      <c r="F47" s="44" t="str">
        <f t="shared" si="5"/>
        <v>N/A</v>
      </c>
      <c r="G47" s="47">
        <v>2067.6538461999999</v>
      </c>
      <c r="H47" s="44" t="str">
        <f t="shared" si="6"/>
        <v>N/A</v>
      </c>
      <c r="I47" s="12">
        <v>2.448</v>
      </c>
      <c r="J47" s="12">
        <v>128.19999999999999</v>
      </c>
      <c r="K47" s="45" t="s">
        <v>739</v>
      </c>
      <c r="L47" s="9" t="str">
        <f>IF(J47="Div by 0", "N/A", IF(OR(J47="N/A",K47="N/A"),"N/A", IF(J47&gt;VALUE(MID(K47,1,2)), "No", IF(J47&lt;-1*VALUE(MID(K47,1,2)), "No", "Yes"))))</f>
        <v>No</v>
      </c>
    </row>
    <row r="48" spans="1:12" x14ac:dyDescent="0.2">
      <c r="A48" s="46" t="s">
        <v>1503</v>
      </c>
      <c r="B48" s="35" t="s">
        <v>213</v>
      </c>
      <c r="C48" s="47">
        <v>30478.174123000001</v>
      </c>
      <c r="D48" s="44" t="str">
        <f t="shared" ref="D48:D74" si="7">IF($B48="N/A","N/A",IF(C48&gt;10,"No",IF(C48&lt;-10,"No","Yes")))</f>
        <v>N/A</v>
      </c>
      <c r="E48" s="47">
        <v>29731.624287999999</v>
      </c>
      <c r="F48" s="44" t="str">
        <f t="shared" ref="F48:F74" si="8">IF($B48="N/A","N/A",IF(E48&gt;10,"No",IF(E48&lt;-10,"No","Yes")))</f>
        <v>N/A</v>
      </c>
      <c r="G48" s="47">
        <v>29459.876173000001</v>
      </c>
      <c r="H48" s="44" t="str">
        <f t="shared" ref="H48:H74" si="9">IF($B48="N/A","N/A",IF(G48&gt;10,"No",IF(G48&lt;-10,"No","Yes")))</f>
        <v>N/A</v>
      </c>
      <c r="I48" s="12">
        <v>-2.4500000000000002</v>
      </c>
      <c r="J48" s="12">
        <v>-0.91400000000000003</v>
      </c>
      <c r="K48" s="45" t="s">
        <v>739</v>
      </c>
      <c r="L48" s="9" t="str">
        <f t="shared" ref="L48:L74" si="10">IF(J48="Div by 0", "N/A", IF(K48="N/A","N/A", IF(J48&gt;VALUE(MID(K48,1,2)), "No", IF(J48&lt;-1*VALUE(MID(K48,1,2)), "No", "Yes"))))</f>
        <v>Yes</v>
      </c>
    </row>
    <row r="49" spans="1:12" x14ac:dyDescent="0.2">
      <c r="A49" s="46" t="s">
        <v>1504</v>
      </c>
      <c r="B49" s="35" t="s">
        <v>213</v>
      </c>
      <c r="C49" s="47">
        <v>13951.061400000001</v>
      </c>
      <c r="D49" s="44" t="str">
        <f t="shared" si="7"/>
        <v>N/A</v>
      </c>
      <c r="E49" s="47">
        <v>13646.519001000001</v>
      </c>
      <c r="F49" s="44" t="str">
        <f t="shared" si="8"/>
        <v>N/A</v>
      </c>
      <c r="G49" s="47">
        <v>36135.280422999997</v>
      </c>
      <c r="H49" s="44" t="str">
        <f t="shared" si="9"/>
        <v>N/A</v>
      </c>
      <c r="I49" s="12">
        <v>-2.1800000000000002</v>
      </c>
      <c r="J49" s="12">
        <v>164.8</v>
      </c>
      <c r="K49" s="45" t="s">
        <v>739</v>
      </c>
      <c r="L49" s="9" t="str">
        <f t="shared" si="10"/>
        <v>No</v>
      </c>
    </row>
    <row r="50" spans="1:12" x14ac:dyDescent="0.2">
      <c r="A50" s="46" t="s">
        <v>1505</v>
      </c>
      <c r="B50" s="35" t="s">
        <v>213</v>
      </c>
      <c r="C50" s="47" t="s">
        <v>1747</v>
      </c>
      <c r="D50" s="44" t="str">
        <f t="shared" si="7"/>
        <v>N/A</v>
      </c>
      <c r="E50" s="47" t="s">
        <v>1747</v>
      </c>
      <c r="F50" s="44" t="str">
        <f t="shared" si="8"/>
        <v>N/A</v>
      </c>
      <c r="G50" s="47" t="s">
        <v>1747</v>
      </c>
      <c r="H50" s="44" t="str">
        <f t="shared" si="9"/>
        <v>N/A</v>
      </c>
      <c r="I50" s="12" t="s">
        <v>1747</v>
      </c>
      <c r="J50" s="12" t="s">
        <v>1747</v>
      </c>
      <c r="K50" s="45" t="s">
        <v>739</v>
      </c>
      <c r="L50" s="9" t="str">
        <f t="shared" si="10"/>
        <v>N/A</v>
      </c>
    </row>
    <row r="51" spans="1:12" x14ac:dyDescent="0.2">
      <c r="A51" s="46" t="s">
        <v>1506</v>
      </c>
      <c r="B51" s="35" t="s">
        <v>213</v>
      </c>
      <c r="C51" s="47">
        <v>3923.0344828000002</v>
      </c>
      <c r="D51" s="44" t="str">
        <f t="shared" si="7"/>
        <v>N/A</v>
      </c>
      <c r="E51" s="47">
        <v>5140.7</v>
      </c>
      <c r="F51" s="44" t="str">
        <f t="shared" si="8"/>
        <v>N/A</v>
      </c>
      <c r="G51" s="47">
        <v>1103</v>
      </c>
      <c r="H51" s="44" t="str">
        <f t="shared" si="9"/>
        <v>N/A</v>
      </c>
      <c r="I51" s="12">
        <v>31.04</v>
      </c>
      <c r="J51" s="12">
        <v>-78.5</v>
      </c>
      <c r="K51" s="45" t="s">
        <v>739</v>
      </c>
      <c r="L51" s="9" t="str">
        <f t="shared" si="10"/>
        <v>No</v>
      </c>
    </row>
    <row r="52" spans="1:12" x14ac:dyDescent="0.2">
      <c r="A52" s="46" t="s">
        <v>1507</v>
      </c>
      <c r="B52" s="35" t="s">
        <v>213</v>
      </c>
      <c r="C52" s="47">
        <v>44358.068581</v>
      </c>
      <c r="D52" s="44" t="str">
        <f t="shared" si="7"/>
        <v>N/A</v>
      </c>
      <c r="E52" s="47">
        <v>42915.548054999999</v>
      </c>
      <c r="F52" s="44" t="str">
        <f t="shared" si="8"/>
        <v>N/A</v>
      </c>
      <c r="G52" s="47">
        <v>29880.919580000002</v>
      </c>
      <c r="H52" s="44" t="str">
        <f t="shared" si="9"/>
        <v>N/A</v>
      </c>
      <c r="I52" s="12">
        <v>-3.25</v>
      </c>
      <c r="J52" s="12">
        <v>-30.4</v>
      </c>
      <c r="K52" s="45" t="s">
        <v>739</v>
      </c>
      <c r="L52" s="9" t="str">
        <f t="shared" si="10"/>
        <v>No</v>
      </c>
    </row>
    <row r="53" spans="1:12" x14ac:dyDescent="0.2">
      <c r="A53" s="46" t="s">
        <v>1508</v>
      </c>
      <c r="B53" s="35" t="s">
        <v>213</v>
      </c>
      <c r="C53" s="47">
        <v>9933.0681817999994</v>
      </c>
      <c r="D53" s="44" t="str">
        <f t="shared" si="7"/>
        <v>N/A</v>
      </c>
      <c r="E53" s="47">
        <v>14397.021739</v>
      </c>
      <c r="F53" s="44" t="str">
        <f t="shared" si="8"/>
        <v>N/A</v>
      </c>
      <c r="G53" s="47">
        <v>9310.15625</v>
      </c>
      <c r="H53" s="44" t="str">
        <f t="shared" si="9"/>
        <v>N/A</v>
      </c>
      <c r="I53" s="12">
        <v>44.94</v>
      </c>
      <c r="J53" s="12">
        <v>-35.299999999999997</v>
      </c>
      <c r="K53" s="45" t="s">
        <v>739</v>
      </c>
      <c r="L53" s="9" t="str">
        <f t="shared" si="10"/>
        <v>No</v>
      </c>
    </row>
    <row r="54" spans="1:12" x14ac:dyDescent="0.2">
      <c r="A54" s="46" t="s">
        <v>1509</v>
      </c>
      <c r="B54" s="35" t="s">
        <v>213</v>
      </c>
      <c r="C54" s="47">
        <v>32495.244321999999</v>
      </c>
      <c r="D54" s="44" t="str">
        <f t="shared" si="7"/>
        <v>N/A</v>
      </c>
      <c r="E54" s="47">
        <v>33458.280389</v>
      </c>
      <c r="F54" s="44" t="str">
        <f t="shared" si="8"/>
        <v>N/A</v>
      </c>
      <c r="G54" s="47">
        <v>59432.705963</v>
      </c>
      <c r="H54" s="44" t="str">
        <f t="shared" si="9"/>
        <v>N/A</v>
      </c>
      <c r="I54" s="12">
        <v>2.964</v>
      </c>
      <c r="J54" s="12">
        <v>77.63</v>
      </c>
      <c r="K54" s="45" t="s">
        <v>739</v>
      </c>
      <c r="L54" s="9" t="str">
        <f t="shared" si="10"/>
        <v>No</v>
      </c>
    </row>
    <row r="55" spans="1:12" x14ac:dyDescent="0.2">
      <c r="A55" s="46" t="s">
        <v>1510</v>
      </c>
      <c r="B55" s="35" t="s">
        <v>213</v>
      </c>
      <c r="C55" s="47">
        <v>29895.912316999998</v>
      </c>
      <c r="D55" s="44" t="str">
        <f t="shared" si="7"/>
        <v>N/A</v>
      </c>
      <c r="E55" s="47">
        <v>30847.290150000001</v>
      </c>
      <c r="F55" s="44" t="str">
        <f t="shared" si="8"/>
        <v>N/A</v>
      </c>
      <c r="G55" s="47">
        <v>61156.697247999997</v>
      </c>
      <c r="H55" s="44" t="str">
        <f t="shared" si="9"/>
        <v>N/A</v>
      </c>
      <c r="I55" s="12">
        <v>3.1819999999999999</v>
      </c>
      <c r="J55" s="12">
        <v>98.26</v>
      </c>
      <c r="K55" s="45" t="s">
        <v>739</v>
      </c>
      <c r="L55" s="9" t="str">
        <f t="shared" si="10"/>
        <v>No</v>
      </c>
    </row>
    <row r="56" spans="1:12" ht="25.5" x14ac:dyDescent="0.2">
      <c r="A56" s="46" t="s">
        <v>1511</v>
      </c>
      <c r="B56" s="35" t="s">
        <v>213</v>
      </c>
      <c r="C56" s="47" t="s">
        <v>1747</v>
      </c>
      <c r="D56" s="44" t="str">
        <f t="shared" si="7"/>
        <v>N/A</v>
      </c>
      <c r="E56" s="47" t="s">
        <v>1747</v>
      </c>
      <c r="F56" s="44" t="str">
        <f t="shared" si="8"/>
        <v>N/A</v>
      </c>
      <c r="G56" s="47" t="s">
        <v>1747</v>
      </c>
      <c r="H56" s="44" t="str">
        <f t="shared" si="9"/>
        <v>N/A</v>
      </c>
      <c r="I56" s="12" t="s">
        <v>1747</v>
      </c>
      <c r="J56" s="12" t="s">
        <v>1747</v>
      </c>
      <c r="K56" s="45" t="s">
        <v>739</v>
      </c>
      <c r="L56" s="9" t="str">
        <f t="shared" si="10"/>
        <v>N/A</v>
      </c>
    </row>
    <row r="57" spans="1:12" x14ac:dyDescent="0.2">
      <c r="A57" s="46" t="s">
        <v>1512</v>
      </c>
      <c r="B57" s="35" t="s">
        <v>213</v>
      </c>
      <c r="C57" s="47">
        <v>6952.6081081000002</v>
      </c>
      <c r="D57" s="44" t="str">
        <f t="shared" si="7"/>
        <v>N/A</v>
      </c>
      <c r="E57" s="47">
        <v>7782.4101123999999</v>
      </c>
      <c r="F57" s="44" t="str">
        <f t="shared" si="8"/>
        <v>N/A</v>
      </c>
      <c r="G57" s="47">
        <v>8229.3293412999992</v>
      </c>
      <c r="H57" s="44" t="str">
        <f t="shared" si="9"/>
        <v>N/A</v>
      </c>
      <c r="I57" s="12">
        <v>11.94</v>
      </c>
      <c r="J57" s="12">
        <v>5.7430000000000003</v>
      </c>
      <c r="K57" s="45" t="s">
        <v>739</v>
      </c>
      <c r="L57" s="9" t="str">
        <f t="shared" si="10"/>
        <v>Yes</v>
      </c>
    </row>
    <row r="58" spans="1:12" x14ac:dyDescent="0.2">
      <c r="A58" s="46" t="s">
        <v>1513</v>
      </c>
      <c r="B58" s="35" t="s">
        <v>213</v>
      </c>
      <c r="C58" s="47">
        <v>43849.093830999998</v>
      </c>
      <c r="D58" s="44" t="str">
        <f t="shared" si="7"/>
        <v>N/A</v>
      </c>
      <c r="E58" s="47">
        <v>44537.861999000001</v>
      </c>
      <c r="F58" s="44" t="str">
        <f t="shared" si="8"/>
        <v>N/A</v>
      </c>
      <c r="G58" s="47">
        <v>71179.041666999998</v>
      </c>
      <c r="H58" s="44" t="str">
        <f t="shared" si="9"/>
        <v>N/A</v>
      </c>
      <c r="I58" s="12">
        <v>1.571</v>
      </c>
      <c r="J58" s="12">
        <v>59.82</v>
      </c>
      <c r="K58" s="45" t="s">
        <v>739</v>
      </c>
      <c r="L58" s="9" t="str">
        <f t="shared" si="10"/>
        <v>No</v>
      </c>
    </row>
    <row r="59" spans="1:12" x14ac:dyDescent="0.2">
      <c r="A59" s="46" t="s">
        <v>1514</v>
      </c>
      <c r="B59" s="35" t="s">
        <v>213</v>
      </c>
      <c r="C59" s="47" t="s">
        <v>1747</v>
      </c>
      <c r="D59" s="44" t="str">
        <f t="shared" si="7"/>
        <v>N/A</v>
      </c>
      <c r="E59" s="47" t="s">
        <v>1747</v>
      </c>
      <c r="F59" s="44" t="str">
        <f t="shared" si="8"/>
        <v>N/A</v>
      </c>
      <c r="G59" s="47" t="s">
        <v>1747</v>
      </c>
      <c r="H59" s="44" t="str">
        <f t="shared" si="9"/>
        <v>N/A</v>
      </c>
      <c r="I59" s="12" t="s">
        <v>1747</v>
      </c>
      <c r="J59" s="12" t="s">
        <v>1747</v>
      </c>
      <c r="K59" s="45" t="s">
        <v>739</v>
      </c>
      <c r="L59" s="9" t="str">
        <f t="shared" si="10"/>
        <v>N/A</v>
      </c>
    </row>
    <row r="60" spans="1:12" x14ac:dyDescent="0.2">
      <c r="A60" s="46" t="s">
        <v>1515</v>
      </c>
      <c r="B60" s="35" t="s">
        <v>213</v>
      </c>
      <c r="C60" s="47">
        <v>1737.1878981</v>
      </c>
      <c r="D60" s="44" t="str">
        <f t="shared" si="7"/>
        <v>N/A</v>
      </c>
      <c r="E60" s="47">
        <v>1835.3701016</v>
      </c>
      <c r="F60" s="44" t="str">
        <f t="shared" si="8"/>
        <v>N/A</v>
      </c>
      <c r="G60" s="47">
        <v>1745.8003019</v>
      </c>
      <c r="H60" s="44" t="str">
        <f t="shared" si="9"/>
        <v>N/A</v>
      </c>
      <c r="I60" s="12">
        <v>5.6520000000000001</v>
      </c>
      <c r="J60" s="12">
        <v>-4.88</v>
      </c>
      <c r="K60" s="45" t="s">
        <v>739</v>
      </c>
      <c r="L60" s="9" t="str">
        <f t="shared" si="10"/>
        <v>Yes</v>
      </c>
    </row>
    <row r="61" spans="1:12" x14ac:dyDescent="0.2">
      <c r="A61" s="46" t="s">
        <v>1516</v>
      </c>
      <c r="B61" s="35" t="s">
        <v>213</v>
      </c>
      <c r="C61" s="47">
        <v>1567.1273209999999</v>
      </c>
      <c r="D61" s="44" t="str">
        <f t="shared" si="7"/>
        <v>N/A</v>
      </c>
      <c r="E61" s="47">
        <v>1510.8121159</v>
      </c>
      <c r="F61" s="44" t="str">
        <f t="shared" si="8"/>
        <v>N/A</v>
      </c>
      <c r="G61" s="47">
        <v>1418.6852071000001</v>
      </c>
      <c r="H61" s="44" t="str">
        <f t="shared" si="9"/>
        <v>N/A</v>
      </c>
      <c r="I61" s="12">
        <v>-3.59</v>
      </c>
      <c r="J61" s="12">
        <v>-6.1</v>
      </c>
      <c r="K61" s="45" t="s">
        <v>739</v>
      </c>
      <c r="L61" s="9" t="str">
        <f t="shared" si="10"/>
        <v>Yes</v>
      </c>
    </row>
    <row r="62" spans="1:12" x14ac:dyDescent="0.2">
      <c r="A62" s="46" t="s">
        <v>1517</v>
      </c>
      <c r="B62" s="35" t="s">
        <v>213</v>
      </c>
      <c r="C62" s="47" t="s">
        <v>1747</v>
      </c>
      <c r="D62" s="44" t="str">
        <f t="shared" si="7"/>
        <v>N/A</v>
      </c>
      <c r="E62" s="47" t="s">
        <v>1747</v>
      </c>
      <c r="F62" s="44" t="str">
        <f t="shared" si="8"/>
        <v>N/A</v>
      </c>
      <c r="G62" s="47" t="s">
        <v>1747</v>
      </c>
      <c r="H62" s="44" t="str">
        <f t="shared" si="9"/>
        <v>N/A</v>
      </c>
      <c r="I62" s="12" t="s">
        <v>1747</v>
      </c>
      <c r="J62" s="12" t="s">
        <v>1747</v>
      </c>
      <c r="K62" s="45" t="s">
        <v>739</v>
      </c>
      <c r="L62" s="9" t="str">
        <f t="shared" si="10"/>
        <v>N/A</v>
      </c>
    </row>
    <row r="63" spans="1:12" ht="25.5" x14ac:dyDescent="0.2">
      <c r="A63" s="46" t="s">
        <v>1518</v>
      </c>
      <c r="B63" s="35" t="s">
        <v>213</v>
      </c>
      <c r="C63" s="47" t="s">
        <v>1747</v>
      </c>
      <c r="D63" s="44" t="str">
        <f t="shared" si="7"/>
        <v>N/A</v>
      </c>
      <c r="E63" s="47" t="s">
        <v>1747</v>
      </c>
      <c r="F63" s="44" t="str">
        <f t="shared" si="8"/>
        <v>N/A</v>
      </c>
      <c r="G63" s="47" t="s">
        <v>1747</v>
      </c>
      <c r="H63" s="44" t="str">
        <f t="shared" si="9"/>
        <v>N/A</v>
      </c>
      <c r="I63" s="12" t="s">
        <v>1747</v>
      </c>
      <c r="J63" s="12" t="s">
        <v>1747</v>
      </c>
      <c r="K63" s="45" t="s">
        <v>739</v>
      </c>
      <c r="L63" s="9" t="str">
        <f t="shared" si="10"/>
        <v>N/A</v>
      </c>
    </row>
    <row r="64" spans="1:12" x14ac:dyDescent="0.2">
      <c r="A64" s="46" t="s">
        <v>1519</v>
      </c>
      <c r="B64" s="35" t="s">
        <v>213</v>
      </c>
      <c r="C64" s="47">
        <v>1199.2527932999999</v>
      </c>
      <c r="D64" s="44" t="str">
        <f t="shared" si="7"/>
        <v>N/A</v>
      </c>
      <c r="E64" s="47">
        <v>920.75459097999999</v>
      </c>
      <c r="F64" s="44" t="str">
        <f t="shared" si="8"/>
        <v>N/A</v>
      </c>
      <c r="G64" s="47">
        <v>1211.7354496999999</v>
      </c>
      <c r="H64" s="44" t="str">
        <f t="shared" si="9"/>
        <v>N/A</v>
      </c>
      <c r="I64" s="12">
        <v>-23.2</v>
      </c>
      <c r="J64" s="12">
        <v>31.6</v>
      </c>
      <c r="K64" s="45" t="s">
        <v>739</v>
      </c>
      <c r="L64" s="9" t="str">
        <f t="shared" si="10"/>
        <v>No</v>
      </c>
    </row>
    <row r="65" spans="1:12" x14ac:dyDescent="0.2">
      <c r="A65" s="46" t="s">
        <v>1520</v>
      </c>
      <c r="B65" s="35" t="s">
        <v>213</v>
      </c>
      <c r="C65" s="47">
        <v>1406.4015836999999</v>
      </c>
      <c r="D65" s="44" t="str">
        <f t="shared" si="7"/>
        <v>N/A</v>
      </c>
      <c r="E65" s="47">
        <v>1829.7055838000001</v>
      </c>
      <c r="F65" s="44" t="str">
        <f t="shared" si="8"/>
        <v>N/A</v>
      </c>
      <c r="G65" s="47">
        <v>1136.4564184000001</v>
      </c>
      <c r="H65" s="44" t="str">
        <f t="shared" si="9"/>
        <v>N/A</v>
      </c>
      <c r="I65" s="12">
        <v>30.1</v>
      </c>
      <c r="J65" s="12">
        <v>-37.9</v>
      </c>
      <c r="K65" s="45" t="s">
        <v>739</v>
      </c>
      <c r="L65" s="9" t="str">
        <f t="shared" si="10"/>
        <v>No</v>
      </c>
    </row>
    <row r="66" spans="1:12" x14ac:dyDescent="0.2">
      <c r="A66" s="46" t="s">
        <v>1521</v>
      </c>
      <c r="B66" s="35" t="s">
        <v>213</v>
      </c>
      <c r="C66" s="47">
        <v>7622.3297491000003</v>
      </c>
      <c r="D66" s="44" t="str">
        <f t="shared" si="7"/>
        <v>N/A</v>
      </c>
      <c r="E66" s="47">
        <v>9821.4509804000008</v>
      </c>
      <c r="F66" s="44" t="str">
        <f t="shared" si="8"/>
        <v>N/A</v>
      </c>
      <c r="G66" s="47">
        <v>8638.1300812999998</v>
      </c>
      <c r="H66" s="44" t="str">
        <f t="shared" si="9"/>
        <v>N/A</v>
      </c>
      <c r="I66" s="12">
        <v>28.85</v>
      </c>
      <c r="J66" s="12">
        <v>-12</v>
      </c>
      <c r="K66" s="45" t="s">
        <v>739</v>
      </c>
      <c r="L66" s="9" t="str">
        <f t="shared" si="10"/>
        <v>Yes</v>
      </c>
    </row>
    <row r="67" spans="1:12" x14ac:dyDescent="0.2">
      <c r="A67" s="46" t="s">
        <v>1522</v>
      </c>
      <c r="B67" s="35" t="s">
        <v>213</v>
      </c>
      <c r="C67" s="47">
        <v>394.5</v>
      </c>
      <c r="D67" s="44" t="str">
        <f t="shared" si="7"/>
        <v>N/A</v>
      </c>
      <c r="E67" s="47">
        <v>20</v>
      </c>
      <c r="F67" s="44" t="str">
        <f t="shared" si="8"/>
        <v>N/A</v>
      </c>
      <c r="G67" s="47">
        <v>0</v>
      </c>
      <c r="H67" s="44" t="str">
        <f t="shared" si="9"/>
        <v>N/A</v>
      </c>
      <c r="I67" s="12">
        <v>-94.9</v>
      </c>
      <c r="J67" s="12">
        <v>-100</v>
      </c>
      <c r="K67" s="45" t="s">
        <v>739</v>
      </c>
      <c r="L67" s="9" t="str">
        <f t="shared" si="10"/>
        <v>No</v>
      </c>
    </row>
    <row r="68" spans="1:12" x14ac:dyDescent="0.2">
      <c r="A68" s="46" t="s">
        <v>1523</v>
      </c>
      <c r="B68" s="35" t="s">
        <v>213</v>
      </c>
      <c r="C68" s="47">
        <v>3554.8586667</v>
      </c>
      <c r="D68" s="44" t="str">
        <f t="shared" si="7"/>
        <v>N/A</v>
      </c>
      <c r="E68" s="47">
        <v>3803.1669886</v>
      </c>
      <c r="F68" s="44" t="str">
        <f t="shared" si="8"/>
        <v>N/A</v>
      </c>
      <c r="G68" s="47">
        <v>3238.3615911000002</v>
      </c>
      <c r="H68" s="44" t="str">
        <f t="shared" si="9"/>
        <v>N/A</v>
      </c>
      <c r="I68" s="12">
        <v>6.9850000000000003</v>
      </c>
      <c r="J68" s="12">
        <v>-14.9</v>
      </c>
      <c r="K68" s="45" t="s">
        <v>739</v>
      </c>
      <c r="L68" s="9" t="str">
        <f t="shared" si="10"/>
        <v>Yes</v>
      </c>
    </row>
    <row r="69" spans="1:12" x14ac:dyDescent="0.2">
      <c r="A69" s="46" t="s">
        <v>1524</v>
      </c>
      <c r="B69" s="35" t="s">
        <v>213</v>
      </c>
      <c r="C69" s="47">
        <v>2208.5390244</v>
      </c>
      <c r="D69" s="44" t="str">
        <f t="shared" si="7"/>
        <v>N/A</v>
      </c>
      <c r="E69" s="47">
        <v>2146.1559742999998</v>
      </c>
      <c r="F69" s="44" t="str">
        <f t="shared" si="8"/>
        <v>N/A</v>
      </c>
      <c r="G69" s="47">
        <v>1489.7024160000001</v>
      </c>
      <c r="H69" s="44" t="str">
        <f t="shared" si="9"/>
        <v>N/A</v>
      </c>
      <c r="I69" s="12">
        <v>-2.82</v>
      </c>
      <c r="J69" s="12">
        <v>-30.6</v>
      </c>
      <c r="K69" s="45" t="s">
        <v>739</v>
      </c>
      <c r="L69" s="9" t="str">
        <f t="shared" si="10"/>
        <v>No</v>
      </c>
    </row>
    <row r="70" spans="1:12" x14ac:dyDescent="0.2">
      <c r="A70" s="46" t="s">
        <v>1525</v>
      </c>
      <c r="B70" s="35" t="s">
        <v>213</v>
      </c>
      <c r="C70" s="47" t="s">
        <v>1747</v>
      </c>
      <c r="D70" s="44" t="str">
        <f t="shared" si="7"/>
        <v>N/A</v>
      </c>
      <c r="E70" s="47" t="s">
        <v>1747</v>
      </c>
      <c r="F70" s="44" t="str">
        <f t="shared" si="8"/>
        <v>N/A</v>
      </c>
      <c r="G70" s="47" t="s">
        <v>1747</v>
      </c>
      <c r="H70" s="44" t="str">
        <f t="shared" si="9"/>
        <v>N/A</v>
      </c>
      <c r="I70" s="12" t="s">
        <v>1747</v>
      </c>
      <c r="J70" s="12" t="s">
        <v>1747</v>
      </c>
      <c r="K70" s="45" t="s">
        <v>739</v>
      </c>
      <c r="L70" s="9" t="str">
        <f t="shared" si="10"/>
        <v>N/A</v>
      </c>
    </row>
    <row r="71" spans="1:12" ht="25.5" x14ac:dyDescent="0.2">
      <c r="A71" s="46" t="s">
        <v>1526</v>
      </c>
      <c r="B71" s="35" t="s">
        <v>213</v>
      </c>
      <c r="C71" s="47" t="s">
        <v>1747</v>
      </c>
      <c r="D71" s="44" t="str">
        <f t="shared" si="7"/>
        <v>N/A</v>
      </c>
      <c r="E71" s="47" t="s">
        <v>1747</v>
      </c>
      <c r="F71" s="44" t="str">
        <f t="shared" si="8"/>
        <v>N/A</v>
      </c>
      <c r="G71" s="47" t="s">
        <v>1747</v>
      </c>
      <c r="H71" s="44" t="str">
        <f t="shared" si="9"/>
        <v>N/A</v>
      </c>
      <c r="I71" s="12" t="s">
        <v>1747</v>
      </c>
      <c r="J71" s="12" t="s">
        <v>1747</v>
      </c>
      <c r="K71" s="45" t="s">
        <v>739</v>
      </c>
      <c r="L71" s="9" t="str">
        <f t="shared" si="10"/>
        <v>N/A</v>
      </c>
    </row>
    <row r="72" spans="1:12" x14ac:dyDescent="0.2">
      <c r="A72" s="46" t="s">
        <v>1527</v>
      </c>
      <c r="B72" s="35" t="s">
        <v>213</v>
      </c>
      <c r="C72" s="47">
        <v>733.44210525999995</v>
      </c>
      <c r="D72" s="44" t="str">
        <f t="shared" si="7"/>
        <v>N/A</v>
      </c>
      <c r="E72" s="47">
        <v>686.86111111000002</v>
      </c>
      <c r="F72" s="44" t="str">
        <f t="shared" si="8"/>
        <v>N/A</v>
      </c>
      <c r="G72" s="47">
        <v>686.92682926999998</v>
      </c>
      <c r="H72" s="44" t="str">
        <f t="shared" si="9"/>
        <v>N/A</v>
      </c>
      <c r="I72" s="12">
        <v>-6.35</v>
      </c>
      <c r="J72" s="12">
        <v>9.5999999999999992E-3</v>
      </c>
      <c r="K72" s="45" t="s">
        <v>739</v>
      </c>
      <c r="L72" s="9" t="str">
        <f t="shared" si="10"/>
        <v>Yes</v>
      </c>
    </row>
    <row r="73" spans="1:12" x14ac:dyDescent="0.2">
      <c r="A73" s="46" t="s">
        <v>1528</v>
      </c>
      <c r="B73" s="35" t="s">
        <v>213</v>
      </c>
      <c r="C73" s="47">
        <v>1996.4078624000001</v>
      </c>
      <c r="D73" s="44" t="str">
        <f t="shared" si="7"/>
        <v>N/A</v>
      </c>
      <c r="E73" s="47">
        <v>2124.556231</v>
      </c>
      <c r="F73" s="44" t="str">
        <f t="shared" si="8"/>
        <v>N/A</v>
      </c>
      <c r="G73" s="47">
        <v>1481.8356163999999</v>
      </c>
      <c r="H73" s="44" t="str">
        <f t="shared" si="9"/>
        <v>N/A</v>
      </c>
      <c r="I73" s="12">
        <v>6.4189999999999996</v>
      </c>
      <c r="J73" s="12">
        <v>-30.3</v>
      </c>
      <c r="K73" s="45" t="s">
        <v>739</v>
      </c>
      <c r="L73" s="9" t="str">
        <f t="shared" si="10"/>
        <v>No</v>
      </c>
    </row>
    <row r="74" spans="1:12" x14ac:dyDescent="0.2">
      <c r="A74" s="46" t="s">
        <v>1529</v>
      </c>
      <c r="B74" s="35" t="s">
        <v>213</v>
      </c>
      <c r="C74" s="47">
        <v>5670.3763870000002</v>
      </c>
      <c r="D74" s="44" t="str">
        <f t="shared" si="7"/>
        <v>N/A</v>
      </c>
      <c r="E74" s="47">
        <v>6709.0752315</v>
      </c>
      <c r="F74" s="44" t="str">
        <f t="shared" si="8"/>
        <v>N/A</v>
      </c>
      <c r="G74" s="47">
        <v>6942.7771083999996</v>
      </c>
      <c r="H74" s="44" t="str">
        <f t="shared" si="9"/>
        <v>N/A</v>
      </c>
      <c r="I74" s="12">
        <v>18.32</v>
      </c>
      <c r="J74" s="12">
        <v>3.4830000000000001</v>
      </c>
      <c r="K74" s="45" t="s">
        <v>739</v>
      </c>
      <c r="L74" s="9" t="str">
        <f t="shared" si="10"/>
        <v>Yes</v>
      </c>
    </row>
    <row r="75" spans="1:12" x14ac:dyDescent="0.2">
      <c r="A75" s="46" t="s">
        <v>1611</v>
      </c>
      <c r="B75" s="35" t="s">
        <v>213</v>
      </c>
      <c r="C75" s="47">
        <v>26951552</v>
      </c>
      <c r="D75" s="44" t="str">
        <f t="shared" ref="D75:D144" si="11">IF($B75="N/A","N/A",IF(C75&gt;10,"No",IF(C75&lt;-10,"No","Yes")))</f>
        <v>N/A</v>
      </c>
      <c r="E75" s="47">
        <v>27992726</v>
      </c>
      <c r="F75" s="44" t="str">
        <f t="shared" ref="F75:F144" si="12">IF($B75="N/A","N/A",IF(E75&gt;10,"No",IF(E75&lt;-10,"No","Yes")))</f>
        <v>N/A</v>
      </c>
      <c r="G75" s="47">
        <v>10310235</v>
      </c>
      <c r="H75" s="44" t="str">
        <f t="shared" ref="H75:H144" si="13">IF($B75="N/A","N/A",IF(G75&gt;10,"No",IF(G75&lt;-10,"No","Yes")))</f>
        <v>N/A</v>
      </c>
      <c r="I75" s="12">
        <v>3.863</v>
      </c>
      <c r="J75" s="12">
        <v>-63.2</v>
      </c>
      <c r="K75" s="45" t="s">
        <v>739</v>
      </c>
      <c r="L75" s="9" t="str">
        <f t="shared" ref="L75:L135" si="14">IF(J75="Div by 0", "N/A", IF(K75="N/A","N/A", IF(J75&gt;VALUE(MID(K75,1,2)), "No", IF(J75&lt;-1*VALUE(MID(K75,1,2)), "No", "Yes"))))</f>
        <v>No</v>
      </c>
    </row>
    <row r="76" spans="1:12" x14ac:dyDescent="0.2">
      <c r="A76" s="46" t="s">
        <v>598</v>
      </c>
      <c r="B76" s="35" t="s">
        <v>213</v>
      </c>
      <c r="C76" s="36">
        <v>3847</v>
      </c>
      <c r="D76" s="44" t="str">
        <f t="shared" si="11"/>
        <v>N/A</v>
      </c>
      <c r="E76" s="36">
        <v>3697</v>
      </c>
      <c r="F76" s="44" t="str">
        <f t="shared" si="12"/>
        <v>N/A</v>
      </c>
      <c r="G76" s="36">
        <v>1030</v>
      </c>
      <c r="H76" s="44" t="str">
        <f t="shared" si="13"/>
        <v>N/A</v>
      </c>
      <c r="I76" s="12">
        <v>-3.9</v>
      </c>
      <c r="J76" s="12">
        <v>-72.099999999999994</v>
      </c>
      <c r="K76" s="45" t="s">
        <v>739</v>
      </c>
      <c r="L76" s="9" t="str">
        <f t="shared" si="14"/>
        <v>No</v>
      </c>
    </row>
    <row r="77" spans="1:12" x14ac:dyDescent="0.2">
      <c r="A77" s="46" t="s">
        <v>1438</v>
      </c>
      <c r="B77" s="35" t="s">
        <v>213</v>
      </c>
      <c r="C77" s="47">
        <v>7005.8622303000002</v>
      </c>
      <c r="D77" s="44" t="str">
        <f t="shared" si="11"/>
        <v>N/A</v>
      </c>
      <c r="E77" s="47">
        <v>7571.740871</v>
      </c>
      <c r="F77" s="44" t="str">
        <f t="shared" si="12"/>
        <v>N/A</v>
      </c>
      <c r="G77" s="47">
        <v>10009.936893</v>
      </c>
      <c r="H77" s="44" t="str">
        <f t="shared" si="13"/>
        <v>N/A</v>
      </c>
      <c r="I77" s="12">
        <v>8.077</v>
      </c>
      <c r="J77" s="12">
        <v>32.200000000000003</v>
      </c>
      <c r="K77" s="45" t="s">
        <v>739</v>
      </c>
      <c r="L77" s="9" t="str">
        <f t="shared" si="14"/>
        <v>No</v>
      </c>
    </row>
    <row r="78" spans="1:12" x14ac:dyDescent="0.2">
      <c r="A78" s="46" t="s">
        <v>1439</v>
      </c>
      <c r="B78" s="35" t="s">
        <v>213</v>
      </c>
      <c r="C78" s="36">
        <v>3.5287236808000002</v>
      </c>
      <c r="D78" s="44" t="str">
        <f t="shared" si="11"/>
        <v>N/A</v>
      </c>
      <c r="E78" s="36">
        <v>3.3608331079</v>
      </c>
      <c r="F78" s="44" t="str">
        <f t="shared" si="12"/>
        <v>N/A</v>
      </c>
      <c r="G78" s="36">
        <v>5.3009708737999999</v>
      </c>
      <c r="H78" s="44" t="str">
        <f t="shared" si="13"/>
        <v>N/A</v>
      </c>
      <c r="I78" s="12">
        <v>-4.76</v>
      </c>
      <c r="J78" s="12">
        <v>57.73</v>
      </c>
      <c r="K78" s="45" t="s">
        <v>739</v>
      </c>
      <c r="L78" s="9" t="str">
        <f t="shared" si="14"/>
        <v>No</v>
      </c>
    </row>
    <row r="79" spans="1:12" ht="25.5" x14ac:dyDescent="0.2">
      <c r="A79" s="46" t="s">
        <v>599</v>
      </c>
      <c r="B79" s="35" t="s">
        <v>213</v>
      </c>
      <c r="C79" s="47">
        <v>1357941</v>
      </c>
      <c r="D79" s="44" t="str">
        <f t="shared" si="11"/>
        <v>N/A</v>
      </c>
      <c r="E79" s="47">
        <v>595682</v>
      </c>
      <c r="F79" s="44" t="str">
        <f t="shared" si="12"/>
        <v>N/A</v>
      </c>
      <c r="G79" s="47">
        <v>322062</v>
      </c>
      <c r="H79" s="44" t="str">
        <f t="shared" si="13"/>
        <v>N/A</v>
      </c>
      <c r="I79" s="12">
        <v>-56.1</v>
      </c>
      <c r="J79" s="12">
        <v>-45.9</v>
      </c>
      <c r="K79" s="45" t="s">
        <v>739</v>
      </c>
      <c r="L79" s="9" t="str">
        <f t="shared" si="14"/>
        <v>No</v>
      </c>
    </row>
    <row r="80" spans="1:12" x14ac:dyDescent="0.2">
      <c r="A80" s="46" t="s">
        <v>600</v>
      </c>
      <c r="B80" s="35" t="s">
        <v>213</v>
      </c>
      <c r="C80" s="36">
        <v>188</v>
      </c>
      <c r="D80" s="44" t="str">
        <f t="shared" si="11"/>
        <v>N/A</v>
      </c>
      <c r="E80" s="36">
        <v>163</v>
      </c>
      <c r="F80" s="44" t="str">
        <f t="shared" si="12"/>
        <v>N/A</v>
      </c>
      <c r="G80" s="36">
        <v>59</v>
      </c>
      <c r="H80" s="44" t="str">
        <f t="shared" si="13"/>
        <v>N/A</v>
      </c>
      <c r="I80" s="12">
        <v>-13.3</v>
      </c>
      <c r="J80" s="12">
        <v>-63.8</v>
      </c>
      <c r="K80" s="45" t="s">
        <v>739</v>
      </c>
      <c r="L80" s="9" t="str">
        <f t="shared" si="14"/>
        <v>No</v>
      </c>
    </row>
    <row r="81" spans="1:12" x14ac:dyDescent="0.2">
      <c r="A81" s="46" t="s">
        <v>1440</v>
      </c>
      <c r="B81" s="35" t="s">
        <v>213</v>
      </c>
      <c r="C81" s="47">
        <v>7223.0904254999996</v>
      </c>
      <c r="D81" s="44" t="str">
        <f t="shared" si="11"/>
        <v>N/A</v>
      </c>
      <c r="E81" s="47">
        <v>3654.4907975000001</v>
      </c>
      <c r="F81" s="44" t="str">
        <f t="shared" si="12"/>
        <v>N/A</v>
      </c>
      <c r="G81" s="47">
        <v>5458.6779661</v>
      </c>
      <c r="H81" s="44" t="str">
        <f t="shared" si="13"/>
        <v>N/A</v>
      </c>
      <c r="I81" s="12">
        <v>-49.4</v>
      </c>
      <c r="J81" s="12">
        <v>49.37</v>
      </c>
      <c r="K81" s="45" t="s">
        <v>739</v>
      </c>
      <c r="L81" s="9" t="str">
        <f t="shared" si="14"/>
        <v>No</v>
      </c>
    </row>
    <row r="82" spans="1:12" ht="25.5" x14ac:dyDescent="0.2">
      <c r="A82" s="46" t="s">
        <v>601</v>
      </c>
      <c r="B82" s="35" t="s">
        <v>213</v>
      </c>
      <c r="C82" s="47">
        <v>251536</v>
      </c>
      <c r="D82" s="44" t="str">
        <f t="shared" si="11"/>
        <v>N/A</v>
      </c>
      <c r="E82" s="47">
        <v>187996</v>
      </c>
      <c r="F82" s="44" t="str">
        <f t="shared" si="12"/>
        <v>N/A</v>
      </c>
      <c r="G82" s="47">
        <v>172760</v>
      </c>
      <c r="H82" s="44" t="str">
        <f t="shared" si="13"/>
        <v>N/A</v>
      </c>
      <c r="I82" s="12">
        <v>-25.3</v>
      </c>
      <c r="J82" s="12">
        <v>-8.1</v>
      </c>
      <c r="K82" s="45" t="s">
        <v>739</v>
      </c>
      <c r="L82" s="9" t="str">
        <f t="shared" si="14"/>
        <v>Yes</v>
      </c>
    </row>
    <row r="83" spans="1:12" x14ac:dyDescent="0.2">
      <c r="A83" s="46" t="s">
        <v>602</v>
      </c>
      <c r="B83" s="35" t="s">
        <v>213</v>
      </c>
      <c r="C83" s="36">
        <v>14</v>
      </c>
      <c r="D83" s="44" t="str">
        <f t="shared" si="11"/>
        <v>N/A</v>
      </c>
      <c r="E83" s="36">
        <v>11</v>
      </c>
      <c r="F83" s="44" t="str">
        <f t="shared" si="12"/>
        <v>N/A</v>
      </c>
      <c r="G83" s="36">
        <v>11</v>
      </c>
      <c r="H83" s="44" t="str">
        <f t="shared" si="13"/>
        <v>N/A</v>
      </c>
      <c r="I83" s="12">
        <v>-57.1</v>
      </c>
      <c r="J83" s="12">
        <v>83.33</v>
      </c>
      <c r="K83" s="45" t="s">
        <v>739</v>
      </c>
      <c r="L83" s="9" t="str">
        <f t="shared" si="14"/>
        <v>No</v>
      </c>
    </row>
    <row r="84" spans="1:12" ht="25.5" x14ac:dyDescent="0.2">
      <c r="A84" s="4" t="s">
        <v>1441</v>
      </c>
      <c r="B84" s="35" t="s">
        <v>213</v>
      </c>
      <c r="C84" s="47">
        <v>17966.857143000001</v>
      </c>
      <c r="D84" s="44" t="str">
        <f t="shared" si="11"/>
        <v>N/A</v>
      </c>
      <c r="E84" s="47">
        <v>31332.666667000001</v>
      </c>
      <c r="F84" s="44" t="str">
        <f t="shared" si="12"/>
        <v>N/A</v>
      </c>
      <c r="G84" s="47">
        <v>15705.454545000001</v>
      </c>
      <c r="H84" s="44" t="str">
        <f t="shared" si="13"/>
        <v>N/A</v>
      </c>
      <c r="I84" s="12">
        <v>74.39</v>
      </c>
      <c r="J84" s="12">
        <v>-49.9</v>
      </c>
      <c r="K84" s="45" t="s">
        <v>739</v>
      </c>
      <c r="L84" s="9" t="str">
        <f t="shared" si="14"/>
        <v>No</v>
      </c>
    </row>
    <row r="85" spans="1:12" x14ac:dyDescent="0.2">
      <c r="A85" s="4" t="s">
        <v>603</v>
      </c>
      <c r="B85" s="35" t="s">
        <v>213</v>
      </c>
      <c r="C85" s="47">
        <v>29092833</v>
      </c>
      <c r="D85" s="44" t="str">
        <f t="shared" si="11"/>
        <v>N/A</v>
      </c>
      <c r="E85" s="47">
        <v>28507512</v>
      </c>
      <c r="F85" s="44" t="str">
        <f t="shared" si="12"/>
        <v>N/A</v>
      </c>
      <c r="G85" s="47">
        <v>30593772</v>
      </c>
      <c r="H85" s="44" t="str">
        <f t="shared" si="13"/>
        <v>N/A</v>
      </c>
      <c r="I85" s="12">
        <v>-2.0099999999999998</v>
      </c>
      <c r="J85" s="12">
        <v>7.3179999999999996</v>
      </c>
      <c r="K85" s="45" t="s">
        <v>739</v>
      </c>
      <c r="L85" s="9" t="str">
        <f t="shared" si="14"/>
        <v>Yes</v>
      </c>
    </row>
    <row r="86" spans="1:12" x14ac:dyDescent="0.2">
      <c r="A86" s="4" t="s">
        <v>604</v>
      </c>
      <c r="B86" s="35" t="s">
        <v>213</v>
      </c>
      <c r="C86" s="36">
        <v>132</v>
      </c>
      <c r="D86" s="44" t="str">
        <f t="shared" si="11"/>
        <v>N/A</v>
      </c>
      <c r="E86" s="36">
        <v>134</v>
      </c>
      <c r="F86" s="44" t="str">
        <f t="shared" si="12"/>
        <v>N/A</v>
      </c>
      <c r="G86" s="36">
        <v>126</v>
      </c>
      <c r="H86" s="44" t="str">
        <f t="shared" si="13"/>
        <v>N/A</v>
      </c>
      <c r="I86" s="12">
        <v>1.5149999999999999</v>
      </c>
      <c r="J86" s="12">
        <v>-5.97</v>
      </c>
      <c r="K86" s="45" t="s">
        <v>739</v>
      </c>
      <c r="L86" s="9" t="str">
        <f t="shared" si="14"/>
        <v>Yes</v>
      </c>
    </row>
    <row r="87" spans="1:12" x14ac:dyDescent="0.2">
      <c r="A87" s="4" t="s">
        <v>1442</v>
      </c>
      <c r="B87" s="35" t="s">
        <v>213</v>
      </c>
      <c r="C87" s="47">
        <v>220400.25</v>
      </c>
      <c r="D87" s="44" t="str">
        <f t="shared" si="11"/>
        <v>N/A</v>
      </c>
      <c r="E87" s="47">
        <v>212742.62687000001</v>
      </c>
      <c r="F87" s="44" t="str">
        <f t="shared" si="12"/>
        <v>N/A</v>
      </c>
      <c r="G87" s="47">
        <v>242807.71429</v>
      </c>
      <c r="H87" s="44" t="str">
        <f t="shared" si="13"/>
        <v>N/A</v>
      </c>
      <c r="I87" s="12">
        <v>-3.47</v>
      </c>
      <c r="J87" s="12">
        <v>14.13</v>
      </c>
      <c r="K87" s="45" t="s">
        <v>739</v>
      </c>
      <c r="L87" s="9" t="str">
        <f t="shared" si="14"/>
        <v>Yes</v>
      </c>
    </row>
    <row r="88" spans="1:12" x14ac:dyDescent="0.2">
      <c r="A88" s="46" t="s">
        <v>605</v>
      </c>
      <c r="B88" s="35" t="s">
        <v>213</v>
      </c>
      <c r="C88" s="47">
        <v>185965107</v>
      </c>
      <c r="D88" s="44" t="str">
        <f t="shared" si="11"/>
        <v>N/A</v>
      </c>
      <c r="E88" s="47">
        <v>184453448</v>
      </c>
      <c r="F88" s="44" t="str">
        <f t="shared" si="12"/>
        <v>N/A</v>
      </c>
      <c r="G88" s="47">
        <v>1834728</v>
      </c>
      <c r="H88" s="44" t="str">
        <f t="shared" si="13"/>
        <v>N/A</v>
      </c>
      <c r="I88" s="12">
        <v>-0.81299999999999994</v>
      </c>
      <c r="J88" s="12">
        <v>-99</v>
      </c>
      <c r="K88" s="45" t="s">
        <v>739</v>
      </c>
      <c r="L88" s="9" t="str">
        <f t="shared" si="14"/>
        <v>No</v>
      </c>
    </row>
    <row r="89" spans="1:12" x14ac:dyDescent="0.2">
      <c r="A89" s="49" t="s">
        <v>606</v>
      </c>
      <c r="B89" s="36" t="s">
        <v>213</v>
      </c>
      <c r="C89" s="36">
        <v>3659</v>
      </c>
      <c r="D89" s="44" t="str">
        <f t="shared" si="11"/>
        <v>N/A</v>
      </c>
      <c r="E89" s="36">
        <v>3609</v>
      </c>
      <c r="F89" s="44" t="str">
        <f t="shared" si="12"/>
        <v>N/A</v>
      </c>
      <c r="G89" s="36">
        <v>202</v>
      </c>
      <c r="H89" s="44" t="str">
        <f t="shared" si="13"/>
        <v>N/A</v>
      </c>
      <c r="I89" s="12">
        <v>-1.37</v>
      </c>
      <c r="J89" s="12">
        <v>-94.4</v>
      </c>
      <c r="K89" s="50" t="s">
        <v>739</v>
      </c>
      <c r="L89" s="9" t="str">
        <f t="shared" si="14"/>
        <v>No</v>
      </c>
    </row>
    <row r="90" spans="1:12" x14ac:dyDescent="0.2">
      <c r="A90" s="46" t="s">
        <v>1443</v>
      </c>
      <c r="B90" s="35" t="s">
        <v>213</v>
      </c>
      <c r="C90" s="47">
        <v>50824.024870000001</v>
      </c>
      <c r="D90" s="44" t="str">
        <f t="shared" si="11"/>
        <v>N/A</v>
      </c>
      <c r="E90" s="47">
        <v>51109.29565</v>
      </c>
      <c r="F90" s="44" t="str">
        <f t="shared" si="12"/>
        <v>N/A</v>
      </c>
      <c r="G90" s="47">
        <v>9082.8118811999993</v>
      </c>
      <c r="H90" s="44" t="str">
        <f t="shared" si="13"/>
        <v>N/A</v>
      </c>
      <c r="I90" s="12">
        <v>0.56130000000000002</v>
      </c>
      <c r="J90" s="12">
        <v>-82.2</v>
      </c>
      <c r="K90" s="45" t="s">
        <v>739</v>
      </c>
      <c r="L90" s="9" t="str">
        <f t="shared" si="14"/>
        <v>No</v>
      </c>
    </row>
    <row r="91" spans="1:12" ht="25.5" x14ac:dyDescent="0.2">
      <c r="A91" s="46" t="s">
        <v>607</v>
      </c>
      <c r="B91" s="35" t="s">
        <v>213</v>
      </c>
      <c r="C91" s="47">
        <v>13929090</v>
      </c>
      <c r="D91" s="44" t="str">
        <f t="shared" si="11"/>
        <v>N/A</v>
      </c>
      <c r="E91" s="47">
        <v>13564260</v>
      </c>
      <c r="F91" s="44" t="str">
        <f t="shared" si="12"/>
        <v>N/A</v>
      </c>
      <c r="G91" s="47">
        <v>4787199</v>
      </c>
      <c r="H91" s="44" t="str">
        <f t="shared" si="13"/>
        <v>N/A</v>
      </c>
      <c r="I91" s="12">
        <v>-2.62</v>
      </c>
      <c r="J91" s="12">
        <v>-64.7</v>
      </c>
      <c r="K91" s="45" t="s">
        <v>739</v>
      </c>
      <c r="L91" s="9" t="str">
        <f t="shared" si="14"/>
        <v>No</v>
      </c>
    </row>
    <row r="92" spans="1:12" x14ac:dyDescent="0.2">
      <c r="A92" s="46" t="s">
        <v>608</v>
      </c>
      <c r="B92" s="35" t="s">
        <v>213</v>
      </c>
      <c r="C92" s="36">
        <v>18350</v>
      </c>
      <c r="D92" s="44" t="str">
        <f t="shared" si="11"/>
        <v>N/A</v>
      </c>
      <c r="E92" s="36">
        <v>16596</v>
      </c>
      <c r="F92" s="44" t="str">
        <f t="shared" si="12"/>
        <v>N/A</v>
      </c>
      <c r="G92" s="36">
        <v>5517</v>
      </c>
      <c r="H92" s="44" t="str">
        <f t="shared" si="13"/>
        <v>N/A</v>
      </c>
      <c r="I92" s="12">
        <v>-9.56</v>
      </c>
      <c r="J92" s="12">
        <v>-66.8</v>
      </c>
      <c r="K92" s="45" t="s">
        <v>739</v>
      </c>
      <c r="L92" s="9" t="str">
        <f t="shared" si="14"/>
        <v>No</v>
      </c>
    </row>
    <row r="93" spans="1:12" x14ac:dyDescent="0.2">
      <c r="A93" s="46" t="s">
        <v>1444</v>
      </c>
      <c r="B93" s="35" t="s">
        <v>213</v>
      </c>
      <c r="C93" s="47">
        <v>759.07847411</v>
      </c>
      <c r="D93" s="44" t="str">
        <f t="shared" si="11"/>
        <v>N/A</v>
      </c>
      <c r="E93" s="47">
        <v>817.32104120999998</v>
      </c>
      <c r="F93" s="44" t="str">
        <f t="shared" si="12"/>
        <v>N/A</v>
      </c>
      <c r="G93" s="47">
        <v>867.71778140000004</v>
      </c>
      <c r="H93" s="44" t="str">
        <f t="shared" si="13"/>
        <v>N/A</v>
      </c>
      <c r="I93" s="12">
        <v>7.673</v>
      </c>
      <c r="J93" s="12">
        <v>6.1660000000000004</v>
      </c>
      <c r="K93" s="45" t="s">
        <v>739</v>
      </c>
      <c r="L93" s="9" t="str">
        <f t="shared" si="14"/>
        <v>Yes</v>
      </c>
    </row>
    <row r="94" spans="1:12" x14ac:dyDescent="0.2">
      <c r="A94" s="46" t="s">
        <v>609</v>
      </c>
      <c r="B94" s="35" t="s">
        <v>213</v>
      </c>
      <c r="C94" s="47">
        <v>1863714</v>
      </c>
      <c r="D94" s="44" t="str">
        <f t="shared" si="11"/>
        <v>N/A</v>
      </c>
      <c r="E94" s="47">
        <v>1391315</v>
      </c>
      <c r="F94" s="44" t="str">
        <f t="shared" si="12"/>
        <v>N/A</v>
      </c>
      <c r="G94" s="47">
        <v>837356</v>
      </c>
      <c r="H94" s="44" t="str">
        <f t="shared" si="13"/>
        <v>N/A</v>
      </c>
      <c r="I94" s="12">
        <v>-25.3</v>
      </c>
      <c r="J94" s="12">
        <v>-39.799999999999997</v>
      </c>
      <c r="K94" s="45" t="s">
        <v>739</v>
      </c>
      <c r="L94" s="9" t="str">
        <f t="shared" si="14"/>
        <v>No</v>
      </c>
    </row>
    <row r="95" spans="1:12" x14ac:dyDescent="0.2">
      <c r="A95" s="46" t="s">
        <v>610</v>
      </c>
      <c r="B95" s="35" t="s">
        <v>213</v>
      </c>
      <c r="C95" s="36">
        <v>2652</v>
      </c>
      <c r="D95" s="44" t="str">
        <f t="shared" si="11"/>
        <v>N/A</v>
      </c>
      <c r="E95" s="36">
        <v>2153</v>
      </c>
      <c r="F95" s="44" t="str">
        <f t="shared" si="12"/>
        <v>N/A</v>
      </c>
      <c r="G95" s="36">
        <v>1364</v>
      </c>
      <c r="H95" s="44" t="str">
        <f t="shared" si="13"/>
        <v>N/A</v>
      </c>
      <c r="I95" s="12">
        <v>-18.8</v>
      </c>
      <c r="J95" s="12">
        <v>-36.6</v>
      </c>
      <c r="K95" s="45" t="s">
        <v>739</v>
      </c>
      <c r="L95" s="9" t="str">
        <f t="shared" si="14"/>
        <v>No</v>
      </c>
    </row>
    <row r="96" spans="1:12" x14ac:dyDescent="0.2">
      <c r="A96" s="46" t="s">
        <v>1445</v>
      </c>
      <c r="B96" s="35" t="s">
        <v>213</v>
      </c>
      <c r="C96" s="47">
        <v>702.75791855</v>
      </c>
      <c r="D96" s="44" t="str">
        <f t="shared" si="11"/>
        <v>N/A</v>
      </c>
      <c r="E96" s="47">
        <v>646.22155132</v>
      </c>
      <c r="F96" s="44" t="str">
        <f t="shared" si="12"/>
        <v>N/A</v>
      </c>
      <c r="G96" s="47">
        <v>613.89736070000004</v>
      </c>
      <c r="H96" s="44" t="str">
        <f t="shared" si="13"/>
        <v>N/A</v>
      </c>
      <c r="I96" s="12">
        <v>-8.0399999999999991</v>
      </c>
      <c r="J96" s="12">
        <v>-5</v>
      </c>
      <c r="K96" s="45" t="s">
        <v>739</v>
      </c>
      <c r="L96" s="9" t="str">
        <f t="shared" si="14"/>
        <v>Yes</v>
      </c>
    </row>
    <row r="97" spans="1:12" ht="25.5" x14ac:dyDescent="0.2">
      <c r="A97" s="46" t="s">
        <v>611</v>
      </c>
      <c r="B97" s="35" t="s">
        <v>213</v>
      </c>
      <c r="C97" s="47">
        <v>1204693</v>
      </c>
      <c r="D97" s="44" t="str">
        <f t="shared" si="11"/>
        <v>N/A</v>
      </c>
      <c r="E97" s="47">
        <v>854059</v>
      </c>
      <c r="F97" s="44" t="str">
        <f t="shared" si="12"/>
        <v>N/A</v>
      </c>
      <c r="G97" s="47">
        <v>201981</v>
      </c>
      <c r="H97" s="44" t="str">
        <f t="shared" si="13"/>
        <v>N/A</v>
      </c>
      <c r="I97" s="12">
        <v>-29.1</v>
      </c>
      <c r="J97" s="12">
        <v>-76.400000000000006</v>
      </c>
      <c r="K97" s="45" t="s">
        <v>739</v>
      </c>
      <c r="L97" s="9" t="str">
        <f t="shared" si="14"/>
        <v>No</v>
      </c>
    </row>
    <row r="98" spans="1:12" x14ac:dyDescent="0.2">
      <c r="A98" s="46" t="s">
        <v>612</v>
      </c>
      <c r="B98" s="35" t="s">
        <v>213</v>
      </c>
      <c r="C98" s="36">
        <v>7622</v>
      </c>
      <c r="D98" s="44" t="str">
        <f t="shared" si="11"/>
        <v>N/A</v>
      </c>
      <c r="E98" s="36">
        <v>6637</v>
      </c>
      <c r="F98" s="44" t="str">
        <f t="shared" si="12"/>
        <v>N/A</v>
      </c>
      <c r="G98" s="36">
        <v>1774</v>
      </c>
      <c r="H98" s="44" t="str">
        <f t="shared" si="13"/>
        <v>N/A</v>
      </c>
      <c r="I98" s="12">
        <v>-12.9</v>
      </c>
      <c r="J98" s="12">
        <v>-73.3</v>
      </c>
      <c r="K98" s="45" t="s">
        <v>739</v>
      </c>
      <c r="L98" s="9" t="str">
        <f t="shared" si="14"/>
        <v>No</v>
      </c>
    </row>
    <row r="99" spans="1:12" ht="25.5" x14ac:dyDescent="0.2">
      <c r="A99" s="46" t="s">
        <v>1446</v>
      </c>
      <c r="B99" s="35" t="s">
        <v>213</v>
      </c>
      <c r="C99" s="47">
        <v>158.05471005000001</v>
      </c>
      <c r="D99" s="44" t="str">
        <f t="shared" si="11"/>
        <v>N/A</v>
      </c>
      <c r="E99" s="47">
        <v>128.68148260000001</v>
      </c>
      <c r="F99" s="44" t="str">
        <f t="shared" si="12"/>
        <v>N/A</v>
      </c>
      <c r="G99" s="47">
        <v>113.85625705</v>
      </c>
      <c r="H99" s="44" t="str">
        <f t="shared" si="13"/>
        <v>N/A</v>
      </c>
      <c r="I99" s="12">
        <v>-18.600000000000001</v>
      </c>
      <c r="J99" s="12">
        <v>-11.5</v>
      </c>
      <c r="K99" s="45" t="s">
        <v>739</v>
      </c>
      <c r="L99" s="9" t="str">
        <f t="shared" si="14"/>
        <v>Yes</v>
      </c>
    </row>
    <row r="100" spans="1:12" ht="25.5" x14ac:dyDescent="0.2">
      <c r="A100" s="46" t="s">
        <v>613</v>
      </c>
      <c r="B100" s="35" t="s">
        <v>213</v>
      </c>
      <c r="C100" s="47">
        <v>8604987</v>
      </c>
      <c r="D100" s="44" t="str">
        <f t="shared" si="11"/>
        <v>N/A</v>
      </c>
      <c r="E100" s="47">
        <v>8725132</v>
      </c>
      <c r="F100" s="44" t="str">
        <f t="shared" si="12"/>
        <v>N/A</v>
      </c>
      <c r="G100" s="47">
        <v>3330792</v>
      </c>
      <c r="H100" s="44" t="str">
        <f t="shared" si="13"/>
        <v>N/A</v>
      </c>
      <c r="I100" s="12">
        <v>1.3959999999999999</v>
      </c>
      <c r="J100" s="12">
        <v>-61.8</v>
      </c>
      <c r="K100" s="45" t="s">
        <v>739</v>
      </c>
      <c r="L100" s="9" t="str">
        <f t="shared" si="14"/>
        <v>No</v>
      </c>
    </row>
    <row r="101" spans="1:12" x14ac:dyDescent="0.2">
      <c r="A101" s="46" t="s">
        <v>614</v>
      </c>
      <c r="B101" s="35" t="s">
        <v>213</v>
      </c>
      <c r="C101" s="36">
        <v>10487</v>
      </c>
      <c r="D101" s="44" t="str">
        <f t="shared" si="11"/>
        <v>N/A</v>
      </c>
      <c r="E101" s="36">
        <v>9650</v>
      </c>
      <c r="F101" s="44" t="str">
        <f t="shared" si="12"/>
        <v>N/A</v>
      </c>
      <c r="G101" s="36">
        <v>2646</v>
      </c>
      <c r="H101" s="44" t="str">
        <f t="shared" si="13"/>
        <v>N/A</v>
      </c>
      <c r="I101" s="12">
        <v>-7.98</v>
      </c>
      <c r="J101" s="12">
        <v>-72.599999999999994</v>
      </c>
      <c r="K101" s="45" t="s">
        <v>739</v>
      </c>
      <c r="L101" s="9" t="str">
        <f t="shared" si="14"/>
        <v>No</v>
      </c>
    </row>
    <row r="102" spans="1:12" x14ac:dyDescent="0.2">
      <c r="A102" s="46" t="s">
        <v>1447</v>
      </c>
      <c r="B102" s="35" t="s">
        <v>213</v>
      </c>
      <c r="C102" s="47">
        <v>820.53847621</v>
      </c>
      <c r="D102" s="44" t="str">
        <f t="shared" si="11"/>
        <v>N/A</v>
      </c>
      <c r="E102" s="47">
        <v>904.15875647999997</v>
      </c>
      <c r="F102" s="44" t="str">
        <f t="shared" si="12"/>
        <v>N/A</v>
      </c>
      <c r="G102" s="47">
        <v>1258.8027211000001</v>
      </c>
      <c r="H102" s="44" t="str">
        <f t="shared" si="13"/>
        <v>N/A</v>
      </c>
      <c r="I102" s="12">
        <v>10.19</v>
      </c>
      <c r="J102" s="12">
        <v>39.22</v>
      </c>
      <c r="K102" s="45" t="s">
        <v>739</v>
      </c>
      <c r="L102" s="9" t="str">
        <f t="shared" si="14"/>
        <v>No</v>
      </c>
    </row>
    <row r="103" spans="1:12" x14ac:dyDescent="0.2">
      <c r="A103" s="46" t="s">
        <v>615</v>
      </c>
      <c r="B103" s="35" t="s">
        <v>213</v>
      </c>
      <c r="C103" s="47">
        <v>2860796</v>
      </c>
      <c r="D103" s="44" t="str">
        <f t="shared" si="11"/>
        <v>N/A</v>
      </c>
      <c r="E103" s="47">
        <v>2739107</v>
      </c>
      <c r="F103" s="44" t="str">
        <f t="shared" si="12"/>
        <v>N/A</v>
      </c>
      <c r="G103" s="47">
        <v>672119</v>
      </c>
      <c r="H103" s="44" t="str">
        <f t="shared" si="13"/>
        <v>N/A</v>
      </c>
      <c r="I103" s="12">
        <v>-4.25</v>
      </c>
      <c r="J103" s="12">
        <v>-75.5</v>
      </c>
      <c r="K103" s="45" t="s">
        <v>739</v>
      </c>
      <c r="L103" s="9" t="str">
        <f t="shared" si="14"/>
        <v>No</v>
      </c>
    </row>
    <row r="104" spans="1:12" x14ac:dyDescent="0.2">
      <c r="A104" s="46" t="s">
        <v>616</v>
      </c>
      <c r="B104" s="35" t="s">
        <v>213</v>
      </c>
      <c r="C104" s="36">
        <v>2849</v>
      </c>
      <c r="D104" s="44" t="str">
        <f t="shared" si="11"/>
        <v>N/A</v>
      </c>
      <c r="E104" s="36">
        <v>2693</v>
      </c>
      <c r="F104" s="44" t="str">
        <f t="shared" si="12"/>
        <v>N/A</v>
      </c>
      <c r="G104" s="36">
        <v>879</v>
      </c>
      <c r="H104" s="44" t="str">
        <f t="shared" si="13"/>
        <v>N/A</v>
      </c>
      <c r="I104" s="12">
        <v>-5.48</v>
      </c>
      <c r="J104" s="12">
        <v>-67.400000000000006</v>
      </c>
      <c r="K104" s="45" t="s">
        <v>739</v>
      </c>
      <c r="L104" s="9" t="str">
        <f t="shared" si="14"/>
        <v>No</v>
      </c>
    </row>
    <row r="105" spans="1:12" x14ac:dyDescent="0.2">
      <c r="A105" s="46" t="s">
        <v>1448</v>
      </c>
      <c r="B105" s="35" t="s">
        <v>213</v>
      </c>
      <c r="C105" s="47">
        <v>1004.1404001</v>
      </c>
      <c r="D105" s="44" t="str">
        <f t="shared" si="11"/>
        <v>N/A</v>
      </c>
      <c r="E105" s="47">
        <v>1017.1210546</v>
      </c>
      <c r="F105" s="44" t="str">
        <f t="shared" si="12"/>
        <v>N/A</v>
      </c>
      <c r="G105" s="47">
        <v>764.64050056999997</v>
      </c>
      <c r="H105" s="44" t="str">
        <f t="shared" si="13"/>
        <v>N/A</v>
      </c>
      <c r="I105" s="12">
        <v>1.2929999999999999</v>
      </c>
      <c r="J105" s="12">
        <v>-24.8</v>
      </c>
      <c r="K105" s="45" t="s">
        <v>739</v>
      </c>
      <c r="L105" s="9" t="str">
        <f t="shared" si="14"/>
        <v>Yes</v>
      </c>
    </row>
    <row r="106" spans="1:12" ht="25.5" x14ac:dyDescent="0.2">
      <c r="A106" s="46" t="s">
        <v>617</v>
      </c>
      <c r="B106" s="35" t="s">
        <v>213</v>
      </c>
      <c r="C106" s="47">
        <v>5039338</v>
      </c>
      <c r="D106" s="44" t="str">
        <f t="shared" si="11"/>
        <v>N/A</v>
      </c>
      <c r="E106" s="47">
        <v>5212885</v>
      </c>
      <c r="F106" s="44" t="str">
        <f t="shared" si="12"/>
        <v>N/A</v>
      </c>
      <c r="G106" s="47">
        <v>382520</v>
      </c>
      <c r="H106" s="44" t="str">
        <f t="shared" si="13"/>
        <v>N/A</v>
      </c>
      <c r="I106" s="12">
        <v>3.444</v>
      </c>
      <c r="J106" s="12">
        <v>-92.7</v>
      </c>
      <c r="K106" s="45" t="s">
        <v>739</v>
      </c>
      <c r="L106" s="9" t="str">
        <f t="shared" si="14"/>
        <v>No</v>
      </c>
    </row>
    <row r="107" spans="1:12" x14ac:dyDescent="0.2">
      <c r="A107" s="46" t="s">
        <v>618</v>
      </c>
      <c r="B107" s="35" t="s">
        <v>213</v>
      </c>
      <c r="C107" s="36">
        <v>771</v>
      </c>
      <c r="D107" s="44" t="str">
        <f t="shared" si="11"/>
        <v>N/A</v>
      </c>
      <c r="E107" s="36">
        <v>737</v>
      </c>
      <c r="F107" s="44" t="str">
        <f t="shared" si="12"/>
        <v>N/A</v>
      </c>
      <c r="G107" s="36">
        <v>109</v>
      </c>
      <c r="H107" s="44" t="str">
        <f t="shared" si="13"/>
        <v>N/A</v>
      </c>
      <c r="I107" s="12">
        <v>-4.41</v>
      </c>
      <c r="J107" s="12">
        <v>-85.2</v>
      </c>
      <c r="K107" s="45" t="s">
        <v>739</v>
      </c>
      <c r="L107" s="9" t="str">
        <f t="shared" si="14"/>
        <v>No</v>
      </c>
    </row>
    <row r="108" spans="1:12" ht="25.5" x14ac:dyDescent="0.2">
      <c r="A108" s="46" t="s">
        <v>1449</v>
      </c>
      <c r="B108" s="35" t="s">
        <v>213</v>
      </c>
      <c r="C108" s="47">
        <v>6536.1063554000002</v>
      </c>
      <c r="D108" s="44" t="str">
        <f t="shared" si="11"/>
        <v>N/A</v>
      </c>
      <c r="E108" s="47">
        <v>7073.1139756000002</v>
      </c>
      <c r="F108" s="44" t="str">
        <f t="shared" si="12"/>
        <v>N/A</v>
      </c>
      <c r="G108" s="47">
        <v>3509.3577982000002</v>
      </c>
      <c r="H108" s="44" t="str">
        <f t="shared" si="13"/>
        <v>N/A</v>
      </c>
      <c r="I108" s="12">
        <v>8.2159999999999993</v>
      </c>
      <c r="J108" s="12">
        <v>-50.4</v>
      </c>
      <c r="K108" s="45" t="s">
        <v>739</v>
      </c>
      <c r="L108" s="9" t="str">
        <f t="shared" si="14"/>
        <v>No</v>
      </c>
    </row>
    <row r="109" spans="1:12" ht="25.5" x14ac:dyDescent="0.2">
      <c r="A109" s="46" t="s">
        <v>619</v>
      </c>
      <c r="B109" s="35" t="s">
        <v>213</v>
      </c>
      <c r="C109" s="47">
        <v>4696907</v>
      </c>
      <c r="D109" s="44" t="str">
        <f t="shared" si="11"/>
        <v>N/A</v>
      </c>
      <c r="E109" s="47">
        <v>4512533</v>
      </c>
      <c r="F109" s="44" t="str">
        <f t="shared" si="12"/>
        <v>N/A</v>
      </c>
      <c r="G109" s="47">
        <v>1892425</v>
      </c>
      <c r="H109" s="44" t="str">
        <f t="shared" si="13"/>
        <v>N/A</v>
      </c>
      <c r="I109" s="12">
        <v>-3.93</v>
      </c>
      <c r="J109" s="12">
        <v>-58.1</v>
      </c>
      <c r="K109" s="45" t="s">
        <v>739</v>
      </c>
      <c r="L109" s="9" t="str">
        <f t="shared" si="14"/>
        <v>No</v>
      </c>
    </row>
    <row r="110" spans="1:12" x14ac:dyDescent="0.2">
      <c r="A110" s="46" t="s">
        <v>620</v>
      </c>
      <c r="B110" s="35" t="s">
        <v>213</v>
      </c>
      <c r="C110" s="36">
        <v>13410</v>
      </c>
      <c r="D110" s="44" t="str">
        <f t="shared" si="11"/>
        <v>N/A</v>
      </c>
      <c r="E110" s="36">
        <v>12188</v>
      </c>
      <c r="F110" s="44" t="str">
        <f t="shared" si="12"/>
        <v>N/A</v>
      </c>
      <c r="G110" s="36">
        <v>3841</v>
      </c>
      <c r="H110" s="44" t="str">
        <f t="shared" si="13"/>
        <v>N/A</v>
      </c>
      <c r="I110" s="12">
        <v>-9.11</v>
      </c>
      <c r="J110" s="12">
        <v>-68.5</v>
      </c>
      <c r="K110" s="45" t="s">
        <v>739</v>
      </c>
      <c r="L110" s="9" t="str">
        <f t="shared" si="14"/>
        <v>No</v>
      </c>
    </row>
    <row r="111" spans="1:12" x14ac:dyDescent="0.2">
      <c r="A111" s="46" t="s">
        <v>1450</v>
      </c>
      <c r="B111" s="35" t="s">
        <v>213</v>
      </c>
      <c r="C111" s="47">
        <v>350.25406413000002</v>
      </c>
      <c r="D111" s="44" t="str">
        <f t="shared" si="11"/>
        <v>N/A</v>
      </c>
      <c r="E111" s="47">
        <v>370.24392845</v>
      </c>
      <c r="F111" s="44" t="str">
        <f t="shared" si="12"/>
        <v>N/A</v>
      </c>
      <c r="G111" s="47">
        <v>492.69070555000002</v>
      </c>
      <c r="H111" s="44" t="str">
        <f t="shared" si="13"/>
        <v>N/A</v>
      </c>
      <c r="I111" s="12">
        <v>5.7069999999999999</v>
      </c>
      <c r="J111" s="12">
        <v>33.07</v>
      </c>
      <c r="K111" s="45" t="s">
        <v>739</v>
      </c>
      <c r="L111" s="9" t="str">
        <f t="shared" si="14"/>
        <v>No</v>
      </c>
    </row>
    <row r="112" spans="1:12" x14ac:dyDescent="0.2">
      <c r="A112" s="46" t="s">
        <v>621</v>
      </c>
      <c r="B112" s="35" t="s">
        <v>213</v>
      </c>
      <c r="C112" s="47">
        <v>17141938</v>
      </c>
      <c r="D112" s="44" t="str">
        <f t="shared" si="11"/>
        <v>N/A</v>
      </c>
      <c r="E112" s="47">
        <v>17663892</v>
      </c>
      <c r="F112" s="44" t="str">
        <f t="shared" si="12"/>
        <v>N/A</v>
      </c>
      <c r="G112" s="47">
        <v>7435187</v>
      </c>
      <c r="H112" s="44" t="str">
        <f t="shared" si="13"/>
        <v>N/A</v>
      </c>
      <c r="I112" s="12">
        <v>3.0449999999999999</v>
      </c>
      <c r="J112" s="12">
        <v>-57.9</v>
      </c>
      <c r="K112" s="45" t="s">
        <v>739</v>
      </c>
      <c r="L112" s="9" t="str">
        <f t="shared" si="14"/>
        <v>No</v>
      </c>
    </row>
    <row r="113" spans="1:12" x14ac:dyDescent="0.2">
      <c r="A113" s="46" t="s">
        <v>622</v>
      </c>
      <c r="B113" s="35" t="s">
        <v>213</v>
      </c>
      <c r="C113" s="36">
        <v>13441</v>
      </c>
      <c r="D113" s="44" t="str">
        <f t="shared" si="11"/>
        <v>N/A</v>
      </c>
      <c r="E113" s="36">
        <v>12161</v>
      </c>
      <c r="F113" s="44" t="str">
        <f t="shared" si="12"/>
        <v>N/A</v>
      </c>
      <c r="G113" s="36">
        <v>4636</v>
      </c>
      <c r="H113" s="44" t="str">
        <f t="shared" si="13"/>
        <v>N/A</v>
      </c>
      <c r="I113" s="12">
        <v>-9.52</v>
      </c>
      <c r="J113" s="12">
        <v>-61.9</v>
      </c>
      <c r="K113" s="45" t="s">
        <v>739</v>
      </c>
      <c r="L113" s="9" t="str">
        <f t="shared" si="14"/>
        <v>No</v>
      </c>
    </row>
    <row r="114" spans="1:12" x14ac:dyDescent="0.2">
      <c r="A114" s="46" t="s">
        <v>1451</v>
      </c>
      <c r="B114" s="35" t="s">
        <v>213</v>
      </c>
      <c r="C114" s="47">
        <v>1275.3469236000001</v>
      </c>
      <c r="D114" s="44" t="str">
        <f t="shared" si="11"/>
        <v>N/A</v>
      </c>
      <c r="E114" s="47">
        <v>1452.5032481000001</v>
      </c>
      <c r="F114" s="44" t="str">
        <f t="shared" si="12"/>
        <v>N/A</v>
      </c>
      <c r="G114" s="47">
        <v>1603.793572</v>
      </c>
      <c r="H114" s="44" t="str">
        <f t="shared" si="13"/>
        <v>N/A</v>
      </c>
      <c r="I114" s="12">
        <v>13.89</v>
      </c>
      <c r="J114" s="12">
        <v>10.42</v>
      </c>
      <c r="K114" s="45" t="s">
        <v>739</v>
      </c>
      <c r="L114" s="9" t="str">
        <f t="shared" si="14"/>
        <v>Yes</v>
      </c>
    </row>
    <row r="115" spans="1:12" ht="25.5" x14ac:dyDescent="0.2">
      <c r="A115" s="46" t="s">
        <v>623</v>
      </c>
      <c r="B115" s="35" t="s">
        <v>213</v>
      </c>
      <c r="C115" s="47">
        <v>82106902</v>
      </c>
      <c r="D115" s="44" t="str">
        <f t="shared" si="11"/>
        <v>N/A</v>
      </c>
      <c r="E115" s="47">
        <v>88241189</v>
      </c>
      <c r="F115" s="44" t="str">
        <f t="shared" si="12"/>
        <v>N/A</v>
      </c>
      <c r="G115" s="47">
        <v>62430594</v>
      </c>
      <c r="H115" s="44" t="str">
        <f t="shared" si="13"/>
        <v>N/A</v>
      </c>
      <c r="I115" s="12">
        <v>7.4710000000000001</v>
      </c>
      <c r="J115" s="12">
        <v>-29.3</v>
      </c>
      <c r="K115" s="45" t="s">
        <v>739</v>
      </c>
      <c r="L115" s="9" t="str">
        <f t="shared" si="14"/>
        <v>Yes</v>
      </c>
    </row>
    <row r="116" spans="1:12" x14ac:dyDescent="0.2">
      <c r="A116" s="49" t="s">
        <v>624</v>
      </c>
      <c r="B116" s="36" t="s">
        <v>213</v>
      </c>
      <c r="C116" s="36">
        <v>5410</v>
      </c>
      <c r="D116" s="44" t="str">
        <f t="shared" si="11"/>
        <v>N/A</v>
      </c>
      <c r="E116" s="36">
        <v>5414</v>
      </c>
      <c r="F116" s="44" t="str">
        <f t="shared" si="12"/>
        <v>N/A</v>
      </c>
      <c r="G116" s="36">
        <v>1098</v>
      </c>
      <c r="H116" s="44" t="str">
        <f t="shared" si="13"/>
        <v>N/A</v>
      </c>
      <c r="I116" s="12">
        <v>7.3899999999999993E-2</v>
      </c>
      <c r="J116" s="12">
        <v>-79.7</v>
      </c>
      <c r="K116" s="50" t="s">
        <v>739</v>
      </c>
      <c r="L116" s="9" t="str">
        <f t="shared" si="14"/>
        <v>No</v>
      </c>
    </row>
    <row r="117" spans="1:12" ht="25.5" x14ac:dyDescent="0.2">
      <c r="A117" s="46" t="s">
        <v>1452</v>
      </c>
      <c r="B117" s="35" t="s">
        <v>213</v>
      </c>
      <c r="C117" s="47">
        <v>15176.876525</v>
      </c>
      <c r="D117" s="44" t="str">
        <f t="shared" si="11"/>
        <v>N/A</v>
      </c>
      <c r="E117" s="47">
        <v>16298.705024000001</v>
      </c>
      <c r="F117" s="44" t="str">
        <f t="shared" si="12"/>
        <v>N/A</v>
      </c>
      <c r="G117" s="47">
        <v>56858.464481000003</v>
      </c>
      <c r="H117" s="44" t="str">
        <f t="shared" si="13"/>
        <v>N/A</v>
      </c>
      <c r="I117" s="12">
        <v>7.3920000000000003</v>
      </c>
      <c r="J117" s="12">
        <v>248.9</v>
      </c>
      <c r="K117" s="45" t="s">
        <v>739</v>
      </c>
      <c r="L117" s="9" t="str">
        <f t="shared" si="14"/>
        <v>No</v>
      </c>
    </row>
    <row r="118" spans="1:12" ht="25.5" x14ac:dyDescent="0.2">
      <c r="A118" s="46" t="s">
        <v>625</v>
      </c>
      <c r="B118" s="35" t="s">
        <v>213</v>
      </c>
      <c r="C118" s="47">
        <v>808396</v>
      </c>
      <c r="D118" s="44" t="str">
        <f t="shared" si="11"/>
        <v>N/A</v>
      </c>
      <c r="E118" s="47">
        <v>302343</v>
      </c>
      <c r="F118" s="44" t="str">
        <f t="shared" si="12"/>
        <v>N/A</v>
      </c>
      <c r="G118" s="47">
        <v>173252</v>
      </c>
      <c r="H118" s="44" t="str">
        <f t="shared" si="13"/>
        <v>N/A</v>
      </c>
      <c r="I118" s="12">
        <v>-62.6</v>
      </c>
      <c r="J118" s="12">
        <v>-42.7</v>
      </c>
      <c r="K118" s="45" t="s">
        <v>739</v>
      </c>
      <c r="L118" s="9" t="str">
        <f t="shared" si="14"/>
        <v>No</v>
      </c>
    </row>
    <row r="119" spans="1:12" x14ac:dyDescent="0.2">
      <c r="A119" s="46" t="s">
        <v>626</v>
      </c>
      <c r="B119" s="35" t="s">
        <v>213</v>
      </c>
      <c r="C119" s="36">
        <v>3944</v>
      </c>
      <c r="D119" s="44" t="str">
        <f t="shared" si="11"/>
        <v>N/A</v>
      </c>
      <c r="E119" s="36">
        <v>3172</v>
      </c>
      <c r="F119" s="44" t="str">
        <f t="shared" si="12"/>
        <v>N/A</v>
      </c>
      <c r="G119" s="36">
        <v>617</v>
      </c>
      <c r="H119" s="44" t="str">
        <f t="shared" si="13"/>
        <v>N/A</v>
      </c>
      <c r="I119" s="12">
        <v>-19.600000000000001</v>
      </c>
      <c r="J119" s="12">
        <v>-80.5</v>
      </c>
      <c r="K119" s="45" t="s">
        <v>739</v>
      </c>
      <c r="L119" s="9" t="str">
        <f t="shared" si="14"/>
        <v>No</v>
      </c>
    </row>
    <row r="120" spans="1:12" ht="25.5" x14ac:dyDescent="0.2">
      <c r="A120" s="46" t="s">
        <v>1453</v>
      </c>
      <c r="B120" s="35" t="s">
        <v>213</v>
      </c>
      <c r="C120" s="47">
        <v>204.96855984000001</v>
      </c>
      <c r="D120" s="44" t="str">
        <f t="shared" si="11"/>
        <v>N/A</v>
      </c>
      <c r="E120" s="47">
        <v>95.316204287999994</v>
      </c>
      <c r="F120" s="44" t="str">
        <f t="shared" si="12"/>
        <v>N/A</v>
      </c>
      <c r="G120" s="47">
        <v>280.79740680999998</v>
      </c>
      <c r="H120" s="44" t="str">
        <f t="shared" si="13"/>
        <v>N/A</v>
      </c>
      <c r="I120" s="12">
        <v>-53.5</v>
      </c>
      <c r="J120" s="12">
        <v>194.6</v>
      </c>
      <c r="K120" s="45" t="s">
        <v>739</v>
      </c>
      <c r="L120" s="9" t="str">
        <f t="shared" si="14"/>
        <v>No</v>
      </c>
    </row>
    <row r="121" spans="1:12" ht="25.5" x14ac:dyDescent="0.2">
      <c r="A121" s="46" t="s">
        <v>627</v>
      </c>
      <c r="B121" s="35" t="s">
        <v>213</v>
      </c>
      <c r="C121" s="47">
        <v>0</v>
      </c>
      <c r="D121" s="44" t="str">
        <f t="shared" si="11"/>
        <v>N/A</v>
      </c>
      <c r="E121" s="47">
        <v>0</v>
      </c>
      <c r="F121" s="44" t="str">
        <f t="shared" si="12"/>
        <v>N/A</v>
      </c>
      <c r="G121" s="47">
        <v>0</v>
      </c>
      <c r="H121" s="44" t="str">
        <f t="shared" si="13"/>
        <v>N/A</v>
      </c>
      <c r="I121" s="12" t="s">
        <v>1747</v>
      </c>
      <c r="J121" s="12" t="s">
        <v>1747</v>
      </c>
      <c r="K121" s="45" t="s">
        <v>739</v>
      </c>
      <c r="L121" s="9" t="str">
        <f t="shared" si="14"/>
        <v>N/A</v>
      </c>
    </row>
    <row r="122" spans="1:12" x14ac:dyDescent="0.2">
      <c r="A122" s="46" t="s">
        <v>628</v>
      </c>
      <c r="B122" s="35" t="s">
        <v>213</v>
      </c>
      <c r="C122" s="36">
        <v>0</v>
      </c>
      <c r="D122" s="44" t="str">
        <f t="shared" si="11"/>
        <v>N/A</v>
      </c>
      <c r="E122" s="36">
        <v>0</v>
      </c>
      <c r="F122" s="44" t="str">
        <f t="shared" si="12"/>
        <v>N/A</v>
      </c>
      <c r="G122" s="36">
        <v>0</v>
      </c>
      <c r="H122" s="44" t="str">
        <f t="shared" si="13"/>
        <v>N/A</v>
      </c>
      <c r="I122" s="12" t="s">
        <v>1747</v>
      </c>
      <c r="J122" s="12" t="s">
        <v>1747</v>
      </c>
      <c r="K122" s="45" t="s">
        <v>739</v>
      </c>
      <c r="L122" s="9" t="str">
        <f t="shared" si="14"/>
        <v>N/A</v>
      </c>
    </row>
    <row r="123" spans="1:12" ht="25.5" x14ac:dyDescent="0.2">
      <c r="A123" s="46" t="s">
        <v>1454</v>
      </c>
      <c r="B123" s="35" t="s">
        <v>213</v>
      </c>
      <c r="C123" s="47" t="s">
        <v>1747</v>
      </c>
      <c r="D123" s="44" t="str">
        <f t="shared" si="11"/>
        <v>N/A</v>
      </c>
      <c r="E123" s="47" t="s">
        <v>1747</v>
      </c>
      <c r="F123" s="44" t="str">
        <f t="shared" si="12"/>
        <v>N/A</v>
      </c>
      <c r="G123" s="47" t="s">
        <v>1747</v>
      </c>
      <c r="H123" s="44" t="str">
        <f t="shared" si="13"/>
        <v>N/A</v>
      </c>
      <c r="I123" s="12" t="s">
        <v>1747</v>
      </c>
      <c r="J123" s="12" t="s">
        <v>1747</v>
      </c>
      <c r="K123" s="45" t="s">
        <v>739</v>
      </c>
      <c r="L123" s="9" t="str">
        <f t="shared" si="14"/>
        <v>N/A</v>
      </c>
    </row>
    <row r="124" spans="1:12" ht="25.5" x14ac:dyDescent="0.2">
      <c r="A124" s="46" t="s">
        <v>629</v>
      </c>
      <c r="B124" s="35" t="s">
        <v>213</v>
      </c>
      <c r="C124" s="47">
        <v>0</v>
      </c>
      <c r="D124" s="44" t="str">
        <f t="shared" si="11"/>
        <v>N/A</v>
      </c>
      <c r="E124" s="47">
        <v>0</v>
      </c>
      <c r="F124" s="44" t="str">
        <f t="shared" si="12"/>
        <v>N/A</v>
      </c>
      <c r="G124" s="47">
        <v>0</v>
      </c>
      <c r="H124" s="44" t="str">
        <f t="shared" si="13"/>
        <v>N/A</v>
      </c>
      <c r="I124" s="12" t="s">
        <v>1747</v>
      </c>
      <c r="J124" s="12" t="s">
        <v>1747</v>
      </c>
      <c r="K124" s="45" t="s">
        <v>739</v>
      </c>
      <c r="L124" s="9" t="str">
        <f t="shared" si="14"/>
        <v>N/A</v>
      </c>
    </row>
    <row r="125" spans="1:12" ht="25.5" x14ac:dyDescent="0.2">
      <c r="A125" s="46" t="s">
        <v>630</v>
      </c>
      <c r="B125" s="35" t="s">
        <v>213</v>
      </c>
      <c r="C125" s="36">
        <v>0</v>
      </c>
      <c r="D125" s="44" t="str">
        <f t="shared" si="11"/>
        <v>N/A</v>
      </c>
      <c r="E125" s="36">
        <v>0</v>
      </c>
      <c r="F125" s="44" t="str">
        <f t="shared" si="12"/>
        <v>N/A</v>
      </c>
      <c r="G125" s="36">
        <v>0</v>
      </c>
      <c r="H125" s="44" t="str">
        <f t="shared" si="13"/>
        <v>N/A</v>
      </c>
      <c r="I125" s="12" t="s">
        <v>1747</v>
      </c>
      <c r="J125" s="12" t="s">
        <v>1747</v>
      </c>
      <c r="K125" s="45" t="s">
        <v>739</v>
      </c>
      <c r="L125" s="9" t="str">
        <f t="shared" si="14"/>
        <v>N/A</v>
      </c>
    </row>
    <row r="126" spans="1:12" ht="25.5" x14ac:dyDescent="0.2">
      <c r="A126" s="46" t="s">
        <v>1455</v>
      </c>
      <c r="B126" s="35" t="s">
        <v>213</v>
      </c>
      <c r="C126" s="47" t="s">
        <v>1747</v>
      </c>
      <c r="D126" s="44" t="str">
        <f t="shared" si="11"/>
        <v>N/A</v>
      </c>
      <c r="E126" s="47" t="s">
        <v>1747</v>
      </c>
      <c r="F126" s="44" t="str">
        <f t="shared" si="12"/>
        <v>N/A</v>
      </c>
      <c r="G126" s="47" t="s">
        <v>1747</v>
      </c>
      <c r="H126" s="44" t="str">
        <f t="shared" si="13"/>
        <v>N/A</v>
      </c>
      <c r="I126" s="12" t="s">
        <v>1747</v>
      </c>
      <c r="J126" s="12" t="s">
        <v>1747</v>
      </c>
      <c r="K126" s="45" t="s">
        <v>739</v>
      </c>
      <c r="L126" s="9" t="str">
        <f t="shared" si="14"/>
        <v>N/A</v>
      </c>
    </row>
    <row r="127" spans="1:12" ht="25.5" x14ac:dyDescent="0.2">
      <c r="A127" s="46" t="s">
        <v>631</v>
      </c>
      <c r="B127" s="35" t="s">
        <v>213</v>
      </c>
      <c r="C127" s="47">
        <v>3996080</v>
      </c>
      <c r="D127" s="44" t="str">
        <f t="shared" si="11"/>
        <v>N/A</v>
      </c>
      <c r="E127" s="47">
        <v>4218106</v>
      </c>
      <c r="F127" s="44" t="str">
        <f t="shared" si="12"/>
        <v>N/A</v>
      </c>
      <c r="G127" s="47">
        <v>597099</v>
      </c>
      <c r="H127" s="44" t="str">
        <f t="shared" si="13"/>
        <v>N/A</v>
      </c>
      <c r="I127" s="12">
        <v>5.556</v>
      </c>
      <c r="J127" s="12">
        <v>-85.8</v>
      </c>
      <c r="K127" s="45" t="s">
        <v>739</v>
      </c>
      <c r="L127" s="9" t="str">
        <f t="shared" si="14"/>
        <v>No</v>
      </c>
    </row>
    <row r="128" spans="1:12" x14ac:dyDescent="0.2">
      <c r="A128" s="46" t="s">
        <v>632</v>
      </c>
      <c r="B128" s="35" t="s">
        <v>213</v>
      </c>
      <c r="C128" s="36">
        <v>290</v>
      </c>
      <c r="D128" s="44" t="str">
        <f t="shared" si="11"/>
        <v>N/A</v>
      </c>
      <c r="E128" s="36">
        <v>297</v>
      </c>
      <c r="F128" s="44" t="str">
        <f t="shared" si="12"/>
        <v>N/A</v>
      </c>
      <c r="G128" s="36">
        <v>44</v>
      </c>
      <c r="H128" s="44" t="str">
        <f t="shared" si="13"/>
        <v>N/A</v>
      </c>
      <c r="I128" s="12">
        <v>2.4140000000000001</v>
      </c>
      <c r="J128" s="12">
        <v>-85.2</v>
      </c>
      <c r="K128" s="45" t="s">
        <v>739</v>
      </c>
      <c r="L128" s="9" t="str">
        <f t="shared" si="14"/>
        <v>No</v>
      </c>
    </row>
    <row r="129" spans="1:12" ht="25.5" x14ac:dyDescent="0.2">
      <c r="A129" s="46" t="s">
        <v>1456</v>
      </c>
      <c r="B129" s="35" t="s">
        <v>213</v>
      </c>
      <c r="C129" s="47">
        <v>13779.586207</v>
      </c>
      <c r="D129" s="44" t="str">
        <f t="shared" si="11"/>
        <v>N/A</v>
      </c>
      <c r="E129" s="47">
        <v>14202.377103999999</v>
      </c>
      <c r="F129" s="44" t="str">
        <f t="shared" si="12"/>
        <v>N/A</v>
      </c>
      <c r="G129" s="47">
        <v>13570.431817999999</v>
      </c>
      <c r="H129" s="44" t="str">
        <f t="shared" si="13"/>
        <v>N/A</v>
      </c>
      <c r="I129" s="12">
        <v>3.0680000000000001</v>
      </c>
      <c r="J129" s="12">
        <v>-4.45</v>
      </c>
      <c r="K129" s="45" t="s">
        <v>739</v>
      </c>
      <c r="L129" s="9" t="str">
        <f t="shared" si="14"/>
        <v>Yes</v>
      </c>
    </row>
    <row r="130" spans="1:12" ht="25.5" x14ac:dyDescent="0.2">
      <c r="A130" s="46" t="s">
        <v>633</v>
      </c>
      <c r="B130" s="35" t="s">
        <v>213</v>
      </c>
      <c r="C130" s="47">
        <v>1428483</v>
      </c>
      <c r="D130" s="44" t="str">
        <f t="shared" si="11"/>
        <v>N/A</v>
      </c>
      <c r="E130" s="47">
        <v>1869207</v>
      </c>
      <c r="F130" s="44" t="str">
        <f t="shared" si="12"/>
        <v>N/A</v>
      </c>
      <c r="G130" s="47">
        <v>509416</v>
      </c>
      <c r="H130" s="44" t="str">
        <f t="shared" si="13"/>
        <v>N/A</v>
      </c>
      <c r="I130" s="12">
        <v>30.85</v>
      </c>
      <c r="J130" s="12">
        <v>-72.7</v>
      </c>
      <c r="K130" s="45" t="s">
        <v>739</v>
      </c>
      <c r="L130" s="9" t="str">
        <f t="shared" si="14"/>
        <v>No</v>
      </c>
    </row>
    <row r="131" spans="1:12" x14ac:dyDescent="0.2">
      <c r="A131" s="46" t="s">
        <v>634</v>
      </c>
      <c r="B131" s="35" t="s">
        <v>213</v>
      </c>
      <c r="C131" s="36">
        <v>2070</v>
      </c>
      <c r="D131" s="44" t="str">
        <f t="shared" si="11"/>
        <v>N/A</v>
      </c>
      <c r="E131" s="36">
        <v>2305</v>
      </c>
      <c r="F131" s="44" t="str">
        <f t="shared" si="12"/>
        <v>N/A</v>
      </c>
      <c r="G131" s="36">
        <v>449</v>
      </c>
      <c r="H131" s="44" t="str">
        <f t="shared" si="13"/>
        <v>N/A</v>
      </c>
      <c r="I131" s="12">
        <v>11.35</v>
      </c>
      <c r="J131" s="12">
        <v>-80.5</v>
      </c>
      <c r="K131" s="45" t="s">
        <v>739</v>
      </c>
      <c r="L131" s="9" t="str">
        <f t="shared" si="14"/>
        <v>No</v>
      </c>
    </row>
    <row r="132" spans="1:12" ht="25.5" x14ac:dyDescent="0.2">
      <c r="A132" s="46" t="s">
        <v>1457</v>
      </c>
      <c r="B132" s="35" t="s">
        <v>213</v>
      </c>
      <c r="C132" s="47">
        <v>690.08840580000003</v>
      </c>
      <c r="D132" s="44" t="str">
        <f t="shared" si="11"/>
        <v>N/A</v>
      </c>
      <c r="E132" s="47">
        <v>810.93579176000003</v>
      </c>
      <c r="F132" s="44" t="str">
        <f t="shared" si="12"/>
        <v>N/A</v>
      </c>
      <c r="G132" s="47">
        <v>1134.5567928999999</v>
      </c>
      <c r="H132" s="44" t="str">
        <f t="shared" si="13"/>
        <v>N/A</v>
      </c>
      <c r="I132" s="12">
        <v>17.510000000000002</v>
      </c>
      <c r="J132" s="12">
        <v>39.909999999999997</v>
      </c>
      <c r="K132" s="45" t="s">
        <v>739</v>
      </c>
      <c r="L132" s="9" t="str">
        <f t="shared" si="14"/>
        <v>No</v>
      </c>
    </row>
    <row r="133" spans="1:12" ht="25.5" x14ac:dyDescent="0.2">
      <c r="A133" s="46" t="s">
        <v>635</v>
      </c>
      <c r="B133" s="35" t="s">
        <v>213</v>
      </c>
      <c r="C133" s="47">
        <v>14932477</v>
      </c>
      <c r="D133" s="44" t="str">
        <f t="shared" si="11"/>
        <v>N/A</v>
      </c>
      <c r="E133" s="47">
        <v>13777808</v>
      </c>
      <c r="F133" s="44" t="str">
        <f t="shared" si="12"/>
        <v>N/A</v>
      </c>
      <c r="G133" s="47">
        <v>431657</v>
      </c>
      <c r="H133" s="44" t="str">
        <f t="shared" si="13"/>
        <v>N/A</v>
      </c>
      <c r="I133" s="12">
        <v>-7.73</v>
      </c>
      <c r="J133" s="12">
        <v>-96.9</v>
      </c>
      <c r="K133" s="45" t="s">
        <v>739</v>
      </c>
      <c r="L133" s="9" t="str">
        <f t="shared" si="14"/>
        <v>No</v>
      </c>
    </row>
    <row r="134" spans="1:12" x14ac:dyDescent="0.2">
      <c r="A134" s="46" t="s">
        <v>636</v>
      </c>
      <c r="B134" s="35" t="s">
        <v>213</v>
      </c>
      <c r="C134" s="36">
        <v>598</v>
      </c>
      <c r="D134" s="44" t="str">
        <f t="shared" si="11"/>
        <v>N/A</v>
      </c>
      <c r="E134" s="36">
        <v>572</v>
      </c>
      <c r="F134" s="44" t="str">
        <f t="shared" si="12"/>
        <v>N/A</v>
      </c>
      <c r="G134" s="36">
        <v>92</v>
      </c>
      <c r="H134" s="44" t="str">
        <f t="shared" si="13"/>
        <v>N/A</v>
      </c>
      <c r="I134" s="12">
        <v>-4.3499999999999996</v>
      </c>
      <c r="J134" s="12">
        <v>-83.9</v>
      </c>
      <c r="K134" s="45" t="s">
        <v>739</v>
      </c>
      <c r="L134" s="9" t="str">
        <f t="shared" si="14"/>
        <v>No</v>
      </c>
    </row>
    <row r="135" spans="1:12" x14ac:dyDescent="0.2">
      <c r="A135" s="46" t="s">
        <v>1458</v>
      </c>
      <c r="B135" s="35" t="s">
        <v>213</v>
      </c>
      <c r="C135" s="47">
        <v>24970.697324000001</v>
      </c>
      <c r="D135" s="44" t="str">
        <f t="shared" si="11"/>
        <v>N/A</v>
      </c>
      <c r="E135" s="47">
        <v>24087.076923000001</v>
      </c>
      <c r="F135" s="44" t="str">
        <f t="shared" si="12"/>
        <v>N/A</v>
      </c>
      <c r="G135" s="47">
        <v>4691.9239129999996</v>
      </c>
      <c r="H135" s="44" t="str">
        <f t="shared" si="13"/>
        <v>N/A</v>
      </c>
      <c r="I135" s="12">
        <v>-3.54</v>
      </c>
      <c r="J135" s="12">
        <v>-80.5</v>
      </c>
      <c r="K135" s="45" t="s">
        <v>739</v>
      </c>
      <c r="L135" s="9" t="str">
        <f t="shared" si="14"/>
        <v>No</v>
      </c>
    </row>
    <row r="136" spans="1:12" ht="25.5" x14ac:dyDescent="0.2">
      <c r="A136" s="46" t="s">
        <v>637</v>
      </c>
      <c r="B136" s="35" t="s">
        <v>213</v>
      </c>
      <c r="C136" s="47">
        <v>25224</v>
      </c>
      <c r="D136" s="44" t="str">
        <f t="shared" si="11"/>
        <v>N/A</v>
      </c>
      <c r="E136" s="47">
        <v>55616</v>
      </c>
      <c r="F136" s="44" t="str">
        <f t="shared" si="12"/>
        <v>N/A</v>
      </c>
      <c r="G136" s="47">
        <v>617</v>
      </c>
      <c r="H136" s="44" t="str">
        <f t="shared" si="13"/>
        <v>N/A</v>
      </c>
      <c r="I136" s="12">
        <v>120.5</v>
      </c>
      <c r="J136" s="12">
        <v>-98.9</v>
      </c>
      <c r="K136" s="45" t="s">
        <v>739</v>
      </c>
      <c r="L136" s="9" t="str">
        <f>IF(J136="Div by 0", "N/A", IF(OR(J136="N/A",K136="N/A"),"N/A", IF(J136&gt;VALUE(MID(K136,1,2)), "No", IF(J136&lt;-1*VALUE(MID(K136,1,2)), "No", "Yes"))))</f>
        <v>No</v>
      </c>
    </row>
    <row r="137" spans="1:12" x14ac:dyDescent="0.2">
      <c r="A137" s="46" t="s">
        <v>638</v>
      </c>
      <c r="B137" s="35" t="s">
        <v>213</v>
      </c>
      <c r="C137" s="36">
        <v>242</v>
      </c>
      <c r="D137" s="44" t="str">
        <f t="shared" si="11"/>
        <v>N/A</v>
      </c>
      <c r="E137" s="36">
        <v>357</v>
      </c>
      <c r="F137" s="44" t="str">
        <f t="shared" si="12"/>
        <v>N/A</v>
      </c>
      <c r="G137" s="36">
        <v>14</v>
      </c>
      <c r="H137" s="44" t="str">
        <f t="shared" si="13"/>
        <v>N/A</v>
      </c>
      <c r="I137" s="12">
        <v>47.52</v>
      </c>
      <c r="J137" s="12">
        <v>-96.1</v>
      </c>
      <c r="K137" s="45" t="s">
        <v>739</v>
      </c>
      <c r="L137" s="9" t="str">
        <f t="shared" ref="L137:L141" si="15">IF(J137="Div by 0", "N/A", IF(OR(J137="N/A",K137="N/A"),"N/A", IF(J137&gt;VALUE(MID(K137,1,2)), "No", IF(J137&lt;-1*VALUE(MID(K137,1,2)), "No", "Yes"))))</f>
        <v>No</v>
      </c>
    </row>
    <row r="138" spans="1:12" ht="25.5" x14ac:dyDescent="0.2">
      <c r="A138" s="46" t="s">
        <v>1459</v>
      </c>
      <c r="B138" s="35" t="s">
        <v>213</v>
      </c>
      <c r="C138" s="47">
        <v>104.23140496000001</v>
      </c>
      <c r="D138" s="44" t="str">
        <f t="shared" si="11"/>
        <v>N/A</v>
      </c>
      <c r="E138" s="47">
        <v>155.78711484999999</v>
      </c>
      <c r="F138" s="44" t="str">
        <f t="shared" si="12"/>
        <v>N/A</v>
      </c>
      <c r="G138" s="47">
        <v>44.071428570999998</v>
      </c>
      <c r="H138" s="44" t="str">
        <f t="shared" si="13"/>
        <v>N/A</v>
      </c>
      <c r="I138" s="12">
        <v>49.46</v>
      </c>
      <c r="J138" s="12">
        <v>-71.7</v>
      </c>
      <c r="K138" s="45" t="s">
        <v>739</v>
      </c>
      <c r="L138" s="9" t="str">
        <f t="shared" si="15"/>
        <v>No</v>
      </c>
    </row>
    <row r="139" spans="1:12" ht="25.5" x14ac:dyDescent="0.2">
      <c r="A139" s="46" t="s">
        <v>639</v>
      </c>
      <c r="B139" s="35" t="s">
        <v>213</v>
      </c>
      <c r="C139" s="47">
        <v>4367405</v>
      </c>
      <c r="D139" s="44" t="str">
        <f t="shared" si="11"/>
        <v>N/A</v>
      </c>
      <c r="E139" s="47">
        <v>4884230</v>
      </c>
      <c r="F139" s="44" t="str">
        <f t="shared" si="12"/>
        <v>N/A</v>
      </c>
      <c r="G139" s="47">
        <v>1775704</v>
      </c>
      <c r="H139" s="44" t="str">
        <f t="shared" si="13"/>
        <v>N/A</v>
      </c>
      <c r="I139" s="12">
        <v>11.83</v>
      </c>
      <c r="J139" s="12">
        <v>-63.6</v>
      </c>
      <c r="K139" s="45" t="s">
        <v>739</v>
      </c>
      <c r="L139" s="9" t="str">
        <f t="shared" si="15"/>
        <v>No</v>
      </c>
    </row>
    <row r="140" spans="1:12" x14ac:dyDescent="0.2">
      <c r="A140" s="46" t="s">
        <v>640</v>
      </c>
      <c r="B140" s="35" t="s">
        <v>213</v>
      </c>
      <c r="C140" s="36">
        <v>39</v>
      </c>
      <c r="D140" s="44" t="str">
        <f t="shared" si="11"/>
        <v>N/A</v>
      </c>
      <c r="E140" s="36">
        <v>41</v>
      </c>
      <c r="F140" s="44" t="str">
        <f t="shared" si="12"/>
        <v>N/A</v>
      </c>
      <c r="G140" s="36">
        <v>11</v>
      </c>
      <c r="H140" s="44" t="str">
        <f t="shared" si="13"/>
        <v>N/A</v>
      </c>
      <c r="I140" s="12">
        <v>5.1280000000000001</v>
      </c>
      <c r="J140" s="12">
        <v>-73.2</v>
      </c>
      <c r="K140" s="45" t="s">
        <v>739</v>
      </c>
      <c r="L140" s="9" t="str">
        <f t="shared" si="15"/>
        <v>No</v>
      </c>
    </row>
    <row r="141" spans="1:12" ht="25.5" x14ac:dyDescent="0.2">
      <c r="A141" s="46" t="s">
        <v>1460</v>
      </c>
      <c r="B141" s="35" t="s">
        <v>213</v>
      </c>
      <c r="C141" s="47">
        <v>111984.74359</v>
      </c>
      <c r="D141" s="44" t="str">
        <f t="shared" si="11"/>
        <v>N/A</v>
      </c>
      <c r="E141" s="47">
        <v>119127.56097999999</v>
      </c>
      <c r="F141" s="44" t="str">
        <f t="shared" si="12"/>
        <v>N/A</v>
      </c>
      <c r="G141" s="47">
        <v>161427.63636</v>
      </c>
      <c r="H141" s="44" t="str">
        <f t="shared" si="13"/>
        <v>N/A</v>
      </c>
      <c r="I141" s="12">
        <v>6.3780000000000001</v>
      </c>
      <c r="J141" s="12">
        <v>35.51</v>
      </c>
      <c r="K141" s="45" t="s">
        <v>739</v>
      </c>
      <c r="L141" s="9" t="str">
        <f t="shared" si="15"/>
        <v>No</v>
      </c>
    </row>
    <row r="142" spans="1:12" ht="25.5" x14ac:dyDescent="0.2">
      <c r="A142" s="46" t="s">
        <v>641</v>
      </c>
      <c r="B142" s="35" t="s">
        <v>213</v>
      </c>
      <c r="C142" s="47">
        <v>2983591</v>
      </c>
      <c r="D142" s="44" t="str">
        <f t="shared" si="11"/>
        <v>N/A</v>
      </c>
      <c r="E142" s="47">
        <v>3237335</v>
      </c>
      <c r="F142" s="44" t="str">
        <f t="shared" si="12"/>
        <v>N/A</v>
      </c>
      <c r="G142" s="47">
        <v>1491660</v>
      </c>
      <c r="H142" s="44" t="str">
        <f t="shared" si="13"/>
        <v>N/A</v>
      </c>
      <c r="I142" s="12">
        <v>8.5050000000000008</v>
      </c>
      <c r="J142" s="12">
        <v>-53.9</v>
      </c>
      <c r="K142" s="45" t="s">
        <v>739</v>
      </c>
      <c r="L142" s="9" t="str">
        <f t="shared" ref="L142:L153" si="16">IF(J142="Div by 0", "N/A", IF(K142="N/A","N/A", IF(J142&gt;VALUE(MID(K142,1,2)), "No", IF(J142&lt;-1*VALUE(MID(K142,1,2)), "No", "Yes"))))</f>
        <v>No</v>
      </c>
    </row>
    <row r="143" spans="1:12" ht="25.5" x14ac:dyDescent="0.2">
      <c r="A143" s="46" t="s">
        <v>642</v>
      </c>
      <c r="B143" s="35" t="s">
        <v>213</v>
      </c>
      <c r="C143" s="36">
        <v>3517</v>
      </c>
      <c r="D143" s="44" t="str">
        <f t="shared" si="11"/>
        <v>N/A</v>
      </c>
      <c r="E143" s="36">
        <v>3382</v>
      </c>
      <c r="F143" s="44" t="str">
        <f t="shared" si="12"/>
        <v>N/A</v>
      </c>
      <c r="G143" s="36">
        <v>1276</v>
      </c>
      <c r="H143" s="44" t="str">
        <f t="shared" si="13"/>
        <v>N/A</v>
      </c>
      <c r="I143" s="12">
        <v>-3.84</v>
      </c>
      <c r="J143" s="12">
        <v>-62.3</v>
      </c>
      <c r="K143" s="45" t="s">
        <v>739</v>
      </c>
      <c r="L143" s="9" t="str">
        <f t="shared" si="16"/>
        <v>No</v>
      </c>
    </row>
    <row r="144" spans="1:12" ht="25.5" x14ac:dyDescent="0.2">
      <c r="A144" s="46" t="s">
        <v>1461</v>
      </c>
      <c r="B144" s="35" t="s">
        <v>213</v>
      </c>
      <c r="C144" s="47">
        <v>848.33409156000005</v>
      </c>
      <c r="D144" s="44" t="str">
        <f t="shared" si="11"/>
        <v>N/A</v>
      </c>
      <c r="E144" s="47">
        <v>957.22501478000004</v>
      </c>
      <c r="F144" s="44" t="str">
        <f t="shared" si="12"/>
        <v>N/A</v>
      </c>
      <c r="G144" s="47">
        <v>1169.0125392</v>
      </c>
      <c r="H144" s="44" t="str">
        <f t="shared" si="13"/>
        <v>N/A</v>
      </c>
      <c r="I144" s="12">
        <v>12.84</v>
      </c>
      <c r="J144" s="12">
        <v>22.13</v>
      </c>
      <c r="K144" s="45" t="s">
        <v>739</v>
      </c>
      <c r="L144" s="9" t="str">
        <f t="shared" si="16"/>
        <v>Yes</v>
      </c>
    </row>
    <row r="145" spans="1:12" ht="25.5" x14ac:dyDescent="0.2">
      <c r="A145" s="46" t="s">
        <v>643</v>
      </c>
      <c r="B145" s="35" t="s">
        <v>213</v>
      </c>
      <c r="C145" s="47">
        <v>20485205</v>
      </c>
      <c r="D145" s="44" t="str">
        <f t="shared" ref="D145:D153" si="17">IF($B145="N/A","N/A",IF(C145&gt;10,"No",IF(C145&lt;-10,"No","Yes")))</f>
        <v>N/A</v>
      </c>
      <c r="E145" s="47">
        <v>19876286</v>
      </c>
      <c r="F145" s="44" t="str">
        <f t="shared" ref="F145:F153" si="18">IF($B145="N/A","N/A",IF(E145&gt;10,"No",IF(E145&lt;-10,"No","Yes")))</f>
        <v>N/A</v>
      </c>
      <c r="G145" s="47">
        <v>20891130</v>
      </c>
      <c r="H145" s="44" t="str">
        <f t="shared" ref="H145:H153" si="19">IF($B145="N/A","N/A",IF(G145&gt;10,"No",IF(G145&lt;-10,"No","Yes")))</f>
        <v>N/A</v>
      </c>
      <c r="I145" s="12">
        <v>-2.97</v>
      </c>
      <c r="J145" s="12">
        <v>5.1059999999999999</v>
      </c>
      <c r="K145" s="45" t="s">
        <v>739</v>
      </c>
      <c r="L145" s="9" t="str">
        <f t="shared" si="16"/>
        <v>Yes</v>
      </c>
    </row>
    <row r="146" spans="1:12" x14ac:dyDescent="0.2">
      <c r="A146" s="46" t="s">
        <v>644</v>
      </c>
      <c r="B146" s="35" t="s">
        <v>213</v>
      </c>
      <c r="C146" s="36">
        <v>604</v>
      </c>
      <c r="D146" s="44" t="str">
        <f t="shared" si="17"/>
        <v>N/A</v>
      </c>
      <c r="E146" s="36">
        <v>228</v>
      </c>
      <c r="F146" s="44" t="str">
        <f t="shared" si="18"/>
        <v>N/A</v>
      </c>
      <c r="G146" s="36">
        <v>213</v>
      </c>
      <c r="H146" s="44" t="str">
        <f t="shared" si="19"/>
        <v>N/A</v>
      </c>
      <c r="I146" s="12">
        <v>-62.3</v>
      </c>
      <c r="J146" s="12">
        <v>-6.58</v>
      </c>
      <c r="K146" s="45" t="s">
        <v>739</v>
      </c>
      <c r="L146" s="9" t="str">
        <f t="shared" si="16"/>
        <v>Yes</v>
      </c>
    </row>
    <row r="147" spans="1:12" ht="25.5" x14ac:dyDescent="0.2">
      <c r="A147" s="46" t="s">
        <v>1462</v>
      </c>
      <c r="B147" s="35" t="s">
        <v>213</v>
      </c>
      <c r="C147" s="47">
        <v>33915.902318</v>
      </c>
      <c r="D147" s="44" t="str">
        <f t="shared" si="17"/>
        <v>N/A</v>
      </c>
      <c r="E147" s="47">
        <v>87176.692981999993</v>
      </c>
      <c r="F147" s="44" t="str">
        <f t="shared" si="18"/>
        <v>N/A</v>
      </c>
      <c r="G147" s="47">
        <v>98080.422535000005</v>
      </c>
      <c r="H147" s="44" t="str">
        <f t="shared" si="19"/>
        <v>N/A</v>
      </c>
      <c r="I147" s="12">
        <v>157</v>
      </c>
      <c r="J147" s="12">
        <v>12.51</v>
      </c>
      <c r="K147" s="45" t="s">
        <v>739</v>
      </c>
      <c r="L147" s="9" t="str">
        <f t="shared" si="16"/>
        <v>Yes</v>
      </c>
    </row>
    <row r="148" spans="1:12" ht="25.5" x14ac:dyDescent="0.2">
      <c r="A148" s="46" t="s">
        <v>645</v>
      </c>
      <c r="B148" s="35" t="s">
        <v>213</v>
      </c>
      <c r="C148" s="47">
        <v>12784507</v>
      </c>
      <c r="D148" s="44" t="str">
        <f t="shared" si="17"/>
        <v>N/A</v>
      </c>
      <c r="E148" s="47">
        <v>12576735</v>
      </c>
      <c r="F148" s="44" t="str">
        <f t="shared" si="18"/>
        <v>N/A</v>
      </c>
      <c r="G148" s="47">
        <v>4379246</v>
      </c>
      <c r="H148" s="44" t="str">
        <f t="shared" si="19"/>
        <v>N/A</v>
      </c>
      <c r="I148" s="12">
        <v>-1.63</v>
      </c>
      <c r="J148" s="12">
        <v>-65.2</v>
      </c>
      <c r="K148" s="45" t="s">
        <v>739</v>
      </c>
      <c r="L148" s="9" t="str">
        <f t="shared" si="16"/>
        <v>No</v>
      </c>
    </row>
    <row r="149" spans="1:12" x14ac:dyDescent="0.2">
      <c r="A149" s="46" t="s">
        <v>646</v>
      </c>
      <c r="B149" s="35" t="s">
        <v>213</v>
      </c>
      <c r="C149" s="36">
        <v>2168</v>
      </c>
      <c r="D149" s="44" t="str">
        <f t="shared" si="17"/>
        <v>N/A</v>
      </c>
      <c r="E149" s="36">
        <v>1878</v>
      </c>
      <c r="F149" s="44" t="str">
        <f t="shared" si="18"/>
        <v>N/A</v>
      </c>
      <c r="G149" s="36">
        <v>880</v>
      </c>
      <c r="H149" s="44" t="str">
        <f t="shared" si="19"/>
        <v>N/A</v>
      </c>
      <c r="I149" s="12">
        <v>-13.4</v>
      </c>
      <c r="J149" s="12">
        <v>-53.1</v>
      </c>
      <c r="K149" s="45" t="s">
        <v>739</v>
      </c>
      <c r="L149" s="9" t="str">
        <f t="shared" si="16"/>
        <v>No</v>
      </c>
    </row>
    <row r="150" spans="1:12" ht="25.5" x14ac:dyDescent="0.2">
      <c r="A150" s="46" t="s">
        <v>1463</v>
      </c>
      <c r="B150" s="35" t="s">
        <v>213</v>
      </c>
      <c r="C150" s="47">
        <v>5896.9128228999998</v>
      </c>
      <c r="D150" s="44" t="str">
        <f t="shared" si="17"/>
        <v>N/A</v>
      </c>
      <c r="E150" s="47">
        <v>6696.8769967999997</v>
      </c>
      <c r="F150" s="44" t="str">
        <f t="shared" si="18"/>
        <v>N/A</v>
      </c>
      <c r="G150" s="47">
        <v>4976.4159091000001</v>
      </c>
      <c r="H150" s="44" t="str">
        <f t="shared" si="19"/>
        <v>N/A</v>
      </c>
      <c r="I150" s="12">
        <v>13.57</v>
      </c>
      <c r="J150" s="12">
        <v>-25.7</v>
      </c>
      <c r="K150" s="45" t="s">
        <v>739</v>
      </c>
      <c r="L150" s="9" t="str">
        <f t="shared" si="16"/>
        <v>Yes</v>
      </c>
    </row>
    <row r="151" spans="1:12" ht="25.5" x14ac:dyDescent="0.2">
      <c r="A151" s="46" t="s">
        <v>647</v>
      </c>
      <c r="B151" s="35" t="s">
        <v>213</v>
      </c>
      <c r="C151" s="47">
        <v>9689842</v>
      </c>
      <c r="D151" s="44" t="str">
        <f t="shared" si="17"/>
        <v>N/A</v>
      </c>
      <c r="E151" s="47">
        <v>11883181</v>
      </c>
      <c r="F151" s="44" t="str">
        <f t="shared" si="18"/>
        <v>N/A</v>
      </c>
      <c r="G151" s="47">
        <v>8836767</v>
      </c>
      <c r="H151" s="44" t="str">
        <f t="shared" si="19"/>
        <v>N/A</v>
      </c>
      <c r="I151" s="12">
        <v>22.64</v>
      </c>
      <c r="J151" s="12">
        <v>-25.6</v>
      </c>
      <c r="K151" s="45" t="s">
        <v>739</v>
      </c>
      <c r="L151" s="9" t="str">
        <f t="shared" si="16"/>
        <v>Yes</v>
      </c>
    </row>
    <row r="152" spans="1:12" x14ac:dyDescent="0.2">
      <c r="A152" s="46" t="s">
        <v>648</v>
      </c>
      <c r="B152" s="35" t="s">
        <v>213</v>
      </c>
      <c r="C152" s="36">
        <v>609</v>
      </c>
      <c r="D152" s="44" t="str">
        <f t="shared" si="17"/>
        <v>N/A</v>
      </c>
      <c r="E152" s="36">
        <v>660</v>
      </c>
      <c r="F152" s="44" t="str">
        <f t="shared" si="18"/>
        <v>N/A</v>
      </c>
      <c r="G152" s="36">
        <v>380</v>
      </c>
      <c r="H152" s="44" t="str">
        <f t="shared" si="19"/>
        <v>N/A</v>
      </c>
      <c r="I152" s="12">
        <v>8.3740000000000006</v>
      </c>
      <c r="J152" s="12">
        <v>-42.4</v>
      </c>
      <c r="K152" s="45" t="s">
        <v>739</v>
      </c>
      <c r="L152" s="9" t="str">
        <f t="shared" si="16"/>
        <v>No</v>
      </c>
    </row>
    <row r="153" spans="1:12" ht="25.5" x14ac:dyDescent="0.2">
      <c r="A153" s="46" t="s">
        <v>1464</v>
      </c>
      <c r="B153" s="35" t="s">
        <v>213</v>
      </c>
      <c r="C153" s="47">
        <v>15911.070608</v>
      </c>
      <c r="D153" s="44" t="str">
        <f t="shared" si="17"/>
        <v>N/A</v>
      </c>
      <c r="E153" s="47">
        <v>18004.819696999999</v>
      </c>
      <c r="F153" s="44" t="str">
        <f t="shared" si="18"/>
        <v>N/A</v>
      </c>
      <c r="G153" s="47">
        <v>23254.65</v>
      </c>
      <c r="H153" s="44" t="str">
        <f t="shared" si="19"/>
        <v>N/A</v>
      </c>
      <c r="I153" s="12">
        <v>13.16</v>
      </c>
      <c r="J153" s="12">
        <v>29.16</v>
      </c>
      <c r="K153" s="45" t="s">
        <v>739</v>
      </c>
      <c r="L153" s="9" t="str">
        <f t="shared" si="16"/>
        <v>Yes</v>
      </c>
    </row>
    <row r="154" spans="1:12" x14ac:dyDescent="0.2">
      <c r="A154" s="46" t="s">
        <v>1530</v>
      </c>
      <c r="B154" s="35" t="s">
        <v>213</v>
      </c>
      <c r="C154" s="47">
        <v>1018.4232164</v>
      </c>
      <c r="D154" s="44" t="str">
        <f t="shared" ref="D154:D173" si="20">IF($B154="N/A","N/A",IF(C154&gt;10,"No",IF(C154&lt;-10,"No","Yes")))</f>
        <v>N/A</v>
      </c>
      <c r="E154" s="47">
        <v>1148.8437167</v>
      </c>
      <c r="F154" s="44" t="str">
        <f t="shared" ref="F154:F173" si="21">IF($B154="N/A","N/A",IF(E154&gt;10,"No",IF(E154&lt;-10,"No","Yes")))</f>
        <v>N/A</v>
      </c>
      <c r="G154" s="47">
        <v>988.13829786999997</v>
      </c>
      <c r="H154" s="44" t="str">
        <f t="shared" ref="H154:H173" si="22">IF($B154="N/A","N/A",IF(G154&gt;10,"No",IF(G154&lt;-10,"No","Yes")))</f>
        <v>N/A</v>
      </c>
      <c r="I154" s="12">
        <v>12.81</v>
      </c>
      <c r="J154" s="12">
        <v>-14</v>
      </c>
      <c r="K154" s="45" t="s">
        <v>739</v>
      </c>
      <c r="L154" s="9" t="str">
        <f t="shared" ref="L154:L173" si="23">IF(J154="Div by 0", "N/A", IF(K154="N/A","N/A", IF(J154&gt;VALUE(MID(K154,1,2)), "No", IF(J154&lt;-1*VALUE(MID(K154,1,2)), "No", "Yes"))))</f>
        <v>Yes</v>
      </c>
    </row>
    <row r="155" spans="1:12" x14ac:dyDescent="0.2">
      <c r="A155" s="51" t="s">
        <v>1531</v>
      </c>
      <c r="B155" s="35" t="s">
        <v>213</v>
      </c>
      <c r="C155" s="47">
        <v>554.32893465999996</v>
      </c>
      <c r="D155" s="44" t="str">
        <f t="shared" si="20"/>
        <v>N/A</v>
      </c>
      <c r="E155" s="47">
        <v>628.22450918000004</v>
      </c>
      <c r="F155" s="44" t="str">
        <f t="shared" si="21"/>
        <v>N/A</v>
      </c>
      <c r="G155" s="47">
        <v>776.06003752000004</v>
      </c>
      <c r="H155" s="44" t="str">
        <f t="shared" si="22"/>
        <v>N/A</v>
      </c>
      <c r="I155" s="12">
        <v>13.33</v>
      </c>
      <c r="J155" s="12">
        <v>23.53</v>
      </c>
      <c r="K155" s="45" t="s">
        <v>739</v>
      </c>
      <c r="L155" s="9" t="str">
        <f t="shared" si="23"/>
        <v>Yes</v>
      </c>
    </row>
    <row r="156" spans="1:12" ht="25.5" x14ac:dyDescent="0.2">
      <c r="A156" s="51" t="s">
        <v>1532</v>
      </c>
      <c r="B156" s="35" t="s">
        <v>213</v>
      </c>
      <c r="C156" s="47">
        <v>2151.7614613999999</v>
      </c>
      <c r="D156" s="44" t="str">
        <f t="shared" si="20"/>
        <v>N/A</v>
      </c>
      <c r="E156" s="47">
        <v>2275.0285118000002</v>
      </c>
      <c r="F156" s="44" t="str">
        <f t="shared" si="21"/>
        <v>N/A</v>
      </c>
      <c r="G156" s="47">
        <v>2467.2767410000001</v>
      </c>
      <c r="H156" s="44" t="str">
        <f t="shared" si="22"/>
        <v>N/A</v>
      </c>
      <c r="I156" s="12">
        <v>5.7290000000000001</v>
      </c>
      <c r="J156" s="12">
        <v>8.4499999999999993</v>
      </c>
      <c r="K156" s="45" t="s">
        <v>739</v>
      </c>
      <c r="L156" s="9" t="str">
        <f t="shared" si="23"/>
        <v>Yes</v>
      </c>
    </row>
    <row r="157" spans="1:12" x14ac:dyDescent="0.2">
      <c r="A157" s="51" t="s">
        <v>1533</v>
      </c>
      <c r="B157" s="35" t="s">
        <v>213</v>
      </c>
      <c r="C157" s="47">
        <v>379.31130573000002</v>
      </c>
      <c r="D157" s="44" t="str">
        <f t="shared" si="20"/>
        <v>N/A</v>
      </c>
      <c r="E157" s="47">
        <v>426.99274310999999</v>
      </c>
      <c r="F157" s="44" t="str">
        <f t="shared" si="21"/>
        <v>N/A</v>
      </c>
      <c r="G157" s="47">
        <v>337.30536984999998</v>
      </c>
      <c r="H157" s="44" t="str">
        <f t="shared" si="22"/>
        <v>N/A</v>
      </c>
      <c r="I157" s="12">
        <v>12.57</v>
      </c>
      <c r="J157" s="12">
        <v>-21</v>
      </c>
      <c r="K157" s="45" t="s">
        <v>739</v>
      </c>
      <c r="L157" s="9" t="str">
        <f t="shared" si="23"/>
        <v>Yes</v>
      </c>
    </row>
    <row r="158" spans="1:12" x14ac:dyDescent="0.2">
      <c r="A158" s="51" t="s">
        <v>1534</v>
      </c>
      <c r="B158" s="35" t="s">
        <v>213</v>
      </c>
      <c r="C158" s="47">
        <v>959.04444444000001</v>
      </c>
      <c r="D158" s="44" t="str">
        <f t="shared" si="20"/>
        <v>N/A</v>
      </c>
      <c r="E158" s="47">
        <v>1077.4035200999999</v>
      </c>
      <c r="F158" s="44" t="str">
        <f t="shared" si="21"/>
        <v>N/A</v>
      </c>
      <c r="G158" s="47">
        <v>949.43038799999999</v>
      </c>
      <c r="H158" s="44" t="str">
        <f t="shared" si="22"/>
        <v>N/A</v>
      </c>
      <c r="I158" s="12">
        <v>12.34</v>
      </c>
      <c r="J158" s="12">
        <v>-11.9</v>
      </c>
      <c r="K158" s="45" t="s">
        <v>739</v>
      </c>
      <c r="L158" s="9" t="str">
        <f t="shared" si="23"/>
        <v>Yes</v>
      </c>
    </row>
    <row r="159" spans="1:12" x14ac:dyDescent="0.2">
      <c r="A159" s="46" t="s">
        <v>1535</v>
      </c>
      <c r="B159" s="35" t="s">
        <v>213</v>
      </c>
      <c r="C159" s="47">
        <v>8187.2512470000001</v>
      </c>
      <c r="D159" s="44" t="str">
        <f t="shared" si="20"/>
        <v>N/A</v>
      </c>
      <c r="E159" s="47">
        <v>8772.2497743000004</v>
      </c>
      <c r="F159" s="44" t="str">
        <f t="shared" si="21"/>
        <v>N/A</v>
      </c>
      <c r="G159" s="47">
        <v>3155.3883458</v>
      </c>
      <c r="H159" s="44" t="str">
        <f t="shared" si="22"/>
        <v>N/A</v>
      </c>
      <c r="I159" s="12">
        <v>7.1449999999999996</v>
      </c>
      <c r="J159" s="12">
        <v>-64</v>
      </c>
      <c r="K159" s="45" t="s">
        <v>739</v>
      </c>
      <c r="L159" s="9" t="str">
        <f t="shared" si="23"/>
        <v>No</v>
      </c>
    </row>
    <row r="160" spans="1:12" x14ac:dyDescent="0.2">
      <c r="A160" s="51" t="s">
        <v>1536</v>
      </c>
      <c r="B160" s="35" t="s">
        <v>213</v>
      </c>
      <c r="C160" s="47">
        <v>23356.293691999999</v>
      </c>
      <c r="D160" s="44" t="str">
        <f t="shared" si="20"/>
        <v>N/A</v>
      </c>
      <c r="E160" s="47">
        <v>22452.705034999999</v>
      </c>
      <c r="F160" s="44" t="str">
        <f t="shared" si="21"/>
        <v>N/A</v>
      </c>
      <c r="G160" s="47">
        <v>13425.360225</v>
      </c>
      <c r="H160" s="44" t="str">
        <f t="shared" si="22"/>
        <v>N/A</v>
      </c>
      <c r="I160" s="12">
        <v>-3.87</v>
      </c>
      <c r="J160" s="12">
        <v>-40.200000000000003</v>
      </c>
      <c r="K160" s="45" t="s">
        <v>739</v>
      </c>
      <c r="L160" s="9" t="str">
        <f t="shared" si="23"/>
        <v>No</v>
      </c>
    </row>
    <row r="161" spans="1:12" ht="25.5" x14ac:dyDescent="0.2">
      <c r="A161" s="51" t="s">
        <v>1537</v>
      </c>
      <c r="B161" s="35" t="s">
        <v>213</v>
      </c>
      <c r="C161" s="47">
        <v>9994.4401185000006</v>
      </c>
      <c r="D161" s="44" t="str">
        <f t="shared" si="20"/>
        <v>N/A</v>
      </c>
      <c r="E161" s="47">
        <v>9931.4356050000006</v>
      </c>
      <c r="F161" s="44" t="str">
        <f t="shared" si="21"/>
        <v>N/A</v>
      </c>
      <c r="G161" s="47">
        <v>11580.177514999999</v>
      </c>
      <c r="H161" s="44" t="str">
        <f t="shared" si="22"/>
        <v>N/A</v>
      </c>
      <c r="I161" s="12">
        <v>-0.63</v>
      </c>
      <c r="J161" s="12">
        <v>16.600000000000001</v>
      </c>
      <c r="K161" s="45" t="s">
        <v>739</v>
      </c>
      <c r="L161" s="9" t="str">
        <f t="shared" si="23"/>
        <v>Yes</v>
      </c>
    </row>
    <row r="162" spans="1:12" x14ac:dyDescent="0.2">
      <c r="A162" s="51" t="s">
        <v>1538</v>
      </c>
      <c r="B162" s="35" t="s">
        <v>213</v>
      </c>
      <c r="C162" s="47">
        <v>30.693736730000001</v>
      </c>
      <c r="D162" s="44" t="str">
        <f t="shared" si="20"/>
        <v>N/A</v>
      </c>
      <c r="E162" s="47">
        <v>18.732301241999998</v>
      </c>
      <c r="F162" s="44" t="str">
        <f t="shared" si="21"/>
        <v>N/A</v>
      </c>
      <c r="G162" s="47">
        <v>23.271943066999999</v>
      </c>
      <c r="H162" s="44" t="str">
        <f t="shared" si="22"/>
        <v>N/A</v>
      </c>
      <c r="I162" s="12">
        <v>-39</v>
      </c>
      <c r="J162" s="12">
        <v>24.23</v>
      </c>
      <c r="K162" s="45" t="s">
        <v>739</v>
      </c>
      <c r="L162" s="9" t="str">
        <f t="shared" si="23"/>
        <v>Yes</v>
      </c>
    </row>
    <row r="163" spans="1:12" x14ac:dyDescent="0.2">
      <c r="A163" s="51" t="s">
        <v>1539</v>
      </c>
      <c r="B163" s="35" t="s">
        <v>213</v>
      </c>
      <c r="C163" s="47">
        <v>79.913600000000002</v>
      </c>
      <c r="D163" s="44" t="str">
        <f t="shared" si="20"/>
        <v>N/A</v>
      </c>
      <c r="E163" s="47">
        <v>88.038634900000005</v>
      </c>
      <c r="F163" s="44" t="str">
        <f t="shared" si="21"/>
        <v>N/A</v>
      </c>
      <c r="G163" s="47">
        <v>71.093250733999994</v>
      </c>
      <c r="H163" s="44" t="str">
        <f t="shared" si="22"/>
        <v>N/A</v>
      </c>
      <c r="I163" s="12">
        <v>10.17</v>
      </c>
      <c r="J163" s="12">
        <v>-19.2</v>
      </c>
      <c r="K163" s="45" t="s">
        <v>739</v>
      </c>
      <c r="L163" s="9" t="str">
        <f t="shared" si="23"/>
        <v>Yes</v>
      </c>
    </row>
    <row r="164" spans="1:12" x14ac:dyDescent="0.2">
      <c r="A164" s="46" t="s">
        <v>1540</v>
      </c>
      <c r="B164" s="35" t="s">
        <v>213</v>
      </c>
      <c r="C164" s="47">
        <v>647.74554110999998</v>
      </c>
      <c r="D164" s="44" t="str">
        <f t="shared" si="20"/>
        <v>N/A</v>
      </c>
      <c r="E164" s="47">
        <v>724.94016251999994</v>
      </c>
      <c r="F164" s="44" t="str">
        <f t="shared" si="21"/>
        <v>N/A</v>
      </c>
      <c r="G164" s="47">
        <v>712.59219857999994</v>
      </c>
      <c r="H164" s="44" t="str">
        <f t="shared" si="22"/>
        <v>N/A</v>
      </c>
      <c r="I164" s="12">
        <v>11.92</v>
      </c>
      <c r="J164" s="12">
        <v>-1.7</v>
      </c>
      <c r="K164" s="45" t="s">
        <v>739</v>
      </c>
      <c r="L164" s="9" t="str">
        <f t="shared" si="23"/>
        <v>Yes</v>
      </c>
    </row>
    <row r="165" spans="1:12" x14ac:dyDescent="0.2">
      <c r="A165" s="51" t="s">
        <v>1541</v>
      </c>
      <c r="B165" s="35" t="s">
        <v>213</v>
      </c>
      <c r="C165" s="47">
        <v>78.210975216999998</v>
      </c>
      <c r="D165" s="44" t="str">
        <f t="shared" si="20"/>
        <v>N/A</v>
      </c>
      <c r="E165" s="47">
        <v>83.460101330000001</v>
      </c>
      <c r="F165" s="44" t="str">
        <f t="shared" si="21"/>
        <v>N/A</v>
      </c>
      <c r="G165" s="47">
        <v>158.75046904000001</v>
      </c>
      <c r="H165" s="44" t="str">
        <f t="shared" si="22"/>
        <v>N/A</v>
      </c>
      <c r="I165" s="12">
        <v>6.7110000000000003</v>
      </c>
      <c r="J165" s="12">
        <v>90.21</v>
      </c>
      <c r="K165" s="45" t="s">
        <v>739</v>
      </c>
      <c r="L165" s="9" t="str">
        <f t="shared" si="23"/>
        <v>No</v>
      </c>
    </row>
    <row r="166" spans="1:12" x14ac:dyDescent="0.2">
      <c r="A166" s="51" t="s">
        <v>1542</v>
      </c>
      <c r="B166" s="35" t="s">
        <v>213</v>
      </c>
      <c r="C166" s="47">
        <v>1612.0849203</v>
      </c>
      <c r="D166" s="44" t="str">
        <f t="shared" si="20"/>
        <v>N/A</v>
      </c>
      <c r="E166" s="47">
        <v>1725.9452017000001</v>
      </c>
      <c r="F166" s="44" t="str">
        <f t="shared" si="21"/>
        <v>N/A</v>
      </c>
      <c r="G166" s="47">
        <v>1896.2831133</v>
      </c>
      <c r="H166" s="44" t="str">
        <f t="shared" si="22"/>
        <v>N/A</v>
      </c>
      <c r="I166" s="12">
        <v>7.0629999999999997</v>
      </c>
      <c r="J166" s="12">
        <v>9.8689999999999998</v>
      </c>
      <c r="K166" s="45" t="s">
        <v>739</v>
      </c>
      <c r="L166" s="9" t="str">
        <f t="shared" si="23"/>
        <v>Yes</v>
      </c>
    </row>
    <row r="167" spans="1:12" x14ac:dyDescent="0.2">
      <c r="A167" s="51" t="s">
        <v>1543</v>
      </c>
      <c r="B167" s="35" t="s">
        <v>213</v>
      </c>
      <c r="C167" s="47">
        <v>188.97717621999999</v>
      </c>
      <c r="D167" s="44" t="str">
        <f t="shared" si="20"/>
        <v>N/A</v>
      </c>
      <c r="E167" s="47">
        <v>212.46605385999999</v>
      </c>
      <c r="F167" s="44" t="str">
        <f t="shared" si="21"/>
        <v>N/A</v>
      </c>
      <c r="G167" s="47">
        <v>209.34634462</v>
      </c>
      <c r="H167" s="44" t="str">
        <f t="shared" si="22"/>
        <v>N/A</v>
      </c>
      <c r="I167" s="12">
        <v>12.43</v>
      </c>
      <c r="J167" s="12">
        <v>-1.47</v>
      </c>
      <c r="K167" s="45" t="s">
        <v>739</v>
      </c>
      <c r="L167" s="9" t="str">
        <f t="shared" si="23"/>
        <v>Yes</v>
      </c>
    </row>
    <row r="168" spans="1:12" x14ac:dyDescent="0.2">
      <c r="A168" s="51" t="s">
        <v>1544</v>
      </c>
      <c r="B168" s="35" t="s">
        <v>213</v>
      </c>
      <c r="C168" s="47">
        <v>676.2192</v>
      </c>
      <c r="D168" s="44" t="str">
        <f t="shared" si="20"/>
        <v>N/A</v>
      </c>
      <c r="E168" s="47">
        <v>731.85447521000003</v>
      </c>
      <c r="F168" s="44" t="str">
        <f t="shared" si="21"/>
        <v>N/A</v>
      </c>
      <c r="G168" s="47">
        <v>721.78024128000004</v>
      </c>
      <c r="H168" s="44" t="str">
        <f t="shared" si="22"/>
        <v>N/A</v>
      </c>
      <c r="I168" s="12">
        <v>8.2270000000000003</v>
      </c>
      <c r="J168" s="12">
        <v>-1.38</v>
      </c>
      <c r="K168" s="45" t="s">
        <v>739</v>
      </c>
      <c r="L168" s="9" t="str">
        <f t="shared" si="23"/>
        <v>Yes</v>
      </c>
    </row>
    <row r="169" spans="1:12" x14ac:dyDescent="0.2">
      <c r="A169" s="46" t="s">
        <v>1545</v>
      </c>
      <c r="B169" s="35" t="s">
        <v>213</v>
      </c>
      <c r="C169" s="47">
        <v>7258.0404323000002</v>
      </c>
      <c r="D169" s="44" t="str">
        <f t="shared" si="20"/>
        <v>N/A</v>
      </c>
      <c r="E169" s="47">
        <v>8128.0802758</v>
      </c>
      <c r="F169" s="44" t="str">
        <f t="shared" si="21"/>
        <v>N/A</v>
      </c>
      <c r="G169" s="47">
        <v>10890.775925</v>
      </c>
      <c r="H169" s="44" t="str">
        <f t="shared" si="22"/>
        <v>N/A</v>
      </c>
      <c r="I169" s="12">
        <v>11.99</v>
      </c>
      <c r="J169" s="12">
        <v>33.99</v>
      </c>
      <c r="K169" s="45" t="s">
        <v>739</v>
      </c>
      <c r="L169" s="9" t="str">
        <f t="shared" si="23"/>
        <v>No</v>
      </c>
    </row>
    <row r="170" spans="1:12" x14ac:dyDescent="0.2">
      <c r="A170" s="51" t="s">
        <v>1546</v>
      </c>
      <c r="B170" s="35" t="s">
        <v>213</v>
      </c>
      <c r="C170" s="47">
        <v>6489.3405214000004</v>
      </c>
      <c r="D170" s="44" t="str">
        <f t="shared" si="20"/>
        <v>N/A</v>
      </c>
      <c r="E170" s="47">
        <v>6567.2346422000001</v>
      </c>
      <c r="F170" s="44" t="str">
        <f t="shared" si="21"/>
        <v>N/A</v>
      </c>
      <c r="G170" s="47">
        <v>15099.705441</v>
      </c>
      <c r="H170" s="44" t="str">
        <f t="shared" si="22"/>
        <v>N/A</v>
      </c>
      <c r="I170" s="12">
        <v>1.2</v>
      </c>
      <c r="J170" s="12">
        <v>129.9</v>
      </c>
      <c r="K170" s="45" t="s">
        <v>739</v>
      </c>
      <c r="L170" s="9" t="str">
        <f t="shared" si="23"/>
        <v>No</v>
      </c>
    </row>
    <row r="171" spans="1:12" x14ac:dyDescent="0.2">
      <c r="A171" s="51" t="s">
        <v>1547</v>
      </c>
      <c r="B171" s="35" t="s">
        <v>213</v>
      </c>
      <c r="C171" s="47">
        <v>18736.957822</v>
      </c>
      <c r="D171" s="44" t="str">
        <f t="shared" si="20"/>
        <v>N/A</v>
      </c>
      <c r="E171" s="47">
        <v>19525.871071000001</v>
      </c>
      <c r="F171" s="44" t="str">
        <f t="shared" si="21"/>
        <v>N/A</v>
      </c>
      <c r="G171" s="47">
        <v>43488.968593999998</v>
      </c>
      <c r="H171" s="44" t="str">
        <f t="shared" si="22"/>
        <v>N/A</v>
      </c>
      <c r="I171" s="12">
        <v>4.21</v>
      </c>
      <c r="J171" s="12">
        <v>122.7</v>
      </c>
      <c r="K171" s="45" t="s">
        <v>739</v>
      </c>
      <c r="L171" s="9" t="str">
        <f t="shared" si="23"/>
        <v>No</v>
      </c>
    </row>
    <row r="172" spans="1:12" x14ac:dyDescent="0.2">
      <c r="A172" s="51" t="s">
        <v>1548</v>
      </c>
      <c r="B172" s="35" t="s">
        <v>213</v>
      </c>
      <c r="C172" s="47">
        <v>1138.2056794</v>
      </c>
      <c r="D172" s="44" t="str">
        <f t="shared" si="20"/>
        <v>N/A</v>
      </c>
      <c r="E172" s="47">
        <v>1177.1790034000001</v>
      </c>
      <c r="F172" s="44" t="str">
        <f t="shared" si="21"/>
        <v>N/A</v>
      </c>
      <c r="G172" s="47">
        <v>1175.8766444</v>
      </c>
      <c r="H172" s="44" t="str">
        <f t="shared" si="22"/>
        <v>N/A</v>
      </c>
      <c r="I172" s="12">
        <v>3.4239999999999999</v>
      </c>
      <c r="J172" s="12">
        <v>-0.111</v>
      </c>
      <c r="K172" s="45" t="s">
        <v>739</v>
      </c>
      <c r="L172" s="9" t="str">
        <f t="shared" si="23"/>
        <v>Yes</v>
      </c>
    </row>
    <row r="173" spans="1:12" x14ac:dyDescent="0.2">
      <c r="A173" s="51" t="s">
        <v>1549</v>
      </c>
      <c r="B173" s="35" t="s">
        <v>213</v>
      </c>
      <c r="C173" s="47">
        <v>1839.6814222</v>
      </c>
      <c r="D173" s="44" t="str">
        <f t="shared" si="20"/>
        <v>N/A</v>
      </c>
      <c r="E173" s="47">
        <v>1905.8703584</v>
      </c>
      <c r="F173" s="44" t="str">
        <f t="shared" si="21"/>
        <v>N/A</v>
      </c>
      <c r="G173" s="47">
        <v>1496.0577111</v>
      </c>
      <c r="H173" s="44" t="str">
        <f t="shared" si="22"/>
        <v>N/A</v>
      </c>
      <c r="I173" s="12">
        <v>3.5979999999999999</v>
      </c>
      <c r="J173" s="12">
        <v>-21.5</v>
      </c>
      <c r="K173" s="45" t="s">
        <v>739</v>
      </c>
      <c r="L173" s="9" t="str">
        <f t="shared" si="23"/>
        <v>Yes</v>
      </c>
    </row>
    <row r="174" spans="1:12" x14ac:dyDescent="0.2">
      <c r="A174" s="46" t="s">
        <v>373</v>
      </c>
      <c r="B174" s="35" t="s">
        <v>213</v>
      </c>
      <c r="C174" s="8">
        <v>14.536729141</v>
      </c>
      <c r="D174" s="44" t="str">
        <f t="shared" ref="D174:D203" si="24">IF($B174="N/A","N/A",IF(C174&gt;10,"No",IF(C174&lt;-10,"No","Yes")))</f>
        <v>N/A</v>
      </c>
      <c r="E174" s="8">
        <v>15.172781745</v>
      </c>
      <c r="F174" s="44" t="str">
        <f t="shared" ref="F174:F203" si="25">IF($B174="N/A","N/A",IF(E174&gt;10,"No",IF(E174&lt;-10,"No","Yes")))</f>
        <v>N/A</v>
      </c>
      <c r="G174" s="8">
        <v>9.8715737013999991</v>
      </c>
      <c r="H174" s="44" t="str">
        <f t="shared" ref="H174:H203" si="26">IF($B174="N/A","N/A",IF(G174&gt;10,"No",IF(G174&lt;-10,"No","Yes")))</f>
        <v>N/A</v>
      </c>
      <c r="I174" s="12">
        <v>4.375</v>
      </c>
      <c r="J174" s="12">
        <v>-34.9</v>
      </c>
      <c r="K174" s="45" t="s">
        <v>739</v>
      </c>
      <c r="L174" s="9" t="str">
        <f t="shared" ref="L174:L203" si="27">IF(J174="Div by 0", "N/A", IF(K174="N/A","N/A", IF(J174&gt;VALUE(MID(K174,1,2)), "No", IF(J174&lt;-1*VALUE(MID(K174,1,2)), "No", "Yes"))))</f>
        <v>No</v>
      </c>
    </row>
    <row r="175" spans="1:12" x14ac:dyDescent="0.2">
      <c r="A175" s="51" t="s">
        <v>483</v>
      </c>
      <c r="B175" s="35" t="s">
        <v>213</v>
      </c>
      <c r="C175" s="8">
        <v>22.803347280000001</v>
      </c>
      <c r="D175" s="44" t="str">
        <f t="shared" si="24"/>
        <v>N/A</v>
      </c>
      <c r="E175" s="8">
        <v>21.659278023999999</v>
      </c>
      <c r="F175" s="44" t="str">
        <f t="shared" si="25"/>
        <v>N/A</v>
      </c>
      <c r="G175" s="8">
        <v>17.636022514</v>
      </c>
      <c r="H175" s="44" t="str">
        <f t="shared" si="26"/>
        <v>N/A</v>
      </c>
      <c r="I175" s="12">
        <v>-5.0199999999999996</v>
      </c>
      <c r="J175" s="12">
        <v>-18.600000000000001</v>
      </c>
      <c r="K175" s="45" t="s">
        <v>739</v>
      </c>
      <c r="L175" s="9" t="str">
        <f t="shared" si="27"/>
        <v>Yes</v>
      </c>
    </row>
    <row r="176" spans="1:12" x14ac:dyDescent="0.2">
      <c r="A176" s="51" t="s">
        <v>484</v>
      </c>
      <c r="B176" s="35" t="s">
        <v>213</v>
      </c>
      <c r="C176" s="8">
        <v>19.085907744</v>
      </c>
      <c r="D176" s="44" t="str">
        <f t="shared" si="24"/>
        <v>N/A</v>
      </c>
      <c r="E176" s="8">
        <v>18.289290682000001</v>
      </c>
      <c r="F176" s="44" t="str">
        <f t="shared" si="25"/>
        <v>N/A</v>
      </c>
      <c r="G176" s="8">
        <v>12.016385981000001</v>
      </c>
      <c r="H176" s="44" t="str">
        <f t="shared" si="26"/>
        <v>N/A</v>
      </c>
      <c r="I176" s="12">
        <v>-4.17</v>
      </c>
      <c r="J176" s="12">
        <v>-34.299999999999997</v>
      </c>
      <c r="K176" s="45" t="s">
        <v>739</v>
      </c>
      <c r="L176" s="9" t="str">
        <f t="shared" si="27"/>
        <v>No</v>
      </c>
    </row>
    <row r="177" spans="1:12" x14ac:dyDescent="0.2">
      <c r="A177" s="51" t="s">
        <v>485</v>
      </c>
      <c r="B177" s="35" t="s">
        <v>213</v>
      </c>
      <c r="C177" s="8">
        <v>6.7675159236000004</v>
      </c>
      <c r="D177" s="44" t="str">
        <f t="shared" si="24"/>
        <v>N/A</v>
      </c>
      <c r="E177" s="8">
        <v>8.2244799226000005</v>
      </c>
      <c r="F177" s="44" t="str">
        <f t="shared" si="25"/>
        <v>N/A</v>
      </c>
      <c r="G177" s="8">
        <v>8.6478326503999998</v>
      </c>
      <c r="H177" s="44" t="str">
        <f t="shared" si="26"/>
        <v>N/A</v>
      </c>
      <c r="I177" s="12">
        <v>21.53</v>
      </c>
      <c r="J177" s="12">
        <v>5.1470000000000002</v>
      </c>
      <c r="K177" s="45" t="s">
        <v>739</v>
      </c>
      <c r="L177" s="9" t="str">
        <f t="shared" si="27"/>
        <v>Yes</v>
      </c>
    </row>
    <row r="178" spans="1:12" x14ac:dyDescent="0.2">
      <c r="A178" s="51" t="s">
        <v>486</v>
      </c>
      <c r="B178" s="35" t="s">
        <v>213</v>
      </c>
      <c r="C178" s="8">
        <v>10.08</v>
      </c>
      <c r="D178" s="44" t="str">
        <f t="shared" si="24"/>
        <v>N/A</v>
      </c>
      <c r="E178" s="8">
        <v>10.817772054000001</v>
      </c>
      <c r="F178" s="44" t="str">
        <f t="shared" si="25"/>
        <v>N/A</v>
      </c>
      <c r="G178" s="8">
        <v>8.8359960873999999</v>
      </c>
      <c r="H178" s="44" t="str">
        <f t="shared" si="26"/>
        <v>N/A</v>
      </c>
      <c r="I178" s="12">
        <v>7.319</v>
      </c>
      <c r="J178" s="12">
        <v>-18.3</v>
      </c>
      <c r="K178" s="45" t="s">
        <v>739</v>
      </c>
      <c r="L178" s="9" t="str">
        <f t="shared" si="27"/>
        <v>Yes</v>
      </c>
    </row>
    <row r="179" spans="1:12" x14ac:dyDescent="0.2">
      <c r="A179" s="46" t="s">
        <v>1550</v>
      </c>
      <c r="B179" s="35" t="s">
        <v>213</v>
      </c>
      <c r="C179" s="8">
        <v>14.975060459</v>
      </c>
      <c r="D179" s="44" t="str">
        <f t="shared" si="24"/>
        <v>N/A</v>
      </c>
      <c r="E179" s="8">
        <v>15.940244603</v>
      </c>
      <c r="F179" s="44" t="str">
        <f t="shared" si="25"/>
        <v>N/A</v>
      </c>
      <c r="G179" s="8">
        <v>3.8048686985</v>
      </c>
      <c r="H179" s="44" t="str">
        <f t="shared" si="26"/>
        <v>N/A</v>
      </c>
      <c r="I179" s="12">
        <v>6.4450000000000003</v>
      </c>
      <c r="J179" s="12">
        <v>-76.099999999999994</v>
      </c>
      <c r="K179" s="45" t="s">
        <v>739</v>
      </c>
      <c r="L179" s="9" t="str">
        <f t="shared" si="27"/>
        <v>No</v>
      </c>
    </row>
    <row r="180" spans="1:12" x14ac:dyDescent="0.2">
      <c r="A180" s="51" t="s">
        <v>1551</v>
      </c>
      <c r="B180" s="35" t="s">
        <v>213</v>
      </c>
      <c r="C180" s="8">
        <v>48.728677181000002</v>
      </c>
      <c r="D180" s="44" t="str">
        <f t="shared" si="24"/>
        <v>N/A</v>
      </c>
      <c r="E180" s="8">
        <v>46.975934135999999</v>
      </c>
      <c r="F180" s="44" t="str">
        <f t="shared" si="25"/>
        <v>N/A</v>
      </c>
      <c r="G180" s="8">
        <v>36.210131332000003</v>
      </c>
      <c r="H180" s="44" t="str">
        <f t="shared" si="26"/>
        <v>N/A</v>
      </c>
      <c r="I180" s="12">
        <v>-3.6</v>
      </c>
      <c r="J180" s="12">
        <v>-22.9</v>
      </c>
      <c r="K180" s="45" t="s">
        <v>739</v>
      </c>
      <c r="L180" s="9" t="str">
        <f t="shared" si="27"/>
        <v>Yes</v>
      </c>
    </row>
    <row r="181" spans="1:12" x14ac:dyDescent="0.2">
      <c r="A181" s="51" t="s">
        <v>1552</v>
      </c>
      <c r="B181" s="35" t="s">
        <v>213</v>
      </c>
      <c r="C181" s="8">
        <v>11.426153194999999</v>
      </c>
      <c r="D181" s="44" t="str">
        <f t="shared" si="24"/>
        <v>N/A</v>
      </c>
      <c r="E181" s="8">
        <v>11.251738526</v>
      </c>
      <c r="F181" s="44" t="str">
        <f t="shared" si="25"/>
        <v>N/A</v>
      </c>
      <c r="G181" s="8">
        <v>7.2371415567000001</v>
      </c>
      <c r="H181" s="44" t="str">
        <f t="shared" si="26"/>
        <v>N/A</v>
      </c>
      <c r="I181" s="12">
        <v>-1.53</v>
      </c>
      <c r="J181" s="12">
        <v>-35.700000000000003</v>
      </c>
      <c r="K181" s="45" t="s">
        <v>739</v>
      </c>
      <c r="L181" s="9" t="str">
        <f t="shared" si="27"/>
        <v>No</v>
      </c>
    </row>
    <row r="182" spans="1:12" x14ac:dyDescent="0.2">
      <c r="A182" s="51" t="s">
        <v>1553</v>
      </c>
      <c r="B182" s="35" t="s">
        <v>213</v>
      </c>
      <c r="C182" s="8">
        <v>0.1459660297</v>
      </c>
      <c r="D182" s="44" t="str">
        <f t="shared" si="24"/>
        <v>N/A</v>
      </c>
      <c r="E182" s="8">
        <v>4.8379293699999999E-2</v>
      </c>
      <c r="F182" s="44" t="str">
        <f t="shared" si="25"/>
        <v>N/A</v>
      </c>
      <c r="G182" s="8">
        <v>6.4697002399999995E-2</v>
      </c>
      <c r="H182" s="44" t="str">
        <f t="shared" si="26"/>
        <v>N/A</v>
      </c>
      <c r="I182" s="12">
        <v>-66.900000000000006</v>
      </c>
      <c r="J182" s="12">
        <v>33.729999999999997</v>
      </c>
      <c r="K182" s="45" t="s">
        <v>739</v>
      </c>
      <c r="L182" s="9" t="str">
        <f t="shared" si="27"/>
        <v>No</v>
      </c>
    </row>
    <row r="183" spans="1:12" x14ac:dyDescent="0.2">
      <c r="A183" s="51" t="s">
        <v>1554</v>
      </c>
      <c r="B183" s="35" t="s">
        <v>213</v>
      </c>
      <c r="C183" s="8">
        <v>2.0266666667000002</v>
      </c>
      <c r="D183" s="44" t="str">
        <f t="shared" si="24"/>
        <v>N/A</v>
      </c>
      <c r="E183" s="8">
        <v>2.2537025113000002</v>
      </c>
      <c r="F183" s="44" t="str">
        <f t="shared" si="25"/>
        <v>N/A</v>
      </c>
      <c r="G183" s="8">
        <v>1.3694163678</v>
      </c>
      <c r="H183" s="44" t="str">
        <f t="shared" si="26"/>
        <v>N/A</v>
      </c>
      <c r="I183" s="12">
        <v>11.2</v>
      </c>
      <c r="J183" s="12">
        <v>-39.200000000000003</v>
      </c>
      <c r="K183" s="45" t="s">
        <v>739</v>
      </c>
      <c r="L183" s="9" t="str">
        <f t="shared" si="27"/>
        <v>No</v>
      </c>
    </row>
    <row r="184" spans="1:12" x14ac:dyDescent="0.2">
      <c r="A184" s="46" t="s">
        <v>97</v>
      </c>
      <c r="B184" s="35" t="s">
        <v>213</v>
      </c>
      <c r="C184" s="8">
        <v>50.789752116000003</v>
      </c>
      <c r="D184" s="44" t="str">
        <f t="shared" si="24"/>
        <v>N/A</v>
      </c>
      <c r="E184" s="8">
        <v>49.909710252000004</v>
      </c>
      <c r="F184" s="44" t="str">
        <f t="shared" si="25"/>
        <v>N/A</v>
      </c>
      <c r="G184" s="8">
        <v>44.431665707999997</v>
      </c>
      <c r="H184" s="44" t="str">
        <f t="shared" si="26"/>
        <v>N/A</v>
      </c>
      <c r="I184" s="12">
        <v>-1.73</v>
      </c>
      <c r="J184" s="12">
        <v>-11</v>
      </c>
      <c r="K184" s="45" t="s">
        <v>739</v>
      </c>
      <c r="L184" s="9" t="str">
        <f t="shared" si="27"/>
        <v>Yes</v>
      </c>
    </row>
    <row r="185" spans="1:12" x14ac:dyDescent="0.2">
      <c r="A185" s="51" t="s">
        <v>487</v>
      </c>
      <c r="B185" s="35" t="s">
        <v>213</v>
      </c>
      <c r="C185" s="8">
        <v>43.418088187999999</v>
      </c>
      <c r="D185" s="44" t="str">
        <f t="shared" si="24"/>
        <v>N/A</v>
      </c>
      <c r="E185" s="8">
        <v>43.350221658999999</v>
      </c>
      <c r="F185" s="44" t="str">
        <f t="shared" si="25"/>
        <v>N/A</v>
      </c>
      <c r="G185" s="8">
        <v>29.268292682999999</v>
      </c>
      <c r="H185" s="44" t="str">
        <f t="shared" si="26"/>
        <v>N/A</v>
      </c>
      <c r="I185" s="12">
        <v>-0.156</v>
      </c>
      <c r="J185" s="12">
        <v>-32.5</v>
      </c>
      <c r="K185" s="45" t="s">
        <v>739</v>
      </c>
      <c r="L185" s="9" t="str">
        <f t="shared" si="27"/>
        <v>No</v>
      </c>
    </row>
    <row r="186" spans="1:12" x14ac:dyDescent="0.2">
      <c r="A186" s="51" t="s">
        <v>488</v>
      </c>
      <c r="B186" s="35" t="s">
        <v>213</v>
      </c>
      <c r="C186" s="8">
        <v>60.276484695000001</v>
      </c>
      <c r="D186" s="44" t="str">
        <f t="shared" si="24"/>
        <v>N/A</v>
      </c>
      <c r="E186" s="8">
        <v>60.931849790999998</v>
      </c>
      <c r="F186" s="44" t="str">
        <f t="shared" si="25"/>
        <v>N/A</v>
      </c>
      <c r="G186" s="8">
        <v>68.957669549000002</v>
      </c>
      <c r="H186" s="44" t="str">
        <f t="shared" si="26"/>
        <v>N/A</v>
      </c>
      <c r="I186" s="12">
        <v>1.087</v>
      </c>
      <c r="J186" s="12">
        <v>13.17</v>
      </c>
      <c r="K186" s="45" t="s">
        <v>739</v>
      </c>
      <c r="L186" s="9" t="str">
        <f t="shared" si="27"/>
        <v>Yes</v>
      </c>
    </row>
    <row r="187" spans="1:12" x14ac:dyDescent="0.2">
      <c r="A187" s="51" t="s">
        <v>489</v>
      </c>
      <c r="B187" s="35" t="s">
        <v>213</v>
      </c>
      <c r="C187" s="8">
        <v>45.037154989000001</v>
      </c>
      <c r="D187" s="44" t="str">
        <f t="shared" si="24"/>
        <v>N/A</v>
      </c>
      <c r="E187" s="8">
        <v>42.009353330000003</v>
      </c>
      <c r="F187" s="44" t="str">
        <f t="shared" si="25"/>
        <v>N/A</v>
      </c>
      <c r="G187" s="8">
        <v>35.173603622999998</v>
      </c>
      <c r="H187" s="44" t="str">
        <f t="shared" si="26"/>
        <v>N/A</v>
      </c>
      <c r="I187" s="12">
        <v>-6.72</v>
      </c>
      <c r="J187" s="12">
        <v>-16.3</v>
      </c>
      <c r="K187" s="45" t="s">
        <v>739</v>
      </c>
      <c r="L187" s="9" t="str">
        <f t="shared" si="27"/>
        <v>Yes</v>
      </c>
    </row>
    <row r="188" spans="1:12" x14ac:dyDescent="0.2">
      <c r="A188" s="51" t="s">
        <v>490</v>
      </c>
      <c r="B188" s="35" t="s">
        <v>213</v>
      </c>
      <c r="C188" s="8">
        <v>54.684444444</v>
      </c>
      <c r="D188" s="44" t="str">
        <f t="shared" si="24"/>
        <v>N/A</v>
      </c>
      <c r="E188" s="8">
        <v>52.307362095000002</v>
      </c>
      <c r="F188" s="44" t="str">
        <f t="shared" si="25"/>
        <v>N/A</v>
      </c>
      <c r="G188" s="8">
        <v>43.495272253000003</v>
      </c>
      <c r="H188" s="44" t="str">
        <f t="shared" si="26"/>
        <v>N/A</v>
      </c>
      <c r="I188" s="12">
        <v>-4.3499999999999996</v>
      </c>
      <c r="J188" s="12">
        <v>-16.8</v>
      </c>
      <c r="K188" s="45" t="s">
        <v>739</v>
      </c>
      <c r="L188" s="9" t="str">
        <f t="shared" si="27"/>
        <v>Yes</v>
      </c>
    </row>
    <row r="189" spans="1:12" x14ac:dyDescent="0.2">
      <c r="A189" s="46" t="s">
        <v>118</v>
      </c>
      <c r="B189" s="35" t="s">
        <v>213</v>
      </c>
      <c r="C189" s="8">
        <v>79.387091897999994</v>
      </c>
      <c r="D189" s="44" t="str">
        <f t="shared" si="24"/>
        <v>N/A</v>
      </c>
      <c r="E189" s="8">
        <v>77.907740294000007</v>
      </c>
      <c r="F189" s="44" t="str">
        <f t="shared" si="25"/>
        <v>N/A</v>
      </c>
      <c r="G189" s="8">
        <v>62.900134176999998</v>
      </c>
      <c r="H189" s="44" t="str">
        <f t="shared" si="26"/>
        <v>N/A</v>
      </c>
      <c r="I189" s="12">
        <v>-1.86</v>
      </c>
      <c r="J189" s="12">
        <v>-19.3</v>
      </c>
      <c r="K189" s="45" t="s">
        <v>739</v>
      </c>
      <c r="L189" s="9" t="str">
        <f t="shared" si="27"/>
        <v>Yes</v>
      </c>
    </row>
    <row r="190" spans="1:12" x14ac:dyDescent="0.2">
      <c r="A190" s="51" t="s">
        <v>491</v>
      </c>
      <c r="B190" s="35" t="s">
        <v>213</v>
      </c>
      <c r="C190" s="8">
        <v>86.095912455999994</v>
      </c>
      <c r="D190" s="44" t="str">
        <f t="shared" si="24"/>
        <v>N/A</v>
      </c>
      <c r="E190" s="8">
        <v>84.800506650000003</v>
      </c>
      <c r="F190" s="44" t="str">
        <f t="shared" si="25"/>
        <v>N/A</v>
      </c>
      <c r="G190" s="8">
        <v>74.484052532999996</v>
      </c>
      <c r="H190" s="44" t="str">
        <f t="shared" si="26"/>
        <v>N/A</v>
      </c>
      <c r="I190" s="12">
        <v>-1.5</v>
      </c>
      <c r="J190" s="12">
        <v>-12.2</v>
      </c>
      <c r="K190" s="45" t="s">
        <v>739</v>
      </c>
      <c r="L190" s="9" t="str">
        <f t="shared" si="27"/>
        <v>Yes</v>
      </c>
    </row>
    <row r="191" spans="1:12" x14ac:dyDescent="0.2">
      <c r="A191" s="51" t="s">
        <v>492</v>
      </c>
      <c r="B191" s="35" t="s">
        <v>213</v>
      </c>
      <c r="C191" s="8">
        <v>91.056566511</v>
      </c>
      <c r="D191" s="44" t="str">
        <f t="shared" si="24"/>
        <v>N/A</v>
      </c>
      <c r="E191" s="8">
        <v>90.445062586999995</v>
      </c>
      <c r="F191" s="44" t="str">
        <f t="shared" si="25"/>
        <v>N/A</v>
      </c>
      <c r="G191" s="8">
        <v>83.158852980999995</v>
      </c>
      <c r="H191" s="44" t="str">
        <f t="shared" si="26"/>
        <v>N/A</v>
      </c>
      <c r="I191" s="12">
        <v>-0.67200000000000004</v>
      </c>
      <c r="J191" s="12">
        <v>-8.06</v>
      </c>
      <c r="K191" s="45" t="s">
        <v>739</v>
      </c>
      <c r="L191" s="9" t="str">
        <f t="shared" si="27"/>
        <v>Yes</v>
      </c>
    </row>
    <row r="192" spans="1:12" x14ac:dyDescent="0.2">
      <c r="A192" s="51" t="s">
        <v>493</v>
      </c>
      <c r="B192" s="35" t="s">
        <v>213</v>
      </c>
      <c r="C192" s="8">
        <v>72.558386412000004</v>
      </c>
      <c r="D192" s="44" t="str">
        <f t="shared" si="24"/>
        <v>N/A</v>
      </c>
      <c r="E192" s="8">
        <v>66.666666667000001</v>
      </c>
      <c r="F192" s="44" t="str">
        <f t="shared" si="25"/>
        <v>N/A</v>
      </c>
      <c r="G192" s="8">
        <v>59.758464523999997</v>
      </c>
      <c r="H192" s="44" t="str">
        <f t="shared" si="26"/>
        <v>N/A</v>
      </c>
      <c r="I192" s="12">
        <v>-8.1199999999999992</v>
      </c>
      <c r="J192" s="12">
        <v>-10.4</v>
      </c>
      <c r="K192" s="45" t="s">
        <v>739</v>
      </c>
      <c r="L192" s="9" t="str">
        <f t="shared" si="27"/>
        <v>Yes</v>
      </c>
    </row>
    <row r="193" spans="1:12" x14ac:dyDescent="0.2">
      <c r="A193" s="51" t="s">
        <v>494</v>
      </c>
      <c r="B193" s="35" t="s">
        <v>213</v>
      </c>
      <c r="C193" s="8">
        <v>66.417777778000001</v>
      </c>
      <c r="D193" s="44" t="str">
        <f t="shared" si="24"/>
        <v>N/A</v>
      </c>
      <c r="E193" s="8">
        <v>64.176861987999999</v>
      </c>
      <c r="F193" s="44" t="str">
        <f t="shared" si="25"/>
        <v>N/A</v>
      </c>
      <c r="G193" s="8">
        <v>51.124877730999998</v>
      </c>
      <c r="H193" s="44" t="str">
        <f t="shared" si="26"/>
        <v>N/A</v>
      </c>
      <c r="I193" s="12">
        <v>-3.37</v>
      </c>
      <c r="J193" s="12">
        <v>-20.3</v>
      </c>
      <c r="K193" s="45" t="s">
        <v>739</v>
      </c>
      <c r="L193" s="9" t="str">
        <f t="shared" si="27"/>
        <v>Yes</v>
      </c>
    </row>
    <row r="194" spans="1:12" x14ac:dyDescent="0.2">
      <c r="A194" s="46" t="s">
        <v>1555</v>
      </c>
      <c r="B194" s="35" t="s">
        <v>213</v>
      </c>
      <c r="C194" s="36">
        <v>3.5287236808000002</v>
      </c>
      <c r="D194" s="44" t="str">
        <f t="shared" si="24"/>
        <v>N/A</v>
      </c>
      <c r="E194" s="36">
        <v>3.3608331079</v>
      </c>
      <c r="F194" s="44" t="str">
        <f t="shared" si="25"/>
        <v>N/A</v>
      </c>
      <c r="G194" s="36">
        <v>5.3009708737999999</v>
      </c>
      <c r="H194" s="44" t="str">
        <f t="shared" si="26"/>
        <v>N/A</v>
      </c>
      <c r="I194" s="12">
        <v>-4.76</v>
      </c>
      <c r="J194" s="12">
        <v>57.73</v>
      </c>
      <c r="K194" s="45" t="s">
        <v>739</v>
      </c>
      <c r="L194" s="9" t="str">
        <f t="shared" si="27"/>
        <v>No</v>
      </c>
    </row>
    <row r="195" spans="1:12" x14ac:dyDescent="0.2">
      <c r="A195" s="51" t="s">
        <v>1556</v>
      </c>
      <c r="B195" s="35" t="s">
        <v>213</v>
      </c>
      <c r="C195" s="36">
        <v>0.68595624560000001</v>
      </c>
      <c r="D195" s="44" t="str">
        <f t="shared" si="24"/>
        <v>N/A</v>
      </c>
      <c r="E195" s="36">
        <v>0.80555555560000003</v>
      </c>
      <c r="F195" s="44" t="str">
        <f t="shared" si="25"/>
        <v>N/A</v>
      </c>
      <c r="G195" s="36">
        <v>2.1595744681000002</v>
      </c>
      <c r="H195" s="44" t="str">
        <f t="shared" si="26"/>
        <v>N/A</v>
      </c>
      <c r="I195" s="12">
        <v>17.440000000000001</v>
      </c>
      <c r="J195" s="12">
        <v>168.1</v>
      </c>
      <c r="K195" s="45" t="s">
        <v>739</v>
      </c>
      <c r="L195" s="9" t="str">
        <f t="shared" si="27"/>
        <v>No</v>
      </c>
    </row>
    <row r="196" spans="1:12" x14ac:dyDescent="0.2">
      <c r="A196" s="51" t="s">
        <v>1557</v>
      </c>
      <c r="B196" s="35" t="s">
        <v>213</v>
      </c>
      <c r="C196" s="36">
        <v>5.7960088691999996</v>
      </c>
      <c r="D196" s="44" t="str">
        <f t="shared" si="24"/>
        <v>N/A</v>
      </c>
      <c r="E196" s="36">
        <v>5.3665399239999996</v>
      </c>
      <c r="F196" s="44" t="str">
        <f t="shared" si="25"/>
        <v>N/A</v>
      </c>
      <c r="G196" s="36">
        <v>8.9469696970000001</v>
      </c>
      <c r="H196" s="44" t="str">
        <f t="shared" si="26"/>
        <v>N/A</v>
      </c>
      <c r="I196" s="12">
        <v>-7.41</v>
      </c>
      <c r="J196" s="12">
        <v>66.72</v>
      </c>
      <c r="K196" s="45" t="s">
        <v>739</v>
      </c>
      <c r="L196" s="9" t="str">
        <f t="shared" si="27"/>
        <v>No</v>
      </c>
    </row>
    <row r="197" spans="1:12" x14ac:dyDescent="0.2">
      <c r="A197" s="51" t="s">
        <v>1558</v>
      </c>
      <c r="B197" s="35" t="s">
        <v>213</v>
      </c>
      <c r="C197" s="36">
        <v>3.8470588234999998</v>
      </c>
      <c r="D197" s="44" t="str">
        <f t="shared" si="24"/>
        <v>N/A</v>
      </c>
      <c r="E197" s="36">
        <v>3.5529411765000001</v>
      </c>
      <c r="F197" s="44" t="str">
        <f t="shared" si="25"/>
        <v>N/A</v>
      </c>
      <c r="G197" s="36">
        <v>3.8827930175000001</v>
      </c>
      <c r="H197" s="44" t="str">
        <f t="shared" si="26"/>
        <v>N/A</v>
      </c>
      <c r="I197" s="12">
        <v>-7.65</v>
      </c>
      <c r="J197" s="12">
        <v>9.2840000000000007</v>
      </c>
      <c r="K197" s="45" t="s">
        <v>739</v>
      </c>
      <c r="L197" s="9" t="str">
        <f t="shared" si="27"/>
        <v>Yes</v>
      </c>
    </row>
    <row r="198" spans="1:12" x14ac:dyDescent="0.2">
      <c r="A198" s="51" t="s">
        <v>1559</v>
      </c>
      <c r="B198" s="35" t="s">
        <v>213</v>
      </c>
      <c r="C198" s="36">
        <v>4.9365079365</v>
      </c>
      <c r="D198" s="44" t="str">
        <f t="shared" si="24"/>
        <v>N/A</v>
      </c>
      <c r="E198" s="36">
        <v>4.8690476189999998</v>
      </c>
      <c r="F198" s="44" t="str">
        <f t="shared" si="25"/>
        <v>N/A</v>
      </c>
      <c r="G198" s="36">
        <v>4.9372693727000003</v>
      </c>
      <c r="H198" s="44" t="str">
        <f t="shared" si="26"/>
        <v>N/A</v>
      </c>
      <c r="I198" s="12">
        <v>-1.37</v>
      </c>
      <c r="J198" s="12">
        <v>1.401</v>
      </c>
      <c r="K198" s="45" t="s">
        <v>739</v>
      </c>
      <c r="L198" s="9" t="str">
        <f t="shared" si="27"/>
        <v>Yes</v>
      </c>
    </row>
    <row r="199" spans="1:12" x14ac:dyDescent="0.2">
      <c r="A199" s="46" t="s">
        <v>1560</v>
      </c>
      <c r="B199" s="35" t="s">
        <v>213</v>
      </c>
      <c r="C199" s="36">
        <v>232.44562199999999</v>
      </c>
      <c r="D199" s="44" t="str">
        <f t="shared" si="24"/>
        <v>N/A</v>
      </c>
      <c r="E199" s="36">
        <v>235.42044283999999</v>
      </c>
      <c r="F199" s="44" t="str">
        <f t="shared" si="25"/>
        <v>N/A</v>
      </c>
      <c r="G199" s="36">
        <v>134.32745592000001</v>
      </c>
      <c r="H199" s="44" t="str">
        <f t="shared" si="26"/>
        <v>N/A</v>
      </c>
      <c r="I199" s="12">
        <v>1.28</v>
      </c>
      <c r="J199" s="12">
        <v>-42.9</v>
      </c>
      <c r="K199" s="45" t="s">
        <v>739</v>
      </c>
      <c r="L199" s="9" t="str">
        <f t="shared" si="27"/>
        <v>No</v>
      </c>
    </row>
    <row r="200" spans="1:12" x14ac:dyDescent="0.2">
      <c r="A200" s="51" t="s">
        <v>1561</v>
      </c>
      <c r="B200" s="35" t="s">
        <v>213</v>
      </c>
      <c r="C200" s="36">
        <v>237.76486129</v>
      </c>
      <c r="D200" s="44" t="str">
        <f t="shared" si="24"/>
        <v>N/A</v>
      </c>
      <c r="E200" s="36">
        <v>238.78328278000001</v>
      </c>
      <c r="F200" s="44" t="str">
        <f t="shared" si="25"/>
        <v>N/A</v>
      </c>
      <c r="G200" s="36">
        <v>65.461139896000006</v>
      </c>
      <c r="H200" s="44" t="str">
        <f t="shared" si="26"/>
        <v>N/A</v>
      </c>
      <c r="I200" s="12">
        <v>0.42830000000000001</v>
      </c>
      <c r="J200" s="12">
        <v>-72.599999999999994</v>
      </c>
      <c r="K200" s="45" t="s">
        <v>739</v>
      </c>
      <c r="L200" s="9" t="str">
        <f t="shared" si="27"/>
        <v>No</v>
      </c>
    </row>
    <row r="201" spans="1:12" x14ac:dyDescent="0.2">
      <c r="A201" s="51" t="s">
        <v>1562</v>
      </c>
      <c r="B201" s="35" t="s">
        <v>213</v>
      </c>
      <c r="C201" s="36">
        <v>245.63703704</v>
      </c>
      <c r="D201" s="44" t="str">
        <f t="shared" si="24"/>
        <v>N/A</v>
      </c>
      <c r="E201" s="36">
        <v>252.65142151000001</v>
      </c>
      <c r="F201" s="44" t="str">
        <f t="shared" si="25"/>
        <v>N/A</v>
      </c>
      <c r="G201" s="36">
        <v>249.69811321</v>
      </c>
      <c r="H201" s="44" t="str">
        <f t="shared" si="26"/>
        <v>N/A</v>
      </c>
      <c r="I201" s="12">
        <v>2.8559999999999999</v>
      </c>
      <c r="J201" s="12">
        <v>-1.17</v>
      </c>
      <c r="K201" s="45" t="s">
        <v>739</v>
      </c>
      <c r="L201" s="9" t="str">
        <f t="shared" si="27"/>
        <v>Yes</v>
      </c>
    </row>
    <row r="202" spans="1:12" x14ac:dyDescent="0.2">
      <c r="A202" s="51" t="s">
        <v>1563</v>
      </c>
      <c r="B202" s="35" t="s">
        <v>213</v>
      </c>
      <c r="C202" s="36">
        <v>113</v>
      </c>
      <c r="D202" s="44" t="str">
        <f t="shared" si="24"/>
        <v>N/A</v>
      </c>
      <c r="E202" s="36">
        <v>212.33333332999999</v>
      </c>
      <c r="F202" s="44" t="str">
        <f t="shared" si="25"/>
        <v>N/A</v>
      </c>
      <c r="G202" s="36">
        <v>182.33333332999999</v>
      </c>
      <c r="H202" s="44" t="str">
        <f t="shared" si="26"/>
        <v>N/A</v>
      </c>
      <c r="I202" s="12">
        <v>87.91</v>
      </c>
      <c r="J202" s="12">
        <v>-14.1</v>
      </c>
      <c r="K202" s="45" t="s">
        <v>739</v>
      </c>
      <c r="L202" s="9" t="str">
        <f t="shared" si="27"/>
        <v>Yes</v>
      </c>
    </row>
    <row r="203" spans="1:12" x14ac:dyDescent="0.2">
      <c r="A203" s="51" t="s">
        <v>1564</v>
      </c>
      <c r="B203" s="35" t="s">
        <v>213</v>
      </c>
      <c r="C203" s="36">
        <v>8.9561403509000002</v>
      </c>
      <c r="D203" s="44" t="str">
        <f t="shared" si="24"/>
        <v>N/A</v>
      </c>
      <c r="E203" s="36">
        <v>8.2952380952000002</v>
      </c>
      <c r="F203" s="44" t="str">
        <f t="shared" si="25"/>
        <v>N/A</v>
      </c>
      <c r="G203" s="36">
        <v>10.595238094999999</v>
      </c>
      <c r="H203" s="44" t="str">
        <f t="shared" si="26"/>
        <v>N/A</v>
      </c>
      <c r="I203" s="12">
        <v>-7.38</v>
      </c>
      <c r="J203" s="12">
        <v>27.73</v>
      </c>
      <c r="K203" s="45" t="s">
        <v>739</v>
      </c>
      <c r="L203" s="9" t="str">
        <f t="shared" si="27"/>
        <v>Yes</v>
      </c>
    </row>
    <row r="204" spans="1:12" x14ac:dyDescent="0.2">
      <c r="A204" s="46" t="s">
        <v>127</v>
      </c>
      <c r="B204" s="35" t="s">
        <v>213</v>
      </c>
      <c r="C204" s="36">
        <v>0</v>
      </c>
      <c r="D204" s="44" t="str">
        <f t="shared" ref="D204:D214" si="28">IF($B204="N/A","N/A",IF(C204&gt;10,"No",IF(C204&lt;-10,"No","Yes")))</f>
        <v>N/A</v>
      </c>
      <c r="E204" s="36">
        <v>11</v>
      </c>
      <c r="F204" s="44" t="str">
        <f t="shared" ref="F204:F214" si="29">IF($B204="N/A","N/A",IF(E204&gt;10,"No",IF(E204&lt;-10,"No","Yes")))</f>
        <v>N/A</v>
      </c>
      <c r="G204" s="36">
        <v>11</v>
      </c>
      <c r="H204" s="44" t="str">
        <f t="shared" ref="H204:H214" si="30">IF($B204="N/A","N/A",IF(G204&gt;10,"No",IF(G204&lt;-10,"No","Yes")))</f>
        <v>N/A</v>
      </c>
      <c r="I204" s="12" t="s">
        <v>1747</v>
      </c>
      <c r="J204" s="12">
        <v>-50</v>
      </c>
      <c r="K204" s="14" t="s">
        <v>213</v>
      </c>
      <c r="L204" s="9" t="str">
        <f t="shared" ref="L204:L214" si="31">IF(J204="Div by 0", "N/A", IF(K204="N/A","N/A", IF(J204&gt;VALUE(MID(K204,1,2)), "No", IF(J204&lt;-1*VALUE(MID(K204,1,2)), "No", "Yes"))))</f>
        <v>N/A</v>
      </c>
    </row>
    <row r="205" spans="1:12" x14ac:dyDescent="0.2">
      <c r="A205" s="46" t="s">
        <v>128</v>
      </c>
      <c r="B205" s="35" t="s">
        <v>213</v>
      </c>
      <c r="C205" s="36">
        <v>11</v>
      </c>
      <c r="D205" s="44" t="str">
        <f t="shared" si="28"/>
        <v>N/A</v>
      </c>
      <c r="E205" s="36">
        <v>11</v>
      </c>
      <c r="F205" s="44" t="str">
        <f t="shared" si="29"/>
        <v>N/A</v>
      </c>
      <c r="G205" s="36">
        <v>11</v>
      </c>
      <c r="H205" s="44" t="str">
        <f t="shared" si="30"/>
        <v>N/A</v>
      </c>
      <c r="I205" s="12">
        <v>-37.5</v>
      </c>
      <c r="J205" s="12">
        <v>-40</v>
      </c>
      <c r="K205" s="14" t="s">
        <v>213</v>
      </c>
      <c r="L205" s="9" t="str">
        <f t="shared" si="31"/>
        <v>N/A</v>
      </c>
    </row>
    <row r="206" spans="1:12" ht="25.5" x14ac:dyDescent="0.2">
      <c r="A206" s="46" t="s">
        <v>1612</v>
      </c>
      <c r="B206" s="35" t="s">
        <v>213</v>
      </c>
      <c r="C206" s="36">
        <v>11</v>
      </c>
      <c r="D206" s="44" t="str">
        <f t="shared" si="28"/>
        <v>N/A</v>
      </c>
      <c r="E206" s="36">
        <v>11</v>
      </c>
      <c r="F206" s="44" t="str">
        <f t="shared" si="29"/>
        <v>N/A</v>
      </c>
      <c r="G206" s="36">
        <v>11</v>
      </c>
      <c r="H206" s="44" t="str">
        <f t="shared" si="30"/>
        <v>N/A</v>
      </c>
      <c r="I206" s="12">
        <v>100</v>
      </c>
      <c r="J206" s="12">
        <v>-50</v>
      </c>
      <c r="K206" s="14" t="s">
        <v>213</v>
      </c>
      <c r="L206" s="9" t="str">
        <f t="shared" si="31"/>
        <v>N/A</v>
      </c>
    </row>
    <row r="207" spans="1:12" ht="25.5" x14ac:dyDescent="0.2">
      <c r="A207" s="46" t="s">
        <v>1565</v>
      </c>
      <c r="B207" s="35" t="s">
        <v>213</v>
      </c>
      <c r="C207" s="36">
        <v>93</v>
      </c>
      <c r="D207" s="44" t="str">
        <f t="shared" si="28"/>
        <v>N/A</v>
      </c>
      <c r="E207" s="36">
        <v>90</v>
      </c>
      <c r="F207" s="44" t="str">
        <f t="shared" si="29"/>
        <v>N/A</v>
      </c>
      <c r="G207" s="36">
        <v>60</v>
      </c>
      <c r="H207" s="44" t="str">
        <f t="shared" si="30"/>
        <v>N/A</v>
      </c>
      <c r="I207" s="12">
        <v>-3.23</v>
      </c>
      <c r="J207" s="12">
        <v>-33.299999999999997</v>
      </c>
      <c r="K207" s="14" t="s">
        <v>213</v>
      </c>
      <c r="L207" s="9" t="str">
        <f t="shared" si="31"/>
        <v>N/A</v>
      </c>
    </row>
    <row r="208" spans="1:12" x14ac:dyDescent="0.2">
      <c r="A208" s="46" t="s">
        <v>1613</v>
      </c>
      <c r="B208" s="35" t="s">
        <v>213</v>
      </c>
      <c r="C208" s="36">
        <v>0</v>
      </c>
      <c r="D208" s="44" t="str">
        <f t="shared" si="28"/>
        <v>N/A</v>
      </c>
      <c r="E208" s="36">
        <v>0</v>
      </c>
      <c r="F208" s="44" t="str">
        <f t="shared" si="29"/>
        <v>N/A</v>
      </c>
      <c r="G208" s="36">
        <v>0</v>
      </c>
      <c r="H208" s="44" t="str">
        <f t="shared" si="30"/>
        <v>N/A</v>
      </c>
      <c r="I208" s="12" t="s">
        <v>1747</v>
      </c>
      <c r="J208" s="12" t="s">
        <v>1747</v>
      </c>
      <c r="K208" s="14" t="s">
        <v>213</v>
      </c>
      <c r="L208" s="9" t="str">
        <f t="shared" si="31"/>
        <v>N/A</v>
      </c>
    </row>
    <row r="209" spans="1:12" x14ac:dyDescent="0.2">
      <c r="A209" s="46" t="s">
        <v>1614</v>
      </c>
      <c r="B209" s="35" t="s">
        <v>213</v>
      </c>
      <c r="C209" s="36">
        <v>79</v>
      </c>
      <c r="D209" s="44" t="str">
        <f t="shared" si="28"/>
        <v>N/A</v>
      </c>
      <c r="E209" s="36">
        <v>93</v>
      </c>
      <c r="F209" s="44" t="str">
        <f t="shared" si="29"/>
        <v>N/A</v>
      </c>
      <c r="G209" s="36">
        <v>96</v>
      </c>
      <c r="H209" s="44" t="str">
        <f t="shared" si="30"/>
        <v>N/A</v>
      </c>
      <c r="I209" s="12">
        <v>17.72</v>
      </c>
      <c r="J209" s="12">
        <v>3.226</v>
      </c>
      <c r="K209" s="14" t="s">
        <v>213</v>
      </c>
      <c r="L209" s="9" t="str">
        <f t="shared" si="31"/>
        <v>N/A</v>
      </c>
    </row>
    <row r="210" spans="1:12" x14ac:dyDescent="0.2">
      <c r="A210" s="46" t="s">
        <v>125</v>
      </c>
      <c r="B210" s="35" t="s">
        <v>213</v>
      </c>
      <c r="C210" s="47">
        <v>830473</v>
      </c>
      <c r="D210" s="44" t="str">
        <f t="shared" si="28"/>
        <v>N/A</v>
      </c>
      <c r="E210" s="47">
        <v>1399212</v>
      </c>
      <c r="F210" s="44" t="str">
        <f t="shared" si="29"/>
        <v>N/A</v>
      </c>
      <c r="G210" s="47">
        <v>1082598</v>
      </c>
      <c r="H210" s="44" t="str">
        <f t="shared" si="30"/>
        <v>N/A</v>
      </c>
      <c r="I210" s="12">
        <v>68.48</v>
      </c>
      <c r="J210" s="12">
        <v>-22.6</v>
      </c>
      <c r="K210" s="14" t="s">
        <v>213</v>
      </c>
      <c r="L210" s="9" t="str">
        <f t="shared" si="31"/>
        <v>N/A</v>
      </c>
    </row>
    <row r="211" spans="1:12" x14ac:dyDescent="0.2">
      <c r="A211" s="46" t="s">
        <v>1615</v>
      </c>
      <c r="B211" s="35" t="s">
        <v>213</v>
      </c>
      <c r="C211" s="47">
        <v>748807</v>
      </c>
      <c r="D211" s="44" t="str">
        <f t="shared" si="28"/>
        <v>N/A</v>
      </c>
      <c r="E211" s="47">
        <v>1293261</v>
      </c>
      <c r="F211" s="44" t="str">
        <f t="shared" si="29"/>
        <v>N/A</v>
      </c>
      <c r="G211" s="47">
        <v>1070182</v>
      </c>
      <c r="H211" s="44" t="str">
        <f t="shared" si="30"/>
        <v>N/A</v>
      </c>
      <c r="I211" s="12">
        <v>72.709999999999994</v>
      </c>
      <c r="J211" s="12">
        <v>-17.2</v>
      </c>
      <c r="K211" s="14" t="s">
        <v>213</v>
      </c>
      <c r="L211" s="9" t="str">
        <f t="shared" si="31"/>
        <v>N/A</v>
      </c>
    </row>
    <row r="212" spans="1:12" x14ac:dyDescent="0.2">
      <c r="A212" s="46" t="s">
        <v>1566</v>
      </c>
      <c r="B212" s="35" t="s">
        <v>213</v>
      </c>
      <c r="C212" s="47">
        <v>419306</v>
      </c>
      <c r="D212" s="44" t="str">
        <f t="shared" si="28"/>
        <v>N/A</v>
      </c>
      <c r="E212" s="47">
        <v>397355</v>
      </c>
      <c r="F212" s="44" t="str">
        <f t="shared" si="29"/>
        <v>N/A</v>
      </c>
      <c r="G212" s="47">
        <v>373556</v>
      </c>
      <c r="H212" s="44" t="str">
        <f t="shared" si="30"/>
        <v>N/A</v>
      </c>
      <c r="I212" s="12">
        <v>-5.24</v>
      </c>
      <c r="J212" s="12">
        <v>-5.99</v>
      </c>
      <c r="K212" s="14" t="s">
        <v>213</v>
      </c>
      <c r="L212" s="9" t="str">
        <f t="shared" si="31"/>
        <v>N/A</v>
      </c>
    </row>
    <row r="213" spans="1:12" x14ac:dyDescent="0.2">
      <c r="A213" s="46" t="s">
        <v>1616</v>
      </c>
      <c r="B213" s="35" t="s">
        <v>213</v>
      </c>
      <c r="C213" s="47">
        <v>126610</v>
      </c>
      <c r="D213" s="44" t="str">
        <f t="shared" si="28"/>
        <v>N/A</v>
      </c>
      <c r="E213" s="47">
        <v>138179</v>
      </c>
      <c r="F213" s="44" t="str">
        <f t="shared" si="29"/>
        <v>N/A</v>
      </c>
      <c r="G213" s="47">
        <v>146988</v>
      </c>
      <c r="H213" s="44" t="str">
        <f t="shared" si="30"/>
        <v>N/A</v>
      </c>
      <c r="I213" s="12">
        <v>9.1379999999999999</v>
      </c>
      <c r="J213" s="12">
        <v>6.375</v>
      </c>
      <c r="K213" s="14" t="s">
        <v>213</v>
      </c>
      <c r="L213" s="9" t="str">
        <f t="shared" si="31"/>
        <v>N/A</v>
      </c>
    </row>
    <row r="214" spans="1:12" x14ac:dyDescent="0.2">
      <c r="A214" s="51" t="s">
        <v>1617</v>
      </c>
      <c r="B214" s="35" t="s">
        <v>213</v>
      </c>
      <c r="C214" s="47">
        <v>345642</v>
      </c>
      <c r="D214" s="44" t="str">
        <f t="shared" si="28"/>
        <v>N/A</v>
      </c>
      <c r="E214" s="47">
        <v>362561</v>
      </c>
      <c r="F214" s="44" t="str">
        <f t="shared" si="29"/>
        <v>N/A</v>
      </c>
      <c r="G214" s="47">
        <v>365105</v>
      </c>
      <c r="H214" s="44" t="str">
        <f t="shared" si="30"/>
        <v>N/A</v>
      </c>
      <c r="I214" s="12">
        <v>4.8949999999999996</v>
      </c>
      <c r="J214" s="12">
        <v>0.70169999999999999</v>
      </c>
      <c r="K214" s="14" t="s">
        <v>213</v>
      </c>
      <c r="L214" s="9" t="str">
        <f t="shared" si="31"/>
        <v>N/A</v>
      </c>
    </row>
    <row r="215" spans="1:12" ht="25.5" x14ac:dyDescent="0.2">
      <c r="A215" s="46" t="s">
        <v>1380</v>
      </c>
      <c r="B215" s="35" t="s">
        <v>213</v>
      </c>
      <c r="C215" s="47">
        <v>176376</v>
      </c>
      <c r="D215" s="44" t="str">
        <f t="shared" ref="D215:D229" si="32">IF($B215="N/A","N/A",IF(C215&gt;10,"No",IF(C215&lt;-10,"No","Yes")))</f>
        <v>N/A</v>
      </c>
      <c r="E215" s="47">
        <v>154357</v>
      </c>
      <c r="F215" s="44" t="str">
        <f t="shared" ref="F215:F229" si="33">IF($B215="N/A","N/A",IF(E215&gt;10,"No",IF(E215&lt;-10,"No","Yes")))</f>
        <v>N/A</v>
      </c>
      <c r="G215" s="47">
        <v>108460</v>
      </c>
      <c r="H215" s="44" t="str">
        <f t="shared" ref="H215:H229" si="34">IF($B215="N/A","N/A",IF(G215&gt;10,"No",IF(G215&lt;-10,"No","Yes")))</f>
        <v>N/A</v>
      </c>
      <c r="I215" s="12">
        <v>-12.5</v>
      </c>
      <c r="J215" s="12">
        <v>-29.7</v>
      </c>
      <c r="K215" s="45" t="s">
        <v>739</v>
      </c>
      <c r="L215" s="9" t="str">
        <f t="shared" ref="L215:L229" si="35">IF(J215="Div by 0", "N/A", IF(K215="N/A","N/A", IF(J215&gt;VALUE(MID(K215,1,2)), "No", IF(J215&lt;-1*VALUE(MID(K215,1,2)), "No", "Yes"))))</f>
        <v>Yes</v>
      </c>
    </row>
    <row r="216" spans="1:12" x14ac:dyDescent="0.2">
      <c r="A216" s="46" t="s">
        <v>649</v>
      </c>
      <c r="B216" s="35" t="s">
        <v>213</v>
      </c>
      <c r="C216" s="36">
        <v>759</v>
      </c>
      <c r="D216" s="44" t="str">
        <f t="shared" si="32"/>
        <v>N/A</v>
      </c>
      <c r="E216" s="36">
        <v>592</v>
      </c>
      <c r="F216" s="44" t="str">
        <f t="shared" si="33"/>
        <v>N/A</v>
      </c>
      <c r="G216" s="36">
        <v>338</v>
      </c>
      <c r="H216" s="44" t="str">
        <f t="shared" si="34"/>
        <v>N/A</v>
      </c>
      <c r="I216" s="12">
        <v>-22</v>
      </c>
      <c r="J216" s="12">
        <v>-42.9</v>
      </c>
      <c r="K216" s="45" t="s">
        <v>739</v>
      </c>
      <c r="L216" s="9" t="str">
        <f t="shared" si="35"/>
        <v>No</v>
      </c>
    </row>
    <row r="217" spans="1:12" ht="25.5" x14ac:dyDescent="0.2">
      <c r="A217" s="46" t="s">
        <v>1381</v>
      </c>
      <c r="B217" s="35" t="s">
        <v>213</v>
      </c>
      <c r="C217" s="47">
        <v>232.37944664</v>
      </c>
      <c r="D217" s="44" t="str">
        <f t="shared" si="32"/>
        <v>N/A</v>
      </c>
      <c r="E217" s="47">
        <v>260.73817567999998</v>
      </c>
      <c r="F217" s="44" t="str">
        <f t="shared" si="33"/>
        <v>N/A</v>
      </c>
      <c r="G217" s="47">
        <v>320.88757396</v>
      </c>
      <c r="H217" s="44" t="str">
        <f t="shared" si="34"/>
        <v>N/A</v>
      </c>
      <c r="I217" s="12">
        <v>12.2</v>
      </c>
      <c r="J217" s="12">
        <v>23.07</v>
      </c>
      <c r="K217" s="45" t="s">
        <v>739</v>
      </c>
      <c r="L217" s="9" t="str">
        <f t="shared" si="35"/>
        <v>Yes</v>
      </c>
    </row>
    <row r="218" spans="1:12" ht="25.5" x14ac:dyDescent="0.2">
      <c r="A218" s="46" t="s">
        <v>1382</v>
      </c>
      <c r="B218" s="35" t="s">
        <v>213</v>
      </c>
      <c r="C218" s="47">
        <v>0</v>
      </c>
      <c r="D218" s="44" t="str">
        <f t="shared" si="32"/>
        <v>N/A</v>
      </c>
      <c r="E218" s="47">
        <v>0</v>
      </c>
      <c r="F218" s="44" t="str">
        <f t="shared" si="33"/>
        <v>N/A</v>
      </c>
      <c r="G218" s="47">
        <v>0</v>
      </c>
      <c r="H218" s="44" t="str">
        <f t="shared" si="34"/>
        <v>N/A</v>
      </c>
      <c r="I218" s="12" t="s">
        <v>1747</v>
      </c>
      <c r="J218" s="12" t="s">
        <v>1747</v>
      </c>
      <c r="K218" s="45" t="s">
        <v>739</v>
      </c>
      <c r="L218" s="9" t="str">
        <f t="shared" si="35"/>
        <v>N/A</v>
      </c>
    </row>
    <row r="219" spans="1:12" x14ac:dyDescent="0.2">
      <c r="A219" s="46" t="s">
        <v>516</v>
      </c>
      <c r="B219" s="35" t="s">
        <v>213</v>
      </c>
      <c r="C219" s="36">
        <v>0</v>
      </c>
      <c r="D219" s="44" t="str">
        <f t="shared" si="32"/>
        <v>N/A</v>
      </c>
      <c r="E219" s="36">
        <v>0</v>
      </c>
      <c r="F219" s="44" t="str">
        <f t="shared" si="33"/>
        <v>N/A</v>
      </c>
      <c r="G219" s="36">
        <v>0</v>
      </c>
      <c r="H219" s="44" t="str">
        <f t="shared" si="34"/>
        <v>N/A</v>
      </c>
      <c r="I219" s="12" t="s">
        <v>1747</v>
      </c>
      <c r="J219" s="12" t="s">
        <v>1747</v>
      </c>
      <c r="K219" s="45" t="s">
        <v>739</v>
      </c>
      <c r="L219" s="9" t="str">
        <f t="shared" si="35"/>
        <v>N/A</v>
      </c>
    </row>
    <row r="220" spans="1:12" ht="25.5" x14ac:dyDescent="0.2">
      <c r="A220" s="46" t="s">
        <v>1383</v>
      </c>
      <c r="B220" s="35" t="s">
        <v>213</v>
      </c>
      <c r="C220" s="47" t="s">
        <v>1747</v>
      </c>
      <c r="D220" s="44" t="str">
        <f t="shared" si="32"/>
        <v>N/A</v>
      </c>
      <c r="E220" s="47" t="s">
        <v>1747</v>
      </c>
      <c r="F220" s="44" t="str">
        <f t="shared" si="33"/>
        <v>N/A</v>
      </c>
      <c r="G220" s="47" t="s">
        <v>1747</v>
      </c>
      <c r="H220" s="44" t="str">
        <f t="shared" si="34"/>
        <v>N/A</v>
      </c>
      <c r="I220" s="12" t="s">
        <v>1747</v>
      </c>
      <c r="J220" s="12" t="s">
        <v>1747</v>
      </c>
      <c r="K220" s="45" t="s">
        <v>739</v>
      </c>
      <c r="L220" s="9" t="str">
        <f t="shared" si="35"/>
        <v>N/A</v>
      </c>
    </row>
    <row r="221" spans="1:12" ht="25.5" x14ac:dyDescent="0.2">
      <c r="A221" s="46" t="s">
        <v>1384</v>
      </c>
      <c r="B221" s="35" t="s">
        <v>213</v>
      </c>
      <c r="C221" s="47">
        <v>267674</v>
      </c>
      <c r="D221" s="44" t="str">
        <f t="shared" si="32"/>
        <v>N/A</v>
      </c>
      <c r="E221" s="47">
        <v>248566</v>
      </c>
      <c r="F221" s="44" t="str">
        <f t="shared" si="33"/>
        <v>N/A</v>
      </c>
      <c r="G221" s="47">
        <v>133970</v>
      </c>
      <c r="H221" s="44" t="str">
        <f t="shared" si="34"/>
        <v>N/A</v>
      </c>
      <c r="I221" s="12">
        <v>-7.14</v>
      </c>
      <c r="J221" s="12">
        <v>-46.1</v>
      </c>
      <c r="K221" s="45" t="s">
        <v>739</v>
      </c>
      <c r="L221" s="9" t="str">
        <f t="shared" si="35"/>
        <v>No</v>
      </c>
    </row>
    <row r="222" spans="1:12" x14ac:dyDescent="0.2">
      <c r="A222" s="46" t="s">
        <v>517</v>
      </c>
      <c r="B222" s="35" t="s">
        <v>213</v>
      </c>
      <c r="C222" s="36">
        <v>857</v>
      </c>
      <c r="D222" s="44" t="str">
        <f t="shared" si="32"/>
        <v>N/A</v>
      </c>
      <c r="E222" s="36">
        <v>835</v>
      </c>
      <c r="F222" s="44" t="str">
        <f t="shared" si="33"/>
        <v>N/A</v>
      </c>
      <c r="G222" s="36">
        <v>343</v>
      </c>
      <c r="H222" s="44" t="str">
        <f t="shared" si="34"/>
        <v>N/A</v>
      </c>
      <c r="I222" s="12">
        <v>-2.57</v>
      </c>
      <c r="J222" s="12">
        <v>-58.9</v>
      </c>
      <c r="K222" s="45" t="s">
        <v>739</v>
      </c>
      <c r="L222" s="9" t="str">
        <f t="shared" si="35"/>
        <v>No</v>
      </c>
    </row>
    <row r="223" spans="1:12" ht="25.5" x14ac:dyDescent="0.2">
      <c r="A223" s="46" t="s">
        <v>1385</v>
      </c>
      <c r="B223" s="35" t="s">
        <v>213</v>
      </c>
      <c r="C223" s="47">
        <v>312.33838973000002</v>
      </c>
      <c r="D223" s="44" t="str">
        <f t="shared" si="32"/>
        <v>N/A</v>
      </c>
      <c r="E223" s="47">
        <v>297.68383233999998</v>
      </c>
      <c r="F223" s="44" t="str">
        <f t="shared" si="33"/>
        <v>N/A</v>
      </c>
      <c r="G223" s="47">
        <v>390.58309037999999</v>
      </c>
      <c r="H223" s="44" t="str">
        <f t="shared" si="34"/>
        <v>N/A</v>
      </c>
      <c r="I223" s="12">
        <v>-4.6900000000000004</v>
      </c>
      <c r="J223" s="12">
        <v>31.21</v>
      </c>
      <c r="K223" s="45" t="s">
        <v>739</v>
      </c>
      <c r="L223" s="9" t="str">
        <f t="shared" si="35"/>
        <v>No</v>
      </c>
    </row>
    <row r="224" spans="1:12" ht="25.5" x14ac:dyDescent="0.2">
      <c r="A224" s="46" t="s">
        <v>1386</v>
      </c>
      <c r="B224" s="35" t="s">
        <v>213</v>
      </c>
      <c r="C224" s="47">
        <v>0</v>
      </c>
      <c r="D224" s="44" t="str">
        <f t="shared" si="32"/>
        <v>N/A</v>
      </c>
      <c r="E224" s="47">
        <v>0</v>
      </c>
      <c r="F224" s="44" t="str">
        <f t="shared" si="33"/>
        <v>N/A</v>
      </c>
      <c r="G224" s="47">
        <v>0</v>
      </c>
      <c r="H224" s="44" t="str">
        <f t="shared" si="34"/>
        <v>N/A</v>
      </c>
      <c r="I224" s="12" t="s">
        <v>1747</v>
      </c>
      <c r="J224" s="12" t="s">
        <v>1747</v>
      </c>
      <c r="K224" s="45" t="s">
        <v>739</v>
      </c>
      <c r="L224" s="9" t="str">
        <f t="shared" si="35"/>
        <v>N/A</v>
      </c>
    </row>
    <row r="225" spans="1:12" x14ac:dyDescent="0.2">
      <c r="A225" s="46" t="s">
        <v>518</v>
      </c>
      <c r="B225" s="35" t="s">
        <v>213</v>
      </c>
      <c r="C225" s="36">
        <v>0</v>
      </c>
      <c r="D225" s="44" t="str">
        <f t="shared" si="32"/>
        <v>N/A</v>
      </c>
      <c r="E225" s="36">
        <v>0</v>
      </c>
      <c r="F225" s="44" t="str">
        <f t="shared" si="33"/>
        <v>N/A</v>
      </c>
      <c r="G225" s="36">
        <v>0</v>
      </c>
      <c r="H225" s="44" t="str">
        <f t="shared" si="34"/>
        <v>N/A</v>
      </c>
      <c r="I225" s="12" t="s">
        <v>1747</v>
      </c>
      <c r="J225" s="12" t="s">
        <v>1747</v>
      </c>
      <c r="K225" s="45" t="s">
        <v>739</v>
      </c>
      <c r="L225" s="9" t="str">
        <f t="shared" si="35"/>
        <v>N/A</v>
      </c>
    </row>
    <row r="226" spans="1:12" ht="25.5" x14ac:dyDescent="0.2">
      <c r="A226" s="46" t="s">
        <v>1387</v>
      </c>
      <c r="B226" s="35" t="s">
        <v>213</v>
      </c>
      <c r="C226" s="47" t="s">
        <v>1747</v>
      </c>
      <c r="D226" s="44" t="str">
        <f t="shared" si="32"/>
        <v>N/A</v>
      </c>
      <c r="E226" s="47" t="s">
        <v>1747</v>
      </c>
      <c r="F226" s="44" t="str">
        <f t="shared" si="33"/>
        <v>N/A</v>
      </c>
      <c r="G226" s="47" t="s">
        <v>1747</v>
      </c>
      <c r="H226" s="44" t="str">
        <f t="shared" si="34"/>
        <v>N/A</v>
      </c>
      <c r="I226" s="12" t="s">
        <v>1747</v>
      </c>
      <c r="J226" s="12" t="s">
        <v>1747</v>
      </c>
      <c r="K226" s="45" t="s">
        <v>739</v>
      </c>
      <c r="L226" s="9" t="str">
        <f t="shared" si="35"/>
        <v>N/A</v>
      </c>
    </row>
    <row r="227" spans="1:12" ht="25.5" x14ac:dyDescent="0.2">
      <c r="A227" s="46" t="s">
        <v>1388</v>
      </c>
      <c r="B227" s="35" t="s">
        <v>213</v>
      </c>
      <c r="C227" s="47">
        <v>110178287</v>
      </c>
      <c r="D227" s="44" t="str">
        <f t="shared" si="32"/>
        <v>N/A</v>
      </c>
      <c r="E227" s="47">
        <v>118404191</v>
      </c>
      <c r="F227" s="44" t="str">
        <f t="shared" si="33"/>
        <v>N/A</v>
      </c>
      <c r="G227" s="47">
        <v>91891332</v>
      </c>
      <c r="H227" s="44" t="str">
        <f t="shared" si="34"/>
        <v>N/A</v>
      </c>
      <c r="I227" s="12">
        <v>7.4660000000000002</v>
      </c>
      <c r="J227" s="12">
        <v>-22.4</v>
      </c>
      <c r="K227" s="45" t="s">
        <v>739</v>
      </c>
      <c r="L227" s="9" t="str">
        <f t="shared" si="35"/>
        <v>Yes</v>
      </c>
    </row>
    <row r="228" spans="1:12" ht="25.5" x14ac:dyDescent="0.2">
      <c r="A228" s="46" t="s">
        <v>519</v>
      </c>
      <c r="B228" s="35" t="s">
        <v>213</v>
      </c>
      <c r="C228" s="36">
        <v>2693</v>
      </c>
      <c r="D228" s="44" t="str">
        <f t="shared" si="32"/>
        <v>N/A</v>
      </c>
      <c r="E228" s="36">
        <v>2836</v>
      </c>
      <c r="F228" s="44" t="str">
        <f t="shared" si="33"/>
        <v>N/A</v>
      </c>
      <c r="G228" s="36">
        <v>885</v>
      </c>
      <c r="H228" s="44" t="str">
        <f t="shared" si="34"/>
        <v>N/A</v>
      </c>
      <c r="I228" s="12">
        <v>5.31</v>
      </c>
      <c r="J228" s="12">
        <v>-68.8</v>
      </c>
      <c r="K228" s="45" t="s">
        <v>739</v>
      </c>
      <c r="L228" s="9" t="str">
        <f t="shared" si="35"/>
        <v>No</v>
      </c>
    </row>
    <row r="229" spans="1:12" ht="25.5" x14ac:dyDescent="0.2">
      <c r="A229" s="46" t="s">
        <v>1389</v>
      </c>
      <c r="B229" s="35" t="s">
        <v>213</v>
      </c>
      <c r="C229" s="47">
        <v>40912.843296999999</v>
      </c>
      <c r="D229" s="44" t="str">
        <f t="shared" si="32"/>
        <v>N/A</v>
      </c>
      <c r="E229" s="47">
        <v>41750.419957999999</v>
      </c>
      <c r="F229" s="44" t="str">
        <f t="shared" si="33"/>
        <v>N/A</v>
      </c>
      <c r="G229" s="47">
        <v>103832.01356000001</v>
      </c>
      <c r="H229" s="44" t="str">
        <f t="shared" si="34"/>
        <v>N/A</v>
      </c>
      <c r="I229" s="12">
        <v>2.0470000000000002</v>
      </c>
      <c r="J229" s="12">
        <v>148.69999999999999</v>
      </c>
      <c r="K229" s="45" t="s">
        <v>739</v>
      </c>
      <c r="L229" s="9" t="str">
        <f t="shared" si="35"/>
        <v>No</v>
      </c>
    </row>
    <row r="230" spans="1:12" x14ac:dyDescent="0.2">
      <c r="A230" s="4" t="s">
        <v>1390</v>
      </c>
      <c r="B230" s="35" t="s">
        <v>213</v>
      </c>
      <c r="C230" s="52">
        <v>119602469</v>
      </c>
      <c r="D230" s="44" t="str">
        <f t="shared" ref="D230:D253" si="36">IF($B230="N/A","N/A",IF(C230&gt;10,"No",IF(C230&lt;-10,"No","Yes")))</f>
        <v>N/A</v>
      </c>
      <c r="E230" s="52">
        <v>128518607</v>
      </c>
      <c r="F230" s="44" t="str">
        <f t="shared" ref="F230:F253" si="37">IF($B230="N/A","N/A",IF(E230&gt;10,"No",IF(E230&lt;-10,"No","Yes")))</f>
        <v>N/A</v>
      </c>
      <c r="G230" s="52">
        <v>94049556</v>
      </c>
      <c r="H230" s="44" t="str">
        <f t="shared" ref="H230:H253" si="38">IF($B230="N/A","N/A",IF(G230&gt;10,"No",IF(G230&lt;-10,"No","Yes")))</f>
        <v>N/A</v>
      </c>
      <c r="I230" s="12">
        <v>7.4550000000000001</v>
      </c>
      <c r="J230" s="12">
        <v>-26.8</v>
      </c>
      <c r="K230" s="45" t="s">
        <v>739</v>
      </c>
      <c r="L230" s="9" t="str">
        <f t="shared" ref="L230:L253" si="39">IF(J230="Div by 0", "N/A", IF(K230="N/A","N/A", IF(J230&gt;VALUE(MID(K230,1,2)), "No", IF(J230&lt;-1*VALUE(MID(K230,1,2)), "No", "Yes"))))</f>
        <v>Yes</v>
      </c>
    </row>
    <row r="231" spans="1:12" x14ac:dyDescent="0.2">
      <c r="A231" s="4" t="s">
        <v>1567</v>
      </c>
      <c r="B231" s="35" t="s">
        <v>213</v>
      </c>
      <c r="C231" s="50">
        <v>3355</v>
      </c>
      <c r="D231" s="50" t="str">
        <f t="shared" si="36"/>
        <v>N/A</v>
      </c>
      <c r="E231" s="50">
        <v>3215</v>
      </c>
      <c r="F231" s="50" t="str">
        <f t="shared" si="37"/>
        <v>N/A</v>
      </c>
      <c r="G231" s="50">
        <v>999</v>
      </c>
      <c r="H231" s="44" t="str">
        <f t="shared" si="38"/>
        <v>N/A</v>
      </c>
      <c r="I231" s="12">
        <v>-4.17</v>
      </c>
      <c r="J231" s="12">
        <v>-68.900000000000006</v>
      </c>
      <c r="K231" s="45" t="s">
        <v>739</v>
      </c>
      <c r="L231" s="9" t="str">
        <f t="shared" si="39"/>
        <v>No</v>
      </c>
    </row>
    <row r="232" spans="1:12" x14ac:dyDescent="0.2">
      <c r="A232" s="4" t="s">
        <v>1568</v>
      </c>
      <c r="B232" s="35" t="s">
        <v>213</v>
      </c>
      <c r="C232" s="52">
        <v>35649.022057000002</v>
      </c>
      <c r="D232" s="44" t="str">
        <f t="shared" si="36"/>
        <v>N/A</v>
      </c>
      <c r="E232" s="52">
        <v>39974.683359000002</v>
      </c>
      <c r="F232" s="44" t="str">
        <f t="shared" si="37"/>
        <v>N/A</v>
      </c>
      <c r="G232" s="52">
        <v>94143.699699999997</v>
      </c>
      <c r="H232" s="44" t="str">
        <f t="shared" si="38"/>
        <v>N/A</v>
      </c>
      <c r="I232" s="12">
        <v>12.13</v>
      </c>
      <c r="J232" s="12">
        <v>135.5</v>
      </c>
      <c r="K232" s="45" t="s">
        <v>739</v>
      </c>
      <c r="L232" s="9" t="str">
        <f t="shared" si="39"/>
        <v>No</v>
      </c>
    </row>
    <row r="233" spans="1:12" x14ac:dyDescent="0.2">
      <c r="A233" s="53" t="s">
        <v>1569</v>
      </c>
      <c r="B233" s="35" t="s">
        <v>213</v>
      </c>
      <c r="C233" s="52">
        <v>19262.241182000002</v>
      </c>
      <c r="D233" s="44" t="str">
        <f t="shared" si="36"/>
        <v>N/A</v>
      </c>
      <c r="E233" s="52">
        <v>19543.557333000001</v>
      </c>
      <c r="F233" s="44" t="str">
        <f t="shared" si="37"/>
        <v>N/A</v>
      </c>
      <c r="G233" s="52">
        <v>65592.723213999998</v>
      </c>
      <c r="H233" s="44" t="str">
        <f t="shared" si="38"/>
        <v>N/A</v>
      </c>
      <c r="I233" s="12">
        <v>1.46</v>
      </c>
      <c r="J233" s="12">
        <v>235.6</v>
      </c>
      <c r="K233" s="45" t="s">
        <v>739</v>
      </c>
      <c r="L233" s="9" t="str">
        <f t="shared" si="39"/>
        <v>No</v>
      </c>
    </row>
    <row r="234" spans="1:12" x14ac:dyDescent="0.2">
      <c r="A234" s="53" t="s">
        <v>1570</v>
      </c>
      <c r="B234" s="35" t="s">
        <v>213</v>
      </c>
      <c r="C234" s="52">
        <v>49866.280181000002</v>
      </c>
      <c r="D234" s="44" t="str">
        <f t="shared" si="36"/>
        <v>N/A</v>
      </c>
      <c r="E234" s="52">
        <v>53181.327663999997</v>
      </c>
      <c r="F234" s="44" t="str">
        <f t="shared" si="37"/>
        <v>N/A</v>
      </c>
      <c r="G234" s="52">
        <v>103491.40936000001</v>
      </c>
      <c r="H234" s="44" t="str">
        <f t="shared" si="38"/>
        <v>N/A</v>
      </c>
      <c r="I234" s="12">
        <v>6.6479999999999997</v>
      </c>
      <c r="J234" s="12">
        <v>94.6</v>
      </c>
      <c r="K234" s="45" t="s">
        <v>739</v>
      </c>
      <c r="L234" s="9" t="str">
        <f t="shared" si="39"/>
        <v>No</v>
      </c>
    </row>
    <row r="235" spans="1:12" x14ac:dyDescent="0.2">
      <c r="A235" s="53" t="s">
        <v>1571</v>
      </c>
      <c r="B235" s="35" t="s">
        <v>213</v>
      </c>
      <c r="C235" s="52">
        <v>608.37446809000005</v>
      </c>
      <c r="D235" s="44" t="str">
        <f t="shared" si="36"/>
        <v>N/A</v>
      </c>
      <c r="E235" s="52">
        <v>3314.5238095</v>
      </c>
      <c r="F235" s="44" t="str">
        <f t="shared" si="37"/>
        <v>N/A</v>
      </c>
      <c r="G235" s="52">
        <v>5286.7777778</v>
      </c>
      <c r="H235" s="44" t="str">
        <f t="shared" si="38"/>
        <v>N/A</v>
      </c>
      <c r="I235" s="12">
        <v>444.8</v>
      </c>
      <c r="J235" s="12">
        <v>59.5</v>
      </c>
      <c r="K235" s="45" t="s">
        <v>739</v>
      </c>
      <c r="L235" s="9" t="str">
        <f t="shared" si="39"/>
        <v>No</v>
      </c>
    </row>
    <row r="236" spans="1:12" x14ac:dyDescent="0.2">
      <c r="A236" s="53" t="s">
        <v>1572</v>
      </c>
      <c r="B236" s="35" t="s">
        <v>213</v>
      </c>
      <c r="C236" s="52">
        <v>1436.686747</v>
      </c>
      <c r="D236" s="44" t="str">
        <f t="shared" si="36"/>
        <v>N/A</v>
      </c>
      <c r="E236" s="52">
        <v>1702.4693878</v>
      </c>
      <c r="F236" s="44" t="str">
        <f t="shared" si="37"/>
        <v>N/A</v>
      </c>
      <c r="G236" s="52">
        <v>13040.148148</v>
      </c>
      <c r="H236" s="44" t="str">
        <f t="shared" si="38"/>
        <v>N/A</v>
      </c>
      <c r="I236" s="12">
        <v>18.5</v>
      </c>
      <c r="J236" s="12">
        <v>666</v>
      </c>
      <c r="K236" s="45" t="s">
        <v>739</v>
      </c>
      <c r="L236" s="9" t="str">
        <f t="shared" si="39"/>
        <v>No</v>
      </c>
    </row>
    <row r="237" spans="1:12" x14ac:dyDescent="0.2">
      <c r="A237" s="46" t="s">
        <v>1573</v>
      </c>
      <c r="B237" s="35" t="s">
        <v>213</v>
      </c>
      <c r="C237" s="44">
        <v>12.677599757999999</v>
      </c>
      <c r="D237" s="44" t="str">
        <f t="shared" si="36"/>
        <v>N/A</v>
      </c>
      <c r="E237" s="44">
        <v>13.194615448</v>
      </c>
      <c r="F237" s="44" t="str">
        <f t="shared" si="37"/>
        <v>N/A</v>
      </c>
      <c r="G237" s="44">
        <v>9.5744680850999995</v>
      </c>
      <c r="H237" s="44" t="str">
        <f t="shared" si="38"/>
        <v>N/A</v>
      </c>
      <c r="I237" s="12">
        <v>4.0780000000000003</v>
      </c>
      <c r="J237" s="12">
        <v>-27.4</v>
      </c>
      <c r="K237" s="45" t="s">
        <v>739</v>
      </c>
      <c r="L237" s="9" t="str">
        <f t="shared" si="39"/>
        <v>Yes</v>
      </c>
    </row>
    <row r="238" spans="1:12" x14ac:dyDescent="0.2">
      <c r="A238" s="51" t="s">
        <v>1574</v>
      </c>
      <c r="B238" s="35" t="s">
        <v>213</v>
      </c>
      <c r="C238" s="44">
        <v>16.881235919000002</v>
      </c>
      <c r="D238" s="44" t="str">
        <f t="shared" si="36"/>
        <v>N/A</v>
      </c>
      <c r="E238" s="44">
        <v>17.811906270000001</v>
      </c>
      <c r="F238" s="44" t="str">
        <f t="shared" si="37"/>
        <v>N/A</v>
      </c>
      <c r="G238" s="44">
        <v>21.013133207999999</v>
      </c>
      <c r="H238" s="44" t="str">
        <f t="shared" si="38"/>
        <v>N/A</v>
      </c>
      <c r="I238" s="12">
        <v>5.5129999999999999</v>
      </c>
      <c r="J238" s="12">
        <v>17.97</v>
      </c>
      <c r="K238" s="45" t="s">
        <v>739</v>
      </c>
      <c r="L238" s="9" t="str">
        <f t="shared" si="39"/>
        <v>Yes</v>
      </c>
    </row>
    <row r="239" spans="1:12" x14ac:dyDescent="0.2">
      <c r="A239" s="51" t="s">
        <v>1575</v>
      </c>
      <c r="B239" s="35" t="s">
        <v>213</v>
      </c>
      <c r="C239" s="44">
        <v>28.043447595</v>
      </c>
      <c r="D239" s="44" t="str">
        <f t="shared" si="36"/>
        <v>N/A</v>
      </c>
      <c r="E239" s="44">
        <v>27.802503476999998</v>
      </c>
      <c r="F239" s="44" t="str">
        <f t="shared" si="37"/>
        <v>N/A</v>
      </c>
      <c r="G239" s="44">
        <v>37.915339099000001</v>
      </c>
      <c r="H239" s="44" t="str">
        <f t="shared" si="38"/>
        <v>N/A</v>
      </c>
      <c r="I239" s="12">
        <v>-0.85899999999999999</v>
      </c>
      <c r="J239" s="12">
        <v>36.369999999999997</v>
      </c>
      <c r="K239" s="45" t="s">
        <v>739</v>
      </c>
      <c r="L239" s="9" t="str">
        <f t="shared" si="39"/>
        <v>No</v>
      </c>
    </row>
    <row r="240" spans="1:12" x14ac:dyDescent="0.2">
      <c r="A240" s="51" t="s">
        <v>1576</v>
      </c>
      <c r="B240" s="35" t="s">
        <v>213</v>
      </c>
      <c r="C240" s="44">
        <v>3.1183651805000001</v>
      </c>
      <c r="D240" s="44" t="str">
        <f t="shared" si="36"/>
        <v>N/A</v>
      </c>
      <c r="E240" s="44">
        <v>0.67731011129999996</v>
      </c>
      <c r="F240" s="44" t="str">
        <f t="shared" si="37"/>
        <v>N/A</v>
      </c>
      <c r="G240" s="44">
        <v>0.58227302140000003</v>
      </c>
      <c r="H240" s="44" t="str">
        <f t="shared" si="38"/>
        <v>N/A</v>
      </c>
      <c r="I240" s="12">
        <v>-78.3</v>
      </c>
      <c r="J240" s="12">
        <v>-14</v>
      </c>
      <c r="K240" s="45" t="s">
        <v>739</v>
      </c>
      <c r="L240" s="9" t="str">
        <f t="shared" si="39"/>
        <v>Yes</v>
      </c>
    </row>
    <row r="241" spans="1:12" x14ac:dyDescent="0.2">
      <c r="A241" s="51" t="s">
        <v>1577</v>
      </c>
      <c r="B241" s="35" t="s">
        <v>213</v>
      </c>
      <c r="C241" s="44">
        <v>1.4755555556</v>
      </c>
      <c r="D241" s="44" t="str">
        <f t="shared" si="36"/>
        <v>N/A</v>
      </c>
      <c r="E241" s="44">
        <v>1.0517278386</v>
      </c>
      <c r="F241" s="44" t="str">
        <f t="shared" si="37"/>
        <v>N/A</v>
      </c>
      <c r="G241" s="44">
        <v>0.88033909359999996</v>
      </c>
      <c r="H241" s="44" t="str">
        <f t="shared" si="38"/>
        <v>N/A</v>
      </c>
      <c r="I241" s="12">
        <v>-28.7</v>
      </c>
      <c r="J241" s="12">
        <v>-16.3</v>
      </c>
      <c r="K241" s="45" t="s">
        <v>739</v>
      </c>
      <c r="L241" s="9" t="str">
        <f t="shared" si="39"/>
        <v>Yes</v>
      </c>
    </row>
    <row r="242" spans="1:12" ht="25.5" x14ac:dyDescent="0.2">
      <c r="A242" s="4" t="s">
        <v>1402</v>
      </c>
      <c r="B242" s="35" t="s">
        <v>213</v>
      </c>
      <c r="C242" s="52">
        <v>110178287</v>
      </c>
      <c r="D242" s="44" t="str">
        <f t="shared" si="36"/>
        <v>N/A</v>
      </c>
      <c r="E242" s="52">
        <v>118404191</v>
      </c>
      <c r="F242" s="44" t="str">
        <f t="shared" si="37"/>
        <v>N/A</v>
      </c>
      <c r="G242" s="52">
        <v>91891332</v>
      </c>
      <c r="H242" s="44" t="str">
        <f t="shared" si="38"/>
        <v>N/A</v>
      </c>
      <c r="I242" s="12">
        <v>7.4660000000000002</v>
      </c>
      <c r="J242" s="12">
        <v>-22.4</v>
      </c>
      <c r="K242" s="45" t="s">
        <v>739</v>
      </c>
      <c r="L242" s="9" t="str">
        <f t="shared" si="39"/>
        <v>Yes</v>
      </c>
    </row>
    <row r="243" spans="1:12" x14ac:dyDescent="0.2">
      <c r="A243" s="4" t="s">
        <v>1578</v>
      </c>
      <c r="B243" s="35" t="s">
        <v>213</v>
      </c>
      <c r="C243" s="50">
        <v>2693</v>
      </c>
      <c r="D243" s="50" t="str">
        <f t="shared" si="36"/>
        <v>N/A</v>
      </c>
      <c r="E243" s="50">
        <v>2836</v>
      </c>
      <c r="F243" s="50" t="str">
        <f t="shared" si="37"/>
        <v>N/A</v>
      </c>
      <c r="G243" s="50">
        <v>885</v>
      </c>
      <c r="H243" s="44" t="str">
        <f t="shared" si="38"/>
        <v>N/A</v>
      </c>
      <c r="I243" s="12">
        <v>5.31</v>
      </c>
      <c r="J243" s="12">
        <v>-68.8</v>
      </c>
      <c r="K243" s="45" t="s">
        <v>739</v>
      </c>
      <c r="L243" s="9" t="str">
        <f t="shared" si="39"/>
        <v>No</v>
      </c>
    </row>
    <row r="244" spans="1:12" ht="25.5" x14ac:dyDescent="0.2">
      <c r="A244" s="4" t="s">
        <v>1579</v>
      </c>
      <c r="B244" s="35" t="s">
        <v>213</v>
      </c>
      <c r="C244" s="52">
        <v>40912.843296999999</v>
      </c>
      <c r="D244" s="44" t="str">
        <f t="shared" si="36"/>
        <v>N/A</v>
      </c>
      <c r="E244" s="52">
        <v>41750.419957999999</v>
      </c>
      <c r="F244" s="44" t="str">
        <f t="shared" si="37"/>
        <v>N/A</v>
      </c>
      <c r="G244" s="52">
        <v>103832.01356000001</v>
      </c>
      <c r="H244" s="44" t="str">
        <f t="shared" si="38"/>
        <v>N/A</v>
      </c>
      <c r="I244" s="12">
        <v>2.0470000000000002</v>
      </c>
      <c r="J244" s="12">
        <v>148.69999999999999</v>
      </c>
      <c r="K244" s="45" t="s">
        <v>739</v>
      </c>
      <c r="L244" s="9" t="str">
        <f t="shared" si="39"/>
        <v>No</v>
      </c>
    </row>
    <row r="245" spans="1:12" ht="25.5" x14ac:dyDescent="0.2">
      <c r="A245" s="53" t="s">
        <v>1580</v>
      </c>
      <c r="B245" s="35" t="s">
        <v>213</v>
      </c>
      <c r="C245" s="52">
        <v>19572.804904000001</v>
      </c>
      <c r="D245" s="44" t="str">
        <f t="shared" si="36"/>
        <v>N/A</v>
      </c>
      <c r="E245" s="52">
        <v>19451.547133</v>
      </c>
      <c r="F245" s="44" t="str">
        <f t="shared" si="37"/>
        <v>N/A</v>
      </c>
      <c r="G245" s="52">
        <v>67967.361111000006</v>
      </c>
      <c r="H245" s="44" t="str">
        <f t="shared" si="38"/>
        <v>N/A</v>
      </c>
      <c r="I245" s="12">
        <v>-0.62</v>
      </c>
      <c r="J245" s="12">
        <v>249.4</v>
      </c>
      <c r="K245" s="45" t="s">
        <v>739</v>
      </c>
      <c r="L245" s="9" t="str">
        <f t="shared" si="39"/>
        <v>No</v>
      </c>
    </row>
    <row r="246" spans="1:12" ht="25.5" x14ac:dyDescent="0.2">
      <c r="A246" s="53" t="s">
        <v>1581</v>
      </c>
      <c r="B246" s="35" t="s">
        <v>213</v>
      </c>
      <c r="C246" s="52">
        <v>52404.939498</v>
      </c>
      <c r="D246" s="44" t="str">
        <f t="shared" si="36"/>
        <v>N/A</v>
      </c>
      <c r="E246" s="52">
        <v>54495.963434999998</v>
      </c>
      <c r="F246" s="44" t="str">
        <f t="shared" si="37"/>
        <v>N/A</v>
      </c>
      <c r="G246" s="52">
        <v>108817.06178</v>
      </c>
      <c r="H246" s="44" t="str">
        <f t="shared" si="38"/>
        <v>N/A</v>
      </c>
      <c r="I246" s="12">
        <v>3.99</v>
      </c>
      <c r="J246" s="12">
        <v>99.68</v>
      </c>
      <c r="K246" s="45" t="s">
        <v>739</v>
      </c>
      <c r="L246" s="9" t="str">
        <f t="shared" si="39"/>
        <v>No</v>
      </c>
    </row>
    <row r="247" spans="1:12" ht="25.5" x14ac:dyDescent="0.2">
      <c r="A247" s="53" t="s">
        <v>1582</v>
      </c>
      <c r="B247" s="35" t="s">
        <v>213</v>
      </c>
      <c r="C247" s="52" t="s">
        <v>1747</v>
      </c>
      <c r="D247" s="44" t="str">
        <f t="shared" si="36"/>
        <v>N/A</v>
      </c>
      <c r="E247" s="52">
        <v>4560</v>
      </c>
      <c r="F247" s="44" t="str">
        <f t="shared" si="37"/>
        <v>N/A</v>
      </c>
      <c r="G247" s="52" t="s">
        <v>1747</v>
      </c>
      <c r="H247" s="44" t="str">
        <f t="shared" si="38"/>
        <v>N/A</v>
      </c>
      <c r="I247" s="12" t="s">
        <v>1747</v>
      </c>
      <c r="J247" s="12" t="s">
        <v>1747</v>
      </c>
      <c r="K247" s="45" t="s">
        <v>739</v>
      </c>
      <c r="L247" s="9" t="str">
        <f t="shared" si="39"/>
        <v>N/A</v>
      </c>
    </row>
    <row r="248" spans="1:12" ht="25.5" x14ac:dyDescent="0.2">
      <c r="A248" s="53" t="s">
        <v>1583</v>
      </c>
      <c r="B248" s="35" t="s">
        <v>213</v>
      </c>
      <c r="C248" s="52">
        <v>1847.3333333</v>
      </c>
      <c r="D248" s="44" t="str">
        <f t="shared" si="36"/>
        <v>N/A</v>
      </c>
      <c r="E248" s="52">
        <v>18775</v>
      </c>
      <c r="F248" s="44" t="str">
        <f t="shared" si="37"/>
        <v>N/A</v>
      </c>
      <c r="G248" s="52" t="s">
        <v>1747</v>
      </c>
      <c r="H248" s="44" t="str">
        <f t="shared" si="38"/>
        <v>N/A</v>
      </c>
      <c r="I248" s="12">
        <v>916.3</v>
      </c>
      <c r="J248" s="12" t="s">
        <v>1747</v>
      </c>
      <c r="K248" s="45" t="s">
        <v>739</v>
      </c>
      <c r="L248" s="9" t="str">
        <f t="shared" si="39"/>
        <v>N/A</v>
      </c>
    </row>
    <row r="249" spans="1:12" ht="25.5" x14ac:dyDescent="0.2">
      <c r="A249" s="46" t="s">
        <v>1584</v>
      </c>
      <c r="B249" s="35" t="s">
        <v>213</v>
      </c>
      <c r="C249" s="44">
        <v>10.176088270999999</v>
      </c>
      <c r="D249" s="44" t="str">
        <f t="shared" si="36"/>
        <v>N/A</v>
      </c>
      <c r="E249" s="44">
        <v>11.639169334</v>
      </c>
      <c r="F249" s="44" t="str">
        <f t="shared" si="37"/>
        <v>N/A</v>
      </c>
      <c r="G249" s="44">
        <v>8.4818861415000004</v>
      </c>
      <c r="H249" s="44" t="str">
        <f t="shared" si="38"/>
        <v>N/A</v>
      </c>
      <c r="I249" s="12">
        <v>14.38</v>
      </c>
      <c r="J249" s="12">
        <v>-27.1</v>
      </c>
      <c r="K249" s="45" t="s">
        <v>739</v>
      </c>
      <c r="L249" s="9" t="str">
        <f t="shared" si="39"/>
        <v>Yes</v>
      </c>
    </row>
    <row r="250" spans="1:12" ht="25.5" x14ac:dyDescent="0.2">
      <c r="A250" s="51" t="s">
        <v>1585</v>
      </c>
      <c r="B250" s="35" t="s">
        <v>213</v>
      </c>
      <c r="C250" s="44">
        <v>15.094946894</v>
      </c>
      <c r="D250" s="44" t="str">
        <f t="shared" si="36"/>
        <v>N/A</v>
      </c>
      <c r="E250" s="44">
        <v>16.291956935000002</v>
      </c>
      <c r="F250" s="44" t="str">
        <f t="shared" si="37"/>
        <v>N/A</v>
      </c>
      <c r="G250" s="44">
        <v>20.262664165</v>
      </c>
      <c r="H250" s="44" t="str">
        <f t="shared" si="38"/>
        <v>N/A</v>
      </c>
      <c r="I250" s="12">
        <v>7.93</v>
      </c>
      <c r="J250" s="12">
        <v>24.37</v>
      </c>
      <c r="K250" s="45" t="s">
        <v>739</v>
      </c>
      <c r="L250" s="9" t="str">
        <f t="shared" si="39"/>
        <v>Yes</v>
      </c>
    </row>
    <row r="251" spans="1:12" ht="25.5" x14ac:dyDescent="0.2">
      <c r="A251" s="51" t="s">
        <v>1586</v>
      </c>
      <c r="B251" s="35" t="s">
        <v>213</v>
      </c>
      <c r="C251" s="44">
        <v>24.714346169999999</v>
      </c>
      <c r="D251" s="44" t="str">
        <f t="shared" si="36"/>
        <v>N/A</v>
      </c>
      <c r="E251" s="44">
        <v>25.104311544000002</v>
      </c>
      <c r="F251" s="44" t="str">
        <f t="shared" si="37"/>
        <v>N/A</v>
      </c>
      <c r="G251" s="44">
        <v>35.366408739000001</v>
      </c>
      <c r="H251" s="44" t="str">
        <f t="shared" si="38"/>
        <v>N/A</v>
      </c>
      <c r="I251" s="12">
        <v>1.5780000000000001</v>
      </c>
      <c r="J251" s="12">
        <v>40.880000000000003</v>
      </c>
      <c r="K251" s="45" t="s">
        <v>739</v>
      </c>
      <c r="L251" s="9" t="str">
        <f t="shared" si="39"/>
        <v>No</v>
      </c>
    </row>
    <row r="252" spans="1:12" ht="25.5" x14ac:dyDescent="0.2">
      <c r="A252" s="51" t="s">
        <v>1587</v>
      </c>
      <c r="B252" s="35" t="s">
        <v>213</v>
      </c>
      <c r="C252" s="44">
        <v>0</v>
      </c>
      <c r="D252" s="44" t="str">
        <f t="shared" si="36"/>
        <v>N/A</v>
      </c>
      <c r="E252" s="44">
        <v>1.6126431199999999E-2</v>
      </c>
      <c r="F252" s="44" t="str">
        <f t="shared" si="37"/>
        <v>N/A</v>
      </c>
      <c r="G252" s="44">
        <v>0</v>
      </c>
      <c r="H252" s="44" t="str">
        <f t="shared" si="38"/>
        <v>N/A</v>
      </c>
      <c r="I252" s="12" t="s">
        <v>1747</v>
      </c>
      <c r="J252" s="12">
        <v>-100</v>
      </c>
      <c r="K252" s="45" t="s">
        <v>739</v>
      </c>
      <c r="L252" s="9" t="str">
        <f t="shared" si="39"/>
        <v>No</v>
      </c>
    </row>
    <row r="253" spans="1:12" ht="25.5" x14ac:dyDescent="0.2">
      <c r="A253" s="51" t="s">
        <v>1588</v>
      </c>
      <c r="B253" s="35" t="s">
        <v>213</v>
      </c>
      <c r="C253" s="44">
        <v>5.3333333300000001E-2</v>
      </c>
      <c r="D253" s="44" t="str">
        <f t="shared" si="36"/>
        <v>N/A</v>
      </c>
      <c r="E253" s="44">
        <v>2.14638334E-2</v>
      </c>
      <c r="F253" s="44" t="str">
        <f t="shared" si="37"/>
        <v>N/A</v>
      </c>
      <c r="G253" s="44">
        <v>0</v>
      </c>
      <c r="H253" s="44" t="str">
        <f t="shared" si="38"/>
        <v>N/A</v>
      </c>
      <c r="I253" s="12">
        <v>-59.8</v>
      </c>
      <c r="J253" s="12">
        <v>-100</v>
      </c>
      <c r="K253" s="45" t="s">
        <v>739</v>
      </c>
      <c r="L253" s="9" t="str">
        <f t="shared" si="39"/>
        <v>No</v>
      </c>
    </row>
    <row r="254" spans="1:12" x14ac:dyDescent="0.2">
      <c r="A254" s="167" t="s">
        <v>1647</v>
      </c>
      <c r="B254" s="168"/>
      <c r="C254" s="168"/>
      <c r="D254" s="168"/>
      <c r="E254" s="168"/>
      <c r="F254" s="168"/>
      <c r="G254" s="168"/>
      <c r="H254" s="168"/>
      <c r="I254" s="168"/>
      <c r="J254" s="168"/>
      <c r="K254" s="168"/>
      <c r="L254" s="169"/>
    </row>
    <row r="255" spans="1:12" x14ac:dyDescent="0.2">
      <c r="A255" s="157" t="s">
        <v>1645</v>
      </c>
      <c r="B255" s="158"/>
      <c r="C255" s="158"/>
      <c r="D255" s="158"/>
      <c r="E255" s="158"/>
      <c r="F255" s="158"/>
      <c r="G255" s="158"/>
      <c r="H255" s="158"/>
      <c r="I255" s="158"/>
      <c r="J255" s="158"/>
      <c r="K255" s="158"/>
      <c r="L255" s="159"/>
    </row>
    <row r="256" spans="1:12" s="21" customFormat="1" x14ac:dyDescent="0.2">
      <c r="A256" s="160" t="s">
        <v>1743</v>
      </c>
      <c r="B256" s="160"/>
      <c r="C256" s="160"/>
      <c r="D256" s="160"/>
      <c r="E256" s="160"/>
      <c r="F256" s="160"/>
      <c r="G256" s="160"/>
      <c r="H256" s="160"/>
      <c r="I256" s="160"/>
      <c r="J256" s="160"/>
      <c r="K256" s="160"/>
      <c r="L256" s="161"/>
    </row>
    <row r="257" spans="1:1" x14ac:dyDescent="0.2">
      <c r="A257" s="54"/>
    </row>
    <row r="258" spans="1:1" x14ac:dyDescent="0.2">
      <c r="A258" s="2"/>
    </row>
    <row r="259" spans="1:1" x14ac:dyDescent="0.2">
      <c r="A259" s="2"/>
    </row>
    <row r="260" spans="1:1" x14ac:dyDescent="0.2">
      <c r="A260" s="54"/>
    </row>
    <row r="261" spans="1:1" x14ac:dyDescent="0.2">
      <c r="A261" s="54"/>
    </row>
    <row r="262" spans="1:1" x14ac:dyDescent="0.2">
      <c r="A262" s="54"/>
    </row>
    <row r="263" spans="1:1" x14ac:dyDescent="0.2">
      <c r="A263" s="54"/>
    </row>
    <row r="264" spans="1:1" x14ac:dyDescent="0.2">
      <c r="A264" s="54"/>
    </row>
    <row r="265" spans="1:1" x14ac:dyDescent="0.2">
      <c r="A265" s="54"/>
    </row>
    <row r="266" spans="1:1" x14ac:dyDescent="0.2">
      <c r="A266" s="54"/>
    </row>
    <row r="267" spans="1:1" x14ac:dyDescent="0.2">
      <c r="A267" s="54"/>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1590</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26" t="s">
        <v>341</v>
      </c>
      <c r="B6" s="9" t="s">
        <v>213</v>
      </c>
      <c r="C6" s="27">
        <v>7</v>
      </c>
      <c r="D6" s="9" t="s">
        <v>213</v>
      </c>
      <c r="E6" s="27">
        <v>7</v>
      </c>
      <c r="F6" s="9" t="s">
        <v>213</v>
      </c>
      <c r="G6" s="27">
        <v>7</v>
      </c>
      <c r="H6" s="9" t="s">
        <v>213</v>
      </c>
      <c r="I6" s="10" t="s">
        <v>213</v>
      </c>
      <c r="J6" s="10" t="s">
        <v>213</v>
      </c>
      <c r="K6" s="9" t="s">
        <v>213</v>
      </c>
    </row>
    <row r="7" spans="1:11" s="28" customFormat="1" x14ac:dyDescent="0.2">
      <c r="A7" s="29" t="s">
        <v>301</v>
      </c>
      <c r="B7" s="30" t="s">
        <v>213</v>
      </c>
      <c r="C7" s="31">
        <v>12759</v>
      </c>
      <c r="D7" s="32" t="str">
        <f>IF($B7="N/A","N/A",IF(C7&gt;15,"No",IF(C7&lt;-15,"No","Yes")))</f>
        <v>N/A</v>
      </c>
      <c r="E7" s="31">
        <v>16365</v>
      </c>
      <c r="F7" s="32" t="str">
        <f>IF($B7="N/A","N/A",IF(E7&gt;15,"No",IF(E7&lt;-15,"No","Yes")))</f>
        <v>N/A</v>
      </c>
      <c r="G7" s="31">
        <v>26882</v>
      </c>
      <c r="H7" s="32" t="str">
        <f>IF($B7="N/A","N/A",IF(G7&gt;15,"No",IF(G7&lt;-15,"No","Yes")))</f>
        <v>N/A</v>
      </c>
      <c r="I7" s="33">
        <v>28.26</v>
      </c>
      <c r="J7" s="33">
        <v>64.27</v>
      </c>
      <c r="K7" s="32" t="str">
        <f t="shared" ref="K7:K24" si="0">IF(J7="Div by 0", "N/A", IF(J7="N/A","N/A", IF(J7&gt;30, "No", IF(J7&lt;-30, "No", "Yes"))))</f>
        <v>No</v>
      </c>
    </row>
    <row r="8" spans="1:11" x14ac:dyDescent="0.2">
      <c r="A8" s="26" t="s">
        <v>361</v>
      </c>
      <c r="B8" s="30" t="s">
        <v>213</v>
      </c>
      <c r="C8" s="34">
        <v>81.181910807999998</v>
      </c>
      <c r="D8" s="32" t="str">
        <f>IF($B8="N/A","N/A",IF(C8&gt;15,"No",IF(C8&lt;-15,"No","Yes")))</f>
        <v>N/A</v>
      </c>
      <c r="E8" s="34">
        <v>60.274977085000003</v>
      </c>
      <c r="F8" s="32" t="str">
        <f>IF($B8="N/A","N/A",IF(E8&gt;15,"No",IF(E8&lt;-15,"No","Yes")))</f>
        <v>N/A</v>
      </c>
      <c r="G8" s="34">
        <v>24.756342534000002</v>
      </c>
      <c r="H8" s="32" t="str">
        <f>IF($B8="N/A","N/A",IF(G8&gt;15,"No",IF(G8&lt;-15,"No","Yes")))</f>
        <v>N/A</v>
      </c>
      <c r="I8" s="33">
        <v>-25.8</v>
      </c>
      <c r="J8" s="33">
        <v>-58.9</v>
      </c>
      <c r="K8" s="32" t="str">
        <f t="shared" si="0"/>
        <v>No</v>
      </c>
    </row>
    <row r="9" spans="1:11" x14ac:dyDescent="0.2">
      <c r="A9" s="26" t="s">
        <v>302</v>
      </c>
      <c r="B9" s="35" t="s">
        <v>213</v>
      </c>
      <c r="C9" s="9">
        <v>18.818089191999999</v>
      </c>
      <c r="D9" s="9" t="str">
        <f>IF($B9="N/A","N/A",IF(C9&gt;15,"No",IF(C9&lt;-15,"No","Yes")))</f>
        <v>N/A</v>
      </c>
      <c r="E9" s="9">
        <v>39.725022914999997</v>
      </c>
      <c r="F9" s="9" t="str">
        <f>IF($B9="N/A","N/A",IF(E9&gt;15,"No",IF(E9&lt;-15,"No","Yes")))</f>
        <v>N/A</v>
      </c>
      <c r="G9" s="9">
        <v>75.243657466000002</v>
      </c>
      <c r="H9" s="9" t="str">
        <f>IF($B9="N/A","N/A",IF(G9&gt;15,"No",IF(G9&lt;-15,"No","Yes")))</f>
        <v>N/A</v>
      </c>
      <c r="I9" s="10">
        <v>111.1</v>
      </c>
      <c r="J9" s="10">
        <v>89.41</v>
      </c>
      <c r="K9" s="9" t="str">
        <f t="shared" si="0"/>
        <v>No</v>
      </c>
    </row>
    <row r="10" spans="1:11" x14ac:dyDescent="0.2">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6" t="s">
        <v>817</v>
      </c>
      <c r="B11" s="35" t="s">
        <v>214</v>
      </c>
      <c r="C11" s="9">
        <v>81.181910807999998</v>
      </c>
      <c r="D11" s="9" t="str">
        <f>IF(OR($B11="N/A",$C11="N/A"),"N/A",IF(C11&gt;100,"No",IF(C11&lt;95,"No","Yes")))</f>
        <v>No</v>
      </c>
      <c r="E11" s="9">
        <v>85.468988694999993</v>
      </c>
      <c r="F11" s="9" t="str">
        <f>IF(OR($B11="N/A",$E11="N/A"),"N/A",IF(E11&gt;100,"No",IF(E11&lt;95,"No","Yes")))</f>
        <v>No</v>
      </c>
      <c r="G11" s="9">
        <v>99.962800387000001</v>
      </c>
      <c r="H11" s="9" t="str">
        <f>IF($B11="N/A","N/A",IF(G11&gt;100,"No",IF(G11&lt;95,"No","Yes")))</f>
        <v>Yes</v>
      </c>
      <c r="I11" s="10">
        <v>5.2809999999999997</v>
      </c>
      <c r="J11" s="10">
        <v>16.96</v>
      </c>
      <c r="K11" s="9" t="str">
        <f t="shared" si="0"/>
        <v>Yes</v>
      </c>
    </row>
    <row r="12" spans="1:11" x14ac:dyDescent="0.2">
      <c r="A12" s="26" t="s">
        <v>304</v>
      </c>
      <c r="B12" s="35" t="s">
        <v>213</v>
      </c>
      <c r="C12" s="9">
        <v>100</v>
      </c>
      <c r="D12" s="9" t="str">
        <f t="shared" ref="D12:D13" si="1">IF(OR($B12="N/A",$C12="N/A"),"N/A",IF(C12&gt;100,"No",IF(C12&lt;95,"No","Yes")))</f>
        <v>N/A</v>
      </c>
      <c r="E12" s="9">
        <v>70.522628155000007</v>
      </c>
      <c r="F12" s="9" t="str">
        <f t="shared" ref="F12:F13" si="2">IF(OR($B12="N/A",$E12="N/A"),"N/A",IF(E12&gt;100,"No",IF(E12&lt;95,"No","Yes")))</f>
        <v>N/A</v>
      </c>
      <c r="G12" s="9">
        <v>24.765555225</v>
      </c>
      <c r="H12" s="9" t="str">
        <f t="shared" ref="H12:H13" si="3">IF($B12="N/A","N/A",IF(G12&gt;100,"No",IF(G12&lt;95,"No","Yes")))</f>
        <v>N/A</v>
      </c>
      <c r="I12" s="10">
        <v>-29.5</v>
      </c>
      <c r="J12" s="10">
        <v>-64.900000000000006</v>
      </c>
      <c r="K12" s="9" t="str">
        <f t="shared" si="0"/>
        <v>No</v>
      </c>
    </row>
    <row r="13" spans="1:11" x14ac:dyDescent="0.2">
      <c r="A13" s="26" t="s">
        <v>818</v>
      </c>
      <c r="B13" s="35" t="s">
        <v>214</v>
      </c>
      <c r="C13" s="9">
        <v>81.181910807999998</v>
      </c>
      <c r="D13" s="9" t="str">
        <f t="shared" si="1"/>
        <v>No</v>
      </c>
      <c r="E13" s="9">
        <v>85.432325083999999</v>
      </c>
      <c r="F13" s="9" t="str">
        <f t="shared" si="2"/>
        <v>No</v>
      </c>
      <c r="G13" s="9">
        <v>99.899561044999999</v>
      </c>
      <c r="H13" s="9" t="str">
        <f t="shared" si="3"/>
        <v>Yes</v>
      </c>
      <c r="I13" s="10">
        <v>5.2359999999999998</v>
      </c>
      <c r="J13" s="10">
        <v>16.93</v>
      </c>
      <c r="K13" s="9" t="str">
        <f t="shared" si="0"/>
        <v>Yes</v>
      </c>
    </row>
    <row r="14" spans="1:11" x14ac:dyDescent="0.2">
      <c r="A14" s="29" t="s">
        <v>305</v>
      </c>
      <c r="B14" s="35" t="s">
        <v>213</v>
      </c>
      <c r="C14" s="36">
        <v>10358</v>
      </c>
      <c r="D14" s="9" t="str">
        <f>IF($B14="N/A","N/A",IF(C14&gt;15,"No",IF(C14&lt;-15,"No","Yes")))</f>
        <v>N/A</v>
      </c>
      <c r="E14" s="36">
        <v>9864</v>
      </c>
      <c r="F14" s="9" t="str">
        <f>IF($B14="N/A","N/A",IF(E14&gt;15,"No",IF(E14&lt;-15,"No","Yes")))</f>
        <v>N/A</v>
      </c>
      <c r="G14" s="36">
        <v>6655</v>
      </c>
      <c r="H14" s="9" t="str">
        <f>IF($B14="N/A","N/A",IF(G14&gt;15,"No",IF(G14&lt;-15,"No","Yes")))</f>
        <v>N/A</v>
      </c>
      <c r="I14" s="10">
        <v>-4.7699999999999996</v>
      </c>
      <c r="J14" s="10">
        <v>-32.5</v>
      </c>
      <c r="K14" s="9" t="str">
        <f t="shared" si="0"/>
        <v>No</v>
      </c>
    </row>
    <row r="15" spans="1:11" x14ac:dyDescent="0.2">
      <c r="A15" s="26" t="s">
        <v>435</v>
      </c>
      <c r="B15" s="35" t="s">
        <v>215</v>
      </c>
      <c r="C15" s="9">
        <v>47.258157945999997</v>
      </c>
      <c r="D15" s="9" t="str">
        <f>IF($B15="N/A","N/A",IF(C15&gt;20,"No",IF(C15&lt;5,"No","Yes")))</f>
        <v>No</v>
      </c>
      <c r="E15" s="9">
        <v>48.854420114</v>
      </c>
      <c r="F15" s="9" t="str">
        <f>IF($B15="N/A","N/A",IF(E15&gt;20,"No",IF(E15&lt;5,"No","Yes")))</f>
        <v>No</v>
      </c>
      <c r="G15" s="9">
        <v>39.594290008000002</v>
      </c>
      <c r="H15" s="9" t="str">
        <f>IF($B15="N/A","N/A",IF(G15&gt;20,"No",IF(G15&lt;5,"No","Yes")))</f>
        <v>No</v>
      </c>
      <c r="I15" s="10">
        <v>3.3780000000000001</v>
      </c>
      <c r="J15" s="10">
        <v>-19</v>
      </c>
      <c r="K15" s="9" t="str">
        <f t="shared" si="0"/>
        <v>Yes</v>
      </c>
    </row>
    <row r="16" spans="1:11" x14ac:dyDescent="0.2">
      <c r="A16" s="26" t="s">
        <v>436</v>
      </c>
      <c r="B16" s="35" t="s">
        <v>213</v>
      </c>
      <c r="C16" s="9">
        <v>52.741842054000003</v>
      </c>
      <c r="D16" s="9" t="str">
        <f>IF($B16="N/A","N/A",IF(C16&gt;15,"No",IF(C16&lt;-15,"No","Yes")))</f>
        <v>N/A</v>
      </c>
      <c r="E16" s="9">
        <v>51.145579886</v>
      </c>
      <c r="F16" s="9" t="str">
        <f>IF($B16="N/A","N/A",IF(E16&gt;15,"No",IF(E16&lt;-15,"No","Yes")))</f>
        <v>N/A</v>
      </c>
      <c r="G16" s="9">
        <v>60.405709991999998</v>
      </c>
      <c r="H16" s="9" t="str">
        <f>IF($B16="N/A","N/A",IF(G16&gt;15,"No",IF(G16&lt;-15,"No","Yes")))</f>
        <v>N/A</v>
      </c>
      <c r="I16" s="10">
        <v>-3.03</v>
      </c>
      <c r="J16" s="10">
        <v>18.11</v>
      </c>
      <c r="K16" s="9" t="str">
        <f t="shared" si="0"/>
        <v>Yes</v>
      </c>
    </row>
    <row r="17" spans="1:11" x14ac:dyDescent="0.2">
      <c r="A17" s="26" t="s">
        <v>437</v>
      </c>
      <c r="B17" s="35" t="s">
        <v>213</v>
      </c>
      <c r="C17" s="9">
        <v>1.0137092103000001</v>
      </c>
      <c r="D17" s="9" t="str">
        <f>IF($B17="N/A","N/A",IF(C17&gt;15,"No",IF(C17&lt;-15,"No","Yes")))</f>
        <v>N/A</v>
      </c>
      <c r="E17" s="9">
        <v>0.89213300890000002</v>
      </c>
      <c r="F17" s="9" t="str">
        <f>IF($B17="N/A","N/A",IF(E17&gt;15,"No",IF(E17&lt;-15,"No","Yes")))</f>
        <v>N/A</v>
      </c>
      <c r="G17" s="9">
        <v>0.87152516899999999</v>
      </c>
      <c r="H17" s="9" t="str">
        <f>IF($B17="N/A","N/A",IF(G17&gt;15,"No",IF(G17&lt;-15,"No","Yes")))</f>
        <v>N/A</v>
      </c>
      <c r="I17" s="10">
        <v>-12</v>
      </c>
      <c r="J17" s="10">
        <v>-2.31</v>
      </c>
      <c r="K17" s="9" t="str">
        <f t="shared" si="0"/>
        <v>Yes</v>
      </c>
    </row>
    <row r="18" spans="1:11" x14ac:dyDescent="0.2">
      <c r="A18" s="26" t="s">
        <v>819</v>
      </c>
      <c r="B18" s="35" t="s">
        <v>213</v>
      </c>
      <c r="C18" s="96">
        <v>1420.1523810000001</v>
      </c>
      <c r="D18" s="9" t="str">
        <f>IF($B18="N/A","N/A",IF(C18&gt;15,"No",IF(C18&lt;-15,"No","Yes")))</f>
        <v>N/A</v>
      </c>
      <c r="E18" s="96">
        <v>1859.3977273</v>
      </c>
      <c r="F18" s="9" t="str">
        <f>IF($B18="N/A","N/A",IF(E18&gt;15,"No",IF(E18&lt;-15,"No","Yes")))</f>
        <v>N/A</v>
      </c>
      <c r="G18" s="96">
        <v>4520.1379310000002</v>
      </c>
      <c r="H18" s="9" t="str">
        <f>IF($B18="N/A","N/A",IF(G18&gt;15,"No",IF(G18&lt;-15,"No","Yes")))</f>
        <v>N/A</v>
      </c>
      <c r="I18" s="10">
        <v>30.93</v>
      </c>
      <c r="J18" s="10">
        <v>143.1</v>
      </c>
      <c r="K18" s="9" t="str">
        <f t="shared" si="0"/>
        <v>No</v>
      </c>
    </row>
    <row r="19" spans="1:11" x14ac:dyDescent="0.2">
      <c r="A19" s="3" t="s">
        <v>306</v>
      </c>
      <c r="B19" s="35" t="s">
        <v>213</v>
      </c>
      <c r="C19" s="36">
        <v>11</v>
      </c>
      <c r="D19" s="35" t="s">
        <v>213</v>
      </c>
      <c r="E19" s="36">
        <v>11</v>
      </c>
      <c r="F19" s="35" t="s">
        <v>213</v>
      </c>
      <c r="G19" s="36">
        <v>11</v>
      </c>
      <c r="H19" s="9" t="str">
        <f>IF($B19="N/A","N/A",IF(G19&gt;15,"No",IF(G19&lt;-15,"No","Yes")))</f>
        <v>N/A</v>
      </c>
      <c r="I19" s="10">
        <v>40</v>
      </c>
      <c r="J19" s="10">
        <v>-85.7</v>
      </c>
      <c r="K19" s="9" t="str">
        <f t="shared" si="0"/>
        <v>No</v>
      </c>
    </row>
    <row r="20" spans="1:11" x14ac:dyDescent="0.2">
      <c r="A20" s="3" t="s">
        <v>346</v>
      </c>
      <c r="B20" s="35" t="s">
        <v>213</v>
      </c>
      <c r="C20" s="8">
        <v>3.9188024100000003E-2</v>
      </c>
      <c r="D20" s="35" t="s">
        <v>213</v>
      </c>
      <c r="E20" s="8">
        <v>4.2774213300000002E-2</v>
      </c>
      <c r="F20" s="35" t="s">
        <v>213</v>
      </c>
      <c r="G20" s="8">
        <v>3.7199613E-3</v>
      </c>
      <c r="H20" s="9" t="str">
        <f>IF($B20="N/A","N/A",IF(G20&gt;15,"No",IF(G20&lt;-15,"No","Yes")))</f>
        <v>N/A</v>
      </c>
      <c r="I20" s="10">
        <v>9.1509999999999998</v>
      </c>
      <c r="J20" s="10">
        <v>-91.3</v>
      </c>
      <c r="K20" s="9" t="str">
        <f t="shared" si="0"/>
        <v>No</v>
      </c>
    </row>
    <row r="21" spans="1:11" ht="25.5" x14ac:dyDescent="0.2">
      <c r="A21" s="3" t="s">
        <v>820</v>
      </c>
      <c r="B21" s="35" t="s">
        <v>213</v>
      </c>
      <c r="C21" s="37">
        <v>9392.2000000000007</v>
      </c>
      <c r="D21" s="9" t="str">
        <f>IF($B21="N/A","N/A",IF(C21&gt;60,"No",IF(C21&lt;15,"No","Yes")))</f>
        <v>N/A</v>
      </c>
      <c r="E21" s="37">
        <v>4030.1428571000001</v>
      </c>
      <c r="F21" s="9" t="str">
        <f>IF($B21="N/A","N/A",IF(E21&gt;60,"No",IF(E21&lt;15,"No","Yes")))</f>
        <v>N/A</v>
      </c>
      <c r="G21" s="37">
        <v>8270</v>
      </c>
      <c r="H21" s="9" t="str">
        <f>IF($B21="N/A","N/A",IF(G21&gt;60,"No",IF(G21&lt;15,"No","Yes")))</f>
        <v>N/A</v>
      </c>
      <c r="I21" s="10">
        <v>-57.1</v>
      </c>
      <c r="J21" s="10">
        <v>105.2</v>
      </c>
      <c r="K21" s="9" t="str">
        <f t="shared" si="0"/>
        <v>No</v>
      </c>
    </row>
    <row r="22" spans="1:11" x14ac:dyDescent="0.2">
      <c r="A22" s="3" t="s">
        <v>821</v>
      </c>
      <c r="B22" s="35" t="s">
        <v>217</v>
      </c>
      <c r="C22" s="36">
        <v>11</v>
      </c>
      <c r="D22" s="9" t="str">
        <f>IF($B22="N/A","N/A",IF(C22="N/A","N/A",IF(C22=0,"Yes","No")))</f>
        <v>No</v>
      </c>
      <c r="E22" s="36">
        <v>11</v>
      </c>
      <c r="F22" s="9" t="str">
        <f>IF($B22="N/A","N/A",IF(E22="N/A","N/A",IF(E22=0,"Yes","No")))</f>
        <v>No</v>
      </c>
      <c r="G22" s="36">
        <v>11</v>
      </c>
      <c r="H22" s="9" t="str">
        <f>IF($B22="N/A","N/A",IF(G22=0,"Yes","No"))</f>
        <v>No</v>
      </c>
      <c r="I22" s="10">
        <v>0</v>
      </c>
      <c r="J22" s="10">
        <v>100</v>
      </c>
      <c r="K22" s="9" t="str">
        <f t="shared" si="0"/>
        <v>No</v>
      </c>
    </row>
    <row r="23" spans="1:11" x14ac:dyDescent="0.2">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5" t="s">
        <v>217</v>
      </c>
      <c r="C24" s="96">
        <v>0</v>
      </c>
      <c r="D24" s="9" t="str">
        <f>IF($B24="N/A","N/A",IF(C24="N/A","N/A",IF(C24=0,"Yes","No")))</f>
        <v>Yes</v>
      </c>
      <c r="E24" s="96">
        <v>0</v>
      </c>
      <c r="F24" s="9" t="str">
        <f t="shared" si="4"/>
        <v>Yes</v>
      </c>
      <c r="G24" s="96">
        <v>0</v>
      </c>
      <c r="H24" s="9" t="str">
        <f t="shared" si="5"/>
        <v>Yes</v>
      </c>
      <c r="I24" s="10" t="s">
        <v>1747</v>
      </c>
      <c r="J24" s="10" t="s">
        <v>1747</v>
      </c>
      <c r="K24" s="9" t="str">
        <f t="shared" si="0"/>
        <v>N/A</v>
      </c>
    </row>
    <row r="25" spans="1:11" s="123" customFormat="1" x14ac:dyDescent="0.2">
      <c r="A25" s="118" t="s">
        <v>1647</v>
      </c>
      <c r="B25" s="119"/>
      <c r="C25" s="120"/>
      <c r="D25" s="121"/>
      <c r="E25" s="120"/>
      <c r="F25" s="121"/>
      <c r="G25" s="120"/>
      <c r="H25" s="121"/>
      <c r="I25" s="122"/>
      <c r="J25" s="122"/>
      <c r="K25" s="121"/>
    </row>
    <row r="26" spans="1:11" ht="16.5" customHeight="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B28" s="35"/>
      <c r="C28" s="8"/>
      <c r="D28" s="9"/>
      <c r="E28" s="8"/>
      <c r="F28" s="9"/>
      <c r="G28" s="8"/>
      <c r="H28" s="9"/>
      <c r="I28" s="10"/>
      <c r="J28" s="10"/>
      <c r="K28" s="9"/>
    </row>
    <row r="29" spans="1:11" x14ac:dyDescent="0.2">
      <c r="B29" s="35"/>
      <c r="C29" s="8"/>
      <c r="D29" s="9"/>
      <c r="E29" s="8"/>
      <c r="F29" s="9"/>
      <c r="G29" s="8"/>
      <c r="H29" s="9"/>
      <c r="I29" s="10"/>
      <c r="J29" s="10"/>
      <c r="K29" s="9"/>
    </row>
    <row r="30" spans="1:11" x14ac:dyDescent="0.2">
      <c r="B30" s="35"/>
      <c r="C30" s="8"/>
      <c r="D30" s="9"/>
      <c r="E30" s="8"/>
      <c r="F30" s="9"/>
      <c r="G30" s="8"/>
      <c r="H30" s="9"/>
      <c r="I30" s="10"/>
      <c r="J30" s="10"/>
      <c r="K30" s="9"/>
    </row>
    <row r="31" spans="1:11" x14ac:dyDescent="0.2">
      <c r="B31" s="35"/>
      <c r="C31" s="8"/>
      <c r="D31" s="9"/>
      <c r="E31" s="8"/>
      <c r="F31" s="9"/>
      <c r="G31" s="8"/>
      <c r="H31" s="9"/>
      <c r="I31" s="10"/>
      <c r="J31" s="10"/>
      <c r="K31" s="9"/>
    </row>
    <row r="32" spans="1:11" x14ac:dyDescent="0.2">
      <c r="B32" s="35"/>
      <c r="C32" s="8"/>
      <c r="D32" s="9"/>
      <c r="E32" s="8"/>
      <c r="F32" s="9"/>
      <c r="G32" s="8"/>
      <c r="H32" s="9"/>
      <c r="I32" s="10"/>
      <c r="J32" s="10"/>
      <c r="K32" s="9"/>
    </row>
    <row r="33" spans="2:11" x14ac:dyDescent="0.2">
      <c r="B33" s="35"/>
      <c r="C33" s="8"/>
      <c r="D33" s="9"/>
      <c r="E33" s="8"/>
      <c r="F33" s="9"/>
      <c r="G33" s="8"/>
      <c r="H33" s="9"/>
      <c r="I33" s="10"/>
      <c r="J33" s="10"/>
      <c r="K33" s="9"/>
    </row>
    <row r="34" spans="2:11" x14ac:dyDescent="0.2">
      <c r="B34" s="35"/>
      <c r="C34" s="8"/>
      <c r="D34" s="9"/>
      <c r="E34" s="8"/>
      <c r="F34" s="9"/>
      <c r="G34" s="8"/>
      <c r="H34" s="9"/>
      <c r="I34" s="10"/>
      <c r="J34" s="10"/>
      <c r="K34" s="9"/>
    </row>
    <row r="35" spans="2:11" x14ac:dyDescent="0.2">
      <c r="B35" s="35"/>
      <c r="C35" s="8"/>
      <c r="D35" s="9"/>
      <c r="E35" s="8"/>
      <c r="F35" s="9"/>
      <c r="G35" s="8"/>
      <c r="H35" s="9"/>
      <c r="I35" s="10"/>
      <c r="J35" s="10"/>
      <c r="K35" s="9"/>
    </row>
    <row r="36" spans="2:11" x14ac:dyDescent="0.2">
      <c r="B36" s="35"/>
      <c r="C36" s="8"/>
      <c r="D36" s="9"/>
      <c r="E36" s="8"/>
      <c r="F36" s="9"/>
      <c r="G36" s="8"/>
      <c r="H36" s="9"/>
      <c r="I36" s="10"/>
      <c r="J36" s="10"/>
      <c r="K36" s="9"/>
    </row>
    <row r="37" spans="2:11" x14ac:dyDescent="0.2">
      <c r="B37" s="35"/>
      <c r="C37" s="8"/>
      <c r="D37" s="9"/>
      <c r="E37" s="8"/>
      <c r="F37" s="9"/>
      <c r="G37" s="8"/>
      <c r="H37" s="9"/>
      <c r="I37" s="10"/>
      <c r="J37" s="10"/>
      <c r="K37" s="9"/>
    </row>
    <row r="38" spans="2:11" x14ac:dyDescent="0.2">
      <c r="B38" s="35"/>
      <c r="C38" s="8"/>
      <c r="D38" s="9"/>
      <c r="E38" s="8"/>
      <c r="F38" s="9"/>
      <c r="G38" s="8"/>
      <c r="H38" s="9"/>
      <c r="I38" s="10"/>
      <c r="J38" s="10"/>
      <c r="K38" s="9"/>
    </row>
    <row r="39" spans="2:11" x14ac:dyDescent="0.2">
      <c r="B39" s="35"/>
      <c r="C39" s="8"/>
      <c r="D39" s="9"/>
      <c r="E39" s="8"/>
      <c r="F39" s="9"/>
      <c r="G39" s="8"/>
      <c r="H39" s="9"/>
      <c r="I39" s="10"/>
      <c r="J39" s="10"/>
      <c r="K39" s="9"/>
    </row>
    <row r="40" spans="2:11" x14ac:dyDescent="0.2">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1591</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5463</v>
      </c>
      <c r="D6" s="9" t="str">
        <f>IF($B6="N/A","N/A",IF(C6&gt;15,"No",IF(C6&lt;-15,"No","Yes")))</f>
        <v>N/A</v>
      </c>
      <c r="E6" s="36">
        <v>5045</v>
      </c>
      <c r="F6" s="9" t="str">
        <f>IF($B6="N/A","N/A",IF(E6&gt;15,"No",IF(E6&lt;-15,"No","Yes")))</f>
        <v>N/A</v>
      </c>
      <c r="G6" s="36">
        <v>4020</v>
      </c>
      <c r="H6" s="9" t="str">
        <f>IF($B6="N/A","N/A",IF(G6&gt;15,"No",IF(G6&lt;-15,"No","Yes")))</f>
        <v>N/A</v>
      </c>
      <c r="I6" s="10">
        <v>-7.65</v>
      </c>
      <c r="J6" s="10">
        <v>-20.3</v>
      </c>
      <c r="K6" s="9" t="str">
        <f t="shared" ref="K6:K36" si="0">IF(J6="Div by 0", "N/A", IF(J6="N/A","N/A", IF(J6&gt;30, "No", IF(J6&lt;-30, "No", "Yes"))))</f>
        <v>Yes</v>
      </c>
    </row>
    <row r="7" spans="1:11" x14ac:dyDescent="0.2">
      <c r="A7" s="110" t="s">
        <v>307</v>
      </c>
      <c r="B7" s="35" t="s">
        <v>214</v>
      </c>
      <c r="C7" s="111">
        <v>100</v>
      </c>
      <c r="D7" s="9" t="str">
        <f>IF($B7="N/A","N/A",IF(C7&gt;100,"No",IF(C7&lt;95,"No","Yes")))</f>
        <v>Yes</v>
      </c>
      <c r="E7" s="111">
        <v>100</v>
      </c>
      <c r="F7" s="9" t="str">
        <f>IF($B7="N/A","N/A",IF(E7&gt;100,"No",IF(E7&lt;95,"No","Yes")))</f>
        <v>Yes</v>
      </c>
      <c r="G7" s="9">
        <v>100</v>
      </c>
      <c r="H7" s="9" t="str">
        <f>IF($B7="N/A","N/A",IF(G7&gt;100,"No",IF(G7&lt;95,"No","Yes")))</f>
        <v>Yes</v>
      </c>
      <c r="I7" s="10">
        <v>0</v>
      </c>
      <c r="J7" s="10">
        <v>0</v>
      </c>
      <c r="K7" s="9" t="str">
        <f t="shared" si="0"/>
        <v>Yes</v>
      </c>
    </row>
    <row r="8" spans="1:11" x14ac:dyDescent="0.2">
      <c r="A8" s="110" t="s">
        <v>308</v>
      </c>
      <c r="B8" s="35" t="s">
        <v>217</v>
      </c>
      <c r="C8" s="111">
        <v>0</v>
      </c>
      <c r="D8" s="9" t="str">
        <f>IF($B8="N/A","N/A",IF(C8=0,"Yes","No"))</f>
        <v>Yes</v>
      </c>
      <c r="E8" s="111">
        <v>0</v>
      </c>
      <c r="F8" s="9" t="str">
        <f>IF($B8="N/A","N/A",IF(E8=0,"Yes","No"))</f>
        <v>Yes</v>
      </c>
      <c r="G8" s="111">
        <v>0</v>
      </c>
      <c r="H8" s="9" t="str">
        <f>IF($B8="N/A","N/A",IF(G8=0,"Yes","No"))</f>
        <v>Yes</v>
      </c>
      <c r="I8" s="10" t="s">
        <v>1747</v>
      </c>
      <c r="J8" s="10" t="s">
        <v>1747</v>
      </c>
      <c r="K8" s="9" t="str">
        <f t="shared" si="0"/>
        <v>N/A</v>
      </c>
    </row>
    <row r="9" spans="1:11" x14ac:dyDescent="0.2">
      <c r="A9" s="110" t="s">
        <v>824</v>
      </c>
      <c r="B9" s="35" t="s">
        <v>218</v>
      </c>
      <c r="C9" s="96">
        <v>9088.5526267999994</v>
      </c>
      <c r="D9" s="9" t="str">
        <f>IF($B9="N/A","N/A",IF(C9&gt;7000,"No",IF(C9&lt;2000,"No","Yes")))</f>
        <v>No</v>
      </c>
      <c r="E9" s="96">
        <v>9845.0889989999996</v>
      </c>
      <c r="F9" s="9" t="str">
        <f>IF($B9="N/A","N/A",IF(E9&gt;7000,"No",IF(E9&lt;2000,"No","Yes")))</f>
        <v>No</v>
      </c>
      <c r="G9" s="96">
        <v>9799.7594527000001</v>
      </c>
      <c r="H9" s="9" t="str">
        <f>IF($B9="N/A","N/A",IF(G9&gt;7000,"No",IF(G9&lt;2000,"No","Yes")))</f>
        <v>No</v>
      </c>
      <c r="I9" s="10">
        <v>8.3239999999999998</v>
      </c>
      <c r="J9" s="10">
        <v>-0.46</v>
      </c>
      <c r="K9" s="9" t="str">
        <f t="shared" si="0"/>
        <v>Yes</v>
      </c>
    </row>
    <row r="10" spans="1:11" x14ac:dyDescent="0.2">
      <c r="A10" s="110" t="s">
        <v>825</v>
      </c>
      <c r="B10" s="35" t="s">
        <v>213</v>
      </c>
      <c r="C10" s="96">
        <v>1793.3527053</v>
      </c>
      <c r="D10" s="9" t="str">
        <f>IF($B10="N/A","N/A",IF(C10&gt;15,"No",IF(C10&lt;-15,"No","Yes")))</f>
        <v>N/A</v>
      </c>
      <c r="E10" s="96">
        <v>1919.4803678999999</v>
      </c>
      <c r="F10" s="9" t="str">
        <f>IF($B10="N/A","N/A",IF(E10&gt;15,"No",IF(E10&lt;-15,"No","Yes")))</f>
        <v>N/A</v>
      </c>
      <c r="G10" s="96">
        <v>1991.2572281</v>
      </c>
      <c r="H10" s="9" t="str">
        <f>IF($B10="N/A","N/A",IF(G10&gt;15,"No",IF(G10&lt;-15,"No","Yes")))</f>
        <v>N/A</v>
      </c>
      <c r="I10" s="10">
        <v>7.0330000000000004</v>
      </c>
      <c r="J10" s="10">
        <v>3.7389999999999999</v>
      </c>
      <c r="K10" s="9" t="str">
        <f t="shared" si="0"/>
        <v>Yes</v>
      </c>
    </row>
    <row r="11" spans="1:11" x14ac:dyDescent="0.2">
      <c r="A11" s="110" t="s">
        <v>309</v>
      </c>
      <c r="B11" s="35" t="s">
        <v>219</v>
      </c>
      <c r="C11" s="9">
        <v>3.9172615779000002</v>
      </c>
      <c r="D11" s="9" t="str">
        <f>IF($B11="N/A","N/A",IF(C11&gt;10,"No",IF(C11&lt;=0,"No","Yes")))</f>
        <v>Yes</v>
      </c>
      <c r="E11" s="9">
        <v>4.3211100098999999</v>
      </c>
      <c r="F11" s="9" t="str">
        <f>IF($B11="N/A","N/A",IF(E11&gt;10,"No",IF(E11&lt;=0,"No","Yes")))</f>
        <v>Yes</v>
      </c>
      <c r="G11" s="9">
        <v>2.5870646765999998</v>
      </c>
      <c r="H11" s="9" t="str">
        <f>IF($B11="N/A","N/A",IF(G11&gt;10,"No",IF(G11&lt;=0,"No","Yes")))</f>
        <v>Yes</v>
      </c>
      <c r="I11" s="10">
        <v>10.31</v>
      </c>
      <c r="J11" s="10">
        <v>-40.1</v>
      </c>
      <c r="K11" s="9" t="str">
        <f t="shared" si="0"/>
        <v>No</v>
      </c>
    </row>
    <row r="12" spans="1:11" x14ac:dyDescent="0.2">
      <c r="A12" s="110" t="s">
        <v>826</v>
      </c>
      <c r="B12" s="35" t="s">
        <v>213</v>
      </c>
      <c r="C12" s="96">
        <v>6441.6448597999997</v>
      </c>
      <c r="D12" s="9" t="str">
        <f>IF($B12="N/A","N/A",IF(C12&gt;15,"No",IF(C12&lt;-15,"No","Yes")))</f>
        <v>N/A</v>
      </c>
      <c r="E12" s="96">
        <v>5141.0963302999999</v>
      </c>
      <c r="F12" s="9" t="str">
        <f>IF($B12="N/A","N/A",IF(E12&gt;15,"No",IF(E12&lt;-15,"No","Yes")))</f>
        <v>N/A</v>
      </c>
      <c r="G12" s="96">
        <v>10690.394231</v>
      </c>
      <c r="H12" s="9" t="str">
        <f>IF($B12="N/A","N/A",IF(G12&gt;15,"No",IF(G12&lt;-15,"No","Yes")))</f>
        <v>N/A</v>
      </c>
      <c r="I12" s="10">
        <v>-20.2</v>
      </c>
      <c r="J12" s="10">
        <v>107.9</v>
      </c>
      <c r="K12" s="9" t="str">
        <f t="shared" si="0"/>
        <v>No</v>
      </c>
    </row>
    <row r="13" spans="1:11" x14ac:dyDescent="0.2">
      <c r="A13" s="110" t="s">
        <v>310</v>
      </c>
      <c r="B13" s="35" t="s">
        <v>214</v>
      </c>
      <c r="C13" s="8">
        <v>100</v>
      </c>
      <c r="D13" s="9" t="str">
        <f>IF($B13="N/A","N/A",IF(C13&gt;100,"No",IF(C13&lt;95,"No","Yes")))</f>
        <v>Yes</v>
      </c>
      <c r="E13" s="8">
        <v>100</v>
      </c>
      <c r="F13" s="9" t="str">
        <f>IF($B13="N/A","N/A",IF(E13&gt;100,"No",IF(E13&lt;95,"No","Yes")))</f>
        <v>Yes</v>
      </c>
      <c r="G13" s="8">
        <v>100</v>
      </c>
      <c r="H13" s="9" t="str">
        <f>IF($B13="N/A","N/A",IF(G13&gt;100,"No",IF(G13&lt;95,"No","Yes")))</f>
        <v>Yes</v>
      </c>
      <c r="I13" s="10">
        <v>0</v>
      </c>
      <c r="J13" s="10">
        <v>0</v>
      </c>
      <c r="K13" s="9" t="str">
        <f t="shared" si="0"/>
        <v>Yes</v>
      </c>
    </row>
    <row r="14" spans="1:11" x14ac:dyDescent="0.2">
      <c r="A14" s="110" t="s">
        <v>827</v>
      </c>
      <c r="B14" s="35" t="s">
        <v>220</v>
      </c>
      <c r="C14" s="8">
        <v>1.1960461284999999</v>
      </c>
      <c r="D14" s="9" t="str">
        <f>IF($B14="N/A","N/A",IF(C14&gt;1,"Yes","No"))</f>
        <v>Yes</v>
      </c>
      <c r="E14" s="8">
        <v>1.2095143707</v>
      </c>
      <c r="F14" s="9" t="str">
        <f>IF($B14="N/A","N/A",IF(E14&gt;1,"Yes","No"))</f>
        <v>Yes</v>
      </c>
      <c r="G14" s="8">
        <v>1.1905472637000001</v>
      </c>
      <c r="H14" s="9" t="str">
        <f>IF($B14="N/A","N/A",IF(G14&gt;1,"Yes","No"))</f>
        <v>Yes</v>
      </c>
      <c r="I14" s="10">
        <v>1.1259999999999999</v>
      </c>
      <c r="J14" s="10">
        <v>-1.57</v>
      </c>
      <c r="K14" s="9" t="str">
        <f t="shared" si="0"/>
        <v>Yes</v>
      </c>
    </row>
    <row r="15" spans="1:11" x14ac:dyDescent="0.2">
      <c r="A15" s="110" t="s">
        <v>311</v>
      </c>
      <c r="B15" s="35" t="s">
        <v>214</v>
      </c>
      <c r="C15" s="8">
        <v>99.890170236000003</v>
      </c>
      <c r="D15" s="9" t="str">
        <f>IF($B15="N/A","N/A",IF(C15&gt;100,"No",IF(C15&lt;95,"No","Yes")))</f>
        <v>Yes</v>
      </c>
      <c r="E15" s="8">
        <v>99.881070367000007</v>
      </c>
      <c r="F15" s="9" t="str">
        <f>IF($B15="N/A","N/A",IF(E15&gt;100,"No",IF(E15&lt;95,"No","Yes")))</f>
        <v>Yes</v>
      </c>
      <c r="G15" s="8">
        <v>99.950248755999993</v>
      </c>
      <c r="H15" s="9" t="str">
        <f>IF($B15="N/A","N/A",IF(G15&gt;100,"No",IF(G15&lt;95,"No","Yes")))</f>
        <v>Yes</v>
      </c>
      <c r="I15" s="10">
        <v>-8.9999999999999993E-3</v>
      </c>
      <c r="J15" s="10">
        <v>6.93E-2</v>
      </c>
      <c r="K15" s="9" t="str">
        <f t="shared" si="0"/>
        <v>Yes</v>
      </c>
    </row>
    <row r="16" spans="1:11" x14ac:dyDescent="0.2">
      <c r="A16" s="110" t="s">
        <v>828</v>
      </c>
      <c r="B16" s="35" t="s">
        <v>221</v>
      </c>
      <c r="C16" s="8">
        <v>9.4300897929000005</v>
      </c>
      <c r="D16" s="9" t="str">
        <f>IF($B16="N/A","N/A",IF(C16&gt;3,"Yes","No"))</f>
        <v>Yes</v>
      </c>
      <c r="E16" s="8">
        <v>9.4181385194999994</v>
      </c>
      <c r="F16" s="9" t="str">
        <f>IF($B16="N/A","N/A",IF(E16&gt;3,"Yes","No"))</f>
        <v>Yes</v>
      </c>
      <c r="G16" s="8">
        <v>9.0796416126999997</v>
      </c>
      <c r="H16" s="9" t="str">
        <f>IF($B16="N/A","N/A",IF(G16&gt;3,"Yes","No"))</f>
        <v>Yes</v>
      </c>
      <c r="I16" s="10">
        <v>-0.127</v>
      </c>
      <c r="J16" s="10">
        <v>-3.59</v>
      </c>
      <c r="K16" s="9" t="str">
        <f t="shared" si="0"/>
        <v>Yes</v>
      </c>
    </row>
    <row r="17" spans="1:11" x14ac:dyDescent="0.2">
      <c r="A17" s="110" t="s">
        <v>829</v>
      </c>
      <c r="B17" s="35" t="s">
        <v>222</v>
      </c>
      <c r="C17" s="8">
        <v>5.0600402709000001</v>
      </c>
      <c r="D17" s="9" t="str">
        <f>IF($B17="N/A","N/A",IF(C17&gt;=8,"No",IF(C17&lt;2,"No","Yes")))</f>
        <v>Yes</v>
      </c>
      <c r="E17" s="8">
        <v>5.1244796828999997</v>
      </c>
      <c r="F17" s="9" t="str">
        <f>IF($B17="N/A","N/A",IF(E17&gt;=8,"No",IF(E17&lt;2,"No","Yes")))</f>
        <v>Yes</v>
      </c>
      <c r="G17" s="8">
        <v>4.9218905473000003</v>
      </c>
      <c r="H17" s="9" t="str">
        <f>IF($B17="N/A","N/A",IF(G17&gt;=8,"No",IF(G17&lt;2,"No","Yes")))</f>
        <v>Yes</v>
      </c>
      <c r="I17" s="10">
        <v>1.2729999999999999</v>
      </c>
      <c r="J17" s="10">
        <v>-3.95</v>
      </c>
      <c r="K17" s="9" t="str">
        <f t="shared" si="0"/>
        <v>Yes</v>
      </c>
    </row>
    <row r="18" spans="1:11" x14ac:dyDescent="0.2">
      <c r="A18" s="110" t="s">
        <v>830</v>
      </c>
      <c r="B18" s="35" t="s">
        <v>222</v>
      </c>
      <c r="C18" s="8">
        <v>5.0679114040000002</v>
      </c>
      <c r="D18" s="9" t="str">
        <f>IF($B18="N/A","N/A",IF(C18&gt;=8,"No",IF(C18&lt;2,"No","Yes")))</f>
        <v>Yes</v>
      </c>
      <c r="E18" s="8">
        <v>5.1290386521000002</v>
      </c>
      <c r="F18" s="9" t="str">
        <f>IF($B18="N/A","N/A",IF(E18&gt;=8,"No",IF(E18&lt;2,"No","Yes")))</f>
        <v>Yes</v>
      </c>
      <c r="G18" s="8">
        <v>4.9213930348000003</v>
      </c>
      <c r="H18" s="9" t="str">
        <f>IF($B18="N/A","N/A",IF(G18&gt;=8,"No",IF(G18&lt;2,"No","Yes")))</f>
        <v>Yes</v>
      </c>
      <c r="I18" s="10">
        <v>1.206</v>
      </c>
      <c r="J18" s="10">
        <v>-4.05</v>
      </c>
      <c r="K18" s="9" t="str">
        <f t="shared" si="0"/>
        <v>Yes</v>
      </c>
    </row>
    <row r="19" spans="1:11" x14ac:dyDescent="0.2">
      <c r="A19" s="110" t="s">
        <v>312</v>
      </c>
      <c r="B19" s="35" t="s">
        <v>223</v>
      </c>
      <c r="C19" s="8">
        <v>100</v>
      </c>
      <c r="D19" s="9" t="str">
        <f>IF(OR($B19="N/A",$C19="N/A"),"N/A",IF(C19&gt;100,"No",IF(C19&lt;98,"No","Yes")))</f>
        <v>Yes</v>
      </c>
      <c r="E19" s="8">
        <v>99.801783943999993</v>
      </c>
      <c r="F19" s="9" t="str">
        <f>IF(OR($B19="N/A",$E19="N/A"),"N/A",IF(E19&gt;100,"No",IF(E19&lt;98,"No","Yes")))</f>
        <v>Yes</v>
      </c>
      <c r="G19" s="8">
        <v>98.955223880999995</v>
      </c>
      <c r="H19" s="9" t="str">
        <f>IF($B19="N/A","N/A",IF(G19&gt;100,"No",IF(G19&lt;98,"No","Yes")))</f>
        <v>Yes</v>
      </c>
      <c r="I19" s="10">
        <v>-0.19800000000000001</v>
      </c>
      <c r="J19" s="10">
        <v>-0.84799999999999998</v>
      </c>
      <c r="K19" s="9" t="str">
        <f t="shared" si="0"/>
        <v>Yes</v>
      </c>
    </row>
    <row r="20" spans="1:11" x14ac:dyDescent="0.2">
      <c r="A20" s="110" t="s">
        <v>31</v>
      </c>
      <c r="B20" s="60" t="s">
        <v>214</v>
      </c>
      <c r="C20" s="8">
        <v>99.670510707999995</v>
      </c>
      <c r="D20" s="9" t="str">
        <f>IF($B20="N/A","N/A",IF(C20&gt;100,"No",IF(C20&lt;95,"No","Yes")))</f>
        <v>Yes</v>
      </c>
      <c r="E20" s="8">
        <v>99.425173439000005</v>
      </c>
      <c r="F20" s="9" t="str">
        <f>IF($B20="N/A","N/A",IF(E20&gt;100,"No",IF(E20&lt;95,"No","Yes")))</f>
        <v>Yes</v>
      </c>
      <c r="G20" s="8">
        <v>98.159203980000001</v>
      </c>
      <c r="H20" s="9" t="str">
        <f>IF($B20="N/A","N/A",IF(G20&gt;100,"No",IF(G20&lt;95,"No","Yes")))</f>
        <v>Yes</v>
      </c>
      <c r="I20" s="10">
        <v>-0.246</v>
      </c>
      <c r="J20" s="10">
        <v>-1.27</v>
      </c>
      <c r="K20" s="9" t="str">
        <f t="shared" si="0"/>
        <v>Yes</v>
      </c>
    </row>
    <row r="21" spans="1:11" x14ac:dyDescent="0.2">
      <c r="A21" s="110" t="s">
        <v>313</v>
      </c>
      <c r="B21" s="35" t="s">
        <v>214</v>
      </c>
      <c r="C21" s="8">
        <v>99.981695039000002</v>
      </c>
      <c r="D21" s="9" t="str">
        <f>IF($B21="N/A","N/A",IF(C21&gt;100,"No",IF(C21&lt;95,"No","Yes")))</f>
        <v>Yes</v>
      </c>
      <c r="E21" s="8">
        <v>99.920713578000004</v>
      </c>
      <c r="F21" s="9" t="str">
        <f>IF($B21="N/A","N/A",IF(E21&gt;100,"No",IF(E21&lt;95,"No","Yes")))</f>
        <v>Yes</v>
      </c>
      <c r="G21" s="8">
        <v>100</v>
      </c>
      <c r="H21" s="9" t="str">
        <f>IF($B21="N/A","N/A",IF(G21&gt;100,"No",IF(G21&lt;95,"No","Yes")))</f>
        <v>Yes</v>
      </c>
      <c r="I21" s="10">
        <v>-6.0999999999999999E-2</v>
      </c>
      <c r="J21" s="10">
        <v>7.9299999999999995E-2</v>
      </c>
      <c r="K21" s="9" t="str">
        <f t="shared" si="0"/>
        <v>Yes</v>
      </c>
    </row>
    <row r="22" spans="1:11" x14ac:dyDescent="0.2">
      <c r="A22" s="110" t="s">
        <v>1721</v>
      </c>
      <c r="B22" s="35" t="s">
        <v>224</v>
      </c>
      <c r="C22" s="8">
        <v>0</v>
      </c>
      <c r="D22" s="9" t="str">
        <f>IF($B22="N/A","N/A",IF(C22&gt;5,"No",IF(C22&lt;=0,"No","Yes")))</f>
        <v>No</v>
      </c>
      <c r="E22" s="8">
        <v>0</v>
      </c>
      <c r="F22" s="9" t="str">
        <f>IF($B22="N/A","N/A",IF(E22&gt;5,"No",IF(E22&lt;=0,"No","Yes")))</f>
        <v>No</v>
      </c>
      <c r="G22" s="8">
        <v>0</v>
      </c>
      <c r="H22" s="9" t="str">
        <f>IF($B22="N/A","N/A",IF(G22&gt;5,"No",IF(G22&lt;=0,"No","Yes")))</f>
        <v>No</v>
      </c>
      <c r="I22" s="10" t="s">
        <v>1747</v>
      </c>
      <c r="J22" s="10" t="s">
        <v>1747</v>
      </c>
      <c r="K22" s="9" t="str">
        <f t="shared" si="0"/>
        <v>N/A</v>
      </c>
    </row>
    <row r="23" spans="1:11" x14ac:dyDescent="0.2">
      <c r="A23" s="110"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10" t="s">
        <v>831</v>
      </c>
      <c r="B24" s="35" t="s">
        <v>225</v>
      </c>
      <c r="C24" s="8">
        <v>4.9676002197000004</v>
      </c>
      <c r="D24" s="9" t="str">
        <f>IF($B24="N/A","N/A",IF(C24&gt;=2,"Yes","No"))</f>
        <v>Yes</v>
      </c>
      <c r="E24" s="8">
        <v>5.1355797819999998</v>
      </c>
      <c r="F24" s="9" t="str">
        <f>IF($B24="N/A","N/A",IF(E24&gt;=2,"Yes","No"))</f>
        <v>Yes</v>
      </c>
      <c r="G24" s="8">
        <v>4.9315920397999999</v>
      </c>
      <c r="H24" s="9" t="str">
        <f>IF($B24="N/A","N/A",IF(G24&gt;=2,"Yes","No"))</f>
        <v>Yes</v>
      </c>
      <c r="I24" s="10">
        <v>3.3820000000000001</v>
      </c>
      <c r="J24" s="10">
        <v>-3.97</v>
      </c>
      <c r="K24" s="9" t="str">
        <f t="shared" si="0"/>
        <v>Yes</v>
      </c>
    </row>
    <row r="25" spans="1:11" x14ac:dyDescent="0.2">
      <c r="A25" s="110" t="s">
        <v>832</v>
      </c>
      <c r="B25" s="35" t="s">
        <v>226</v>
      </c>
      <c r="C25" s="8">
        <v>5.3450485080999997</v>
      </c>
      <c r="D25" s="9" t="str">
        <f>IF($B25="N/A","N/A",IF(C25&gt;30,"No",IF(C25&lt;5,"No","Yes")))</f>
        <v>Yes</v>
      </c>
      <c r="E25" s="8">
        <v>4.6977205154000004</v>
      </c>
      <c r="F25" s="9" t="str">
        <f>IF($B25="N/A","N/A",IF(E25&gt;30,"No",IF(E25&lt;5,"No","Yes")))</f>
        <v>No</v>
      </c>
      <c r="G25" s="8">
        <v>4.5024875621999998</v>
      </c>
      <c r="H25" s="9" t="str">
        <f>IF($B25="N/A","N/A",IF(G25&gt;30,"No",IF(G25&lt;5,"No","Yes")))</f>
        <v>No</v>
      </c>
      <c r="I25" s="10">
        <v>-12.1</v>
      </c>
      <c r="J25" s="10">
        <v>-4.16</v>
      </c>
      <c r="K25" s="9" t="str">
        <f t="shared" si="0"/>
        <v>Yes</v>
      </c>
    </row>
    <row r="26" spans="1:11" x14ac:dyDescent="0.2">
      <c r="A26" s="110" t="s">
        <v>833</v>
      </c>
      <c r="B26" s="35" t="s">
        <v>227</v>
      </c>
      <c r="C26" s="8">
        <v>17.04191836</v>
      </c>
      <c r="D26" s="9" t="str">
        <f>IF($B26="N/A","N/A",IF(C26&gt;75,"No",IF(C26&lt;15,"No","Yes")))</f>
        <v>Yes</v>
      </c>
      <c r="E26" s="8">
        <v>17.205153617000001</v>
      </c>
      <c r="F26" s="9" t="str">
        <f>IF($B26="N/A","N/A",IF(E26&gt;75,"No",IF(E26&lt;15,"No","Yes")))</f>
        <v>Yes</v>
      </c>
      <c r="G26" s="8">
        <v>16.616915422999998</v>
      </c>
      <c r="H26" s="9" t="str">
        <f>IF($B26="N/A","N/A",IF(G26&gt;75,"No",IF(G26&lt;15,"No","Yes")))</f>
        <v>Yes</v>
      </c>
      <c r="I26" s="10">
        <v>0.95779999999999998</v>
      </c>
      <c r="J26" s="10">
        <v>-3.42</v>
      </c>
      <c r="K26" s="9" t="str">
        <f t="shared" si="0"/>
        <v>Yes</v>
      </c>
    </row>
    <row r="27" spans="1:11" x14ac:dyDescent="0.2">
      <c r="A27" s="110" t="s">
        <v>834</v>
      </c>
      <c r="B27" s="35" t="s">
        <v>228</v>
      </c>
      <c r="C27" s="8">
        <v>77.613033131999998</v>
      </c>
      <c r="D27" s="9" t="str">
        <f>IF($B27="N/A","N/A",IF(C27&gt;70,"No",IF(C27&lt;25,"No","Yes")))</f>
        <v>No</v>
      </c>
      <c r="E27" s="8">
        <v>78.097125867000003</v>
      </c>
      <c r="F27" s="9" t="str">
        <f>IF($B27="N/A","N/A",IF(E27&gt;70,"No",IF(E27&lt;25,"No","Yes")))</f>
        <v>No</v>
      </c>
      <c r="G27" s="8">
        <v>78.880597015000006</v>
      </c>
      <c r="H27" s="9" t="str">
        <f>IF($B27="N/A","N/A",IF(G27&gt;70,"No",IF(G27&lt;25,"No","Yes")))</f>
        <v>No</v>
      </c>
      <c r="I27" s="10">
        <v>0.62370000000000003</v>
      </c>
      <c r="J27" s="10">
        <v>1.0029999999999999</v>
      </c>
      <c r="K27" s="9" t="str">
        <f t="shared" si="0"/>
        <v>Yes</v>
      </c>
    </row>
    <row r="28" spans="1:11" x14ac:dyDescent="0.2">
      <c r="A28" s="110" t="s">
        <v>318</v>
      </c>
      <c r="B28" s="35" t="s">
        <v>229</v>
      </c>
      <c r="C28" s="8">
        <v>70.309353834999996</v>
      </c>
      <c r="D28" s="9" t="str">
        <f>IF($B28="N/A","N/A",IF(C28&gt;70,"No",IF(C28&lt;35,"No","Yes")))</f>
        <v>No</v>
      </c>
      <c r="E28" s="8">
        <v>71.040634291000003</v>
      </c>
      <c r="F28" s="9" t="str">
        <f>IF($B28="N/A","N/A",IF(E28&gt;70,"No",IF(E28&lt;35,"No","Yes")))</f>
        <v>No</v>
      </c>
      <c r="G28" s="8">
        <v>76.044776119000005</v>
      </c>
      <c r="H28" s="9" t="str">
        <f>IF($B28="N/A","N/A",IF(G28&gt;70,"No",IF(G28&lt;35,"No","Yes")))</f>
        <v>No</v>
      </c>
      <c r="I28" s="10">
        <v>1.04</v>
      </c>
      <c r="J28" s="10">
        <v>7.0439999999999996</v>
      </c>
      <c r="K28" s="9" t="str">
        <f t="shared" si="0"/>
        <v>Yes</v>
      </c>
    </row>
    <row r="29" spans="1:11" x14ac:dyDescent="0.2">
      <c r="A29" s="110" t="s">
        <v>835</v>
      </c>
      <c r="B29" s="35" t="s">
        <v>220</v>
      </c>
      <c r="C29" s="8">
        <v>2.1215829210999999</v>
      </c>
      <c r="D29" s="9" t="str">
        <f>IF($B29="N/A","N/A",IF(C29&gt;1,"Yes","No"))</f>
        <v>Yes</v>
      </c>
      <c r="E29" s="8">
        <v>2.2898995536000002</v>
      </c>
      <c r="F29" s="9" t="str">
        <f>IF($B29="N/A","N/A",IF(E29&gt;1,"Yes","No"))</f>
        <v>Yes</v>
      </c>
      <c r="G29" s="8">
        <v>2.1956166175999998</v>
      </c>
      <c r="H29" s="9" t="str">
        <f>IF($B29="N/A","N/A",IF(G29&gt;1,"Yes","No"))</f>
        <v>Yes</v>
      </c>
      <c r="I29" s="10">
        <v>7.9340000000000002</v>
      </c>
      <c r="J29" s="10">
        <v>-4.12</v>
      </c>
      <c r="K29" s="9" t="str">
        <f t="shared" si="0"/>
        <v>Yes</v>
      </c>
    </row>
    <row r="30" spans="1:11" x14ac:dyDescent="0.2">
      <c r="A30" s="110" t="s">
        <v>319</v>
      </c>
      <c r="B30" s="35"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0" t="s">
        <v>836</v>
      </c>
      <c r="B31" s="35"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
      <c r="A32" s="110" t="s">
        <v>320</v>
      </c>
      <c r="B32" s="35"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0"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0" t="s">
        <v>322</v>
      </c>
      <c r="B34" s="35"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0" t="s">
        <v>323</v>
      </c>
      <c r="B35" s="35" t="s">
        <v>213</v>
      </c>
      <c r="C35" s="8">
        <v>23.174080176</v>
      </c>
      <c r="D35" s="9" t="str">
        <f>IF($B35="N/A","N/A",IF(C35&gt;15,"No",IF(C35&lt;-15,"No","Yes")))</f>
        <v>N/A</v>
      </c>
      <c r="E35" s="8">
        <v>23.607532209999999</v>
      </c>
      <c r="F35" s="9" t="str">
        <f>IF($B35="N/A","N/A",IF(E35&gt;15,"No",IF(E35&lt;-15,"No","Yes")))</f>
        <v>N/A</v>
      </c>
      <c r="G35" s="8">
        <v>26.094527363000001</v>
      </c>
      <c r="H35" s="9" t="str">
        <f>IF($B35="N/A","N/A",IF(G35&gt;15,"No",IF(G35&lt;-15,"No","Yes")))</f>
        <v>N/A</v>
      </c>
      <c r="I35" s="10">
        <v>1.87</v>
      </c>
      <c r="J35" s="10">
        <v>10.53</v>
      </c>
      <c r="K35" s="9" t="str">
        <f t="shared" si="0"/>
        <v>Yes</v>
      </c>
    </row>
    <row r="36" spans="1:11" ht="25.5" x14ac:dyDescent="0.2">
      <c r="A36" s="110" t="s">
        <v>369</v>
      </c>
      <c r="B36" s="35" t="s">
        <v>213</v>
      </c>
      <c r="C36" s="8">
        <v>28.427603881</v>
      </c>
      <c r="D36" s="9" t="str">
        <f>IF($B36="N/A","N/A",IF(C36&gt;15,"No",IF(C36&lt;-15,"No","Yes")))</f>
        <v>N/A</v>
      </c>
      <c r="E36" s="8">
        <v>28.523290386999999</v>
      </c>
      <c r="F36" s="9" t="str">
        <f>IF($B36="N/A","N/A",IF(E36&gt;15,"No",IF(E36&lt;-15,"No","Yes")))</f>
        <v>N/A</v>
      </c>
      <c r="G36" s="8">
        <v>31.940298507000001</v>
      </c>
      <c r="H36" s="9" t="str">
        <f>IF($B36="N/A","N/A",IF(G36&gt;15,"No",IF(G36&lt;-15,"No","Yes")))</f>
        <v>N/A</v>
      </c>
      <c r="I36" s="10">
        <v>0.33660000000000001</v>
      </c>
      <c r="J36" s="10">
        <v>11.98</v>
      </c>
      <c r="K36" s="9" t="str">
        <f t="shared" si="0"/>
        <v>Yes</v>
      </c>
    </row>
    <row r="37" spans="1:11" x14ac:dyDescent="0.2">
      <c r="A37" s="110" t="s">
        <v>374</v>
      </c>
      <c r="B37" s="35" t="s">
        <v>231</v>
      </c>
      <c r="C37" s="8">
        <v>67.325645249999994</v>
      </c>
      <c r="D37" s="9" t="str">
        <f>IF($B37="N/A","N/A",IF(C37&gt;90,"No",IF(C37&lt;75,"No","Yes")))</f>
        <v>No</v>
      </c>
      <c r="E37" s="8">
        <v>65.391476710000006</v>
      </c>
      <c r="F37" s="9" t="str">
        <f>IF($B37="N/A","N/A",IF(E37&gt;90,"No",IF(E37&lt;75,"No","Yes")))</f>
        <v>No</v>
      </c>
      <c r="G37" s="8">
        <v>71.393034826000005</v>
      </c>
      <c r="H37" s="9" t="str">
        <f>IF($B37="N/A","N/A",IF(G37&gt;90,"No",IF(G37&lt;75,"No","Yes")))</f>
        <v>No</v>
      </c>
      <c r="I37" s="10">
        <v>-2.87</v>
      </c>
      <c r="J37" s="10">
        <v>9.1780000000000008</v>
      </c>
      <c r="K37" s="9" t="str">
        <f>IF(J37="Div by 0", "N/A", IF(J37="N/A","N/A", IF(J37&gt;30, "No", IF(J37&lt;-30, "No", "Yes"))))</f>
        <v>Yes</v>
      </c>
    </row>
    <row r="38" spans="1:11" x14ac:dyDescent="0.2">
      <c r="A38" s="110" t="s">
        <v>375</v>
      </c>
      <c r="B38" s="35" t="s">
        <v>232</v>
      </c>
      <c r="C38" s="8">
        <v>10.598572213000001</v>
      </c>
      <c r="D38" s="9" t="str">
        <f>IF($B38="N/A","N/A",IF(C38&gt;10,"No",IF(C38&lt;1,"No","Yes")))</f>
        <v>No</v>
      </c>
      <c r="E38" s="8">
        <v>10.545094153000001</v>
      </c>
      <c r="F38" s="9" t="str">
        <f>IF($B38="N/A","N/A",IF(E38&gt;10,"No",IF(E38&lt;1,"No","Yes")))</f>
        <v>No</v>
      </c>
      <c r="G38" s="8">
        <v>8.3333333333000006</v>
      </c>
      <c r="H38" s="9" t="str">
        <f>IF($B38="N/A","N/A",IF(G38&gt;10,"No",IF(G38&lt;1,"No","Yes")))</f>
        <v>Yes</v>
      </c>
      <c r="I38" s="10">
        <v>-0.505</v>
      </c>
      <c r="J38" s="10">
        <v>-21</v>
      </c>
      <c r="K38" s="9" t="str">
        <f>IF(J38="Div by 0", "N/A", IF(J38="N/A","N/A", IF(J38&gt;30, "No", IF(J38&lt;-30, "No", "Yes"))))</f>
        <v>Yes</v>
      </c>
    </row>
    <row r="39" spans="1:11" x14ac:dyDescent="0.2">
      <c r="A39" s="110" t="s">
        <v>376</v>
      </c>
      <c r="B39" s="35" t="s">
        <v>233</v>
      </c>
      <c r="C39" s="8">
        <v>0.12813472449999999</v>
      </c>
      <c r="D39" s="9" t="str">
        <f>IF($B39="N/A","N/A",IF(C39&gt;2,"No",IF(C39&lt;=0,"No","Yes")))</f>
        <v>Yes</v>
      </c>
      <c r="E39" s="8">
        <v>0.19821605549999999</v>
      </c>
      <c r="F39" s="9" t="str">
        <f>IF($B39="N/A","N/A",IF(E39&gt;2,"No",IF(E39&lt;=0,"No","Yes")))</f>
        <v>Yes</v>
      </c>
      <c r="G39" s="8">
        <v>4.9751243799999997E-2</v>
      </c>
      <c r="H39" s="9" t="str">
        <f>IF($B39="N/A","N/A",IF(G39&gt;2,"No",IF(G39&lt;=0,"No","Yes")))</f>
        <v>Yes</v>
      </c>
      <c r="I39" s="10">
        <v>54.69</v>
      </c>
      <c r="J39" s="10">
        <v>-74.900000000000006</v>
      </c>
      <c r="K39" s="9" t="str">
        <f>IF(J39="Div by 0", "N/A", IF(J39="N/A","N/A", IF(J39&gt;30, "No", IF(J39&lt;-30, "No", "Yes"))))</f>
        <v>No</v>
      </c>
    </row>
    <row r="40" spans="1:11" x14ac:dyDescent="0.2">
      <c r="A40" s="110" t="s">
        <v>377</v>
      </c>
      <c r="B40" s="35" t="s">
        <v>234</v>
      </c>
      <c r="C40" s="8">
        <v>2.3247300017999999</v>
      </c>
      <c r="D40" s="9" t="str">
        <f>IF($B40="N/A","N/A",IF(C40&gt;3,"No",IF(C40&lt;=0,"No","Yes")))</f>
        <v>Yes</v>
      </c>
      <c r="E40" s="8">
        <v>2.4777006938000001</v>
      </c>
      <c r="F40" s="9" t="str">
        <f>IF($B40="N/A","N/A",IF(E40&gt;3,"No",IF(E40&lt;=0,"No","Yes")))</f>
        <v>Yes</v>
      </c>
      <c r="G40" s="8">
        <v>1.6915422886</v>
      </c>
      <c r="H40" s="9" t="str">
        <f>IF($B40="N/A","N/A",IF(G40&gt;3,"No",IF(G40&lt;=0,"No","Yes")))</f>
        <v>Yes</v>
      </c>
      <c r="I40" s="10">
        <v>6.58</v>
      </c>
      <c r="J40" s="10">
        <v>-31.7</v>
      </c>
      <c r="K40" s="9" t="str">
        <f>IF(J40="Div by 0", "N/A", IF(J40="N/A","N/A", IF(J40&gt;30, "No", IF(J40&lt;-30, "No", "Yes"))))</f>
        <v>No</v>
      </c>
    </row>
    <row r="41" spans="1:11" s="123" customFormat="1" x14ac:dyDescent="0.2">
      <c r="A41" s="164" t="s">
        <v>1647</v>
      </c>
      <c r="B41" s="165"/>
      <c r="C41" s="165"/>
      <c r="D41" s="165"/>
      <c r="E41" s="165"/>
      <c r="F41" s="165"/>
      <c r="G41" s="165"/>
      <c r="H41" s="165"/>
      <c r="I41" s="165"/>
      <c r="J41" s="165"/>
      <c r="K41" s="166"/>
    </row>
    <row r="42" spans="1:11" ht="16.5" customHeight="1" x14ac:dyDescent="0.2">
      <c r="A42" s="157" t="s">
        <v>1645</v>
      </c>
      <c r="B42" s="158"/>
      <c r="C42" s="158"/>
      <c r="D42" s="158"/>
      <c r="E42" s="158"/>
      <c r="F42" s="158"/>
      <c r="G42" s="158"/>
      <c r="H42" s="158"/>
      <c r="I42" s="158"/>
      <c r="J42" s="158"/>
      <c r="K42" s="159"/>
    </row>
    <row r="43" spans="1:11" x14ac:dyDescent="0.2">
      <c r="A43" s="160" t="s">
        <v>1743</v>
      </c>
      <c r="B43" s="160"/>
      <c r="C43" s="160"/>
      <c r="D43" s="160"/>
      <c r="E43" s="160"/>
      <c r="F43" s="160"/>
      <c r="G43" s="160"/>
      <c r="H43" s="160"/>
      <c r="I43" s="160"/>
      <c r="J43" s="160"/>
      <c r="K43" s="16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1589</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10" t="s">
        <v>301</v>
      </c>
      <c r="B6" s="35" t="s">
        <v>213</v>
      </c>
      <c r="C6" s="36">
        <v>4895</v>
      </c>
      <c r="D6" s="9" t="str">
        <f>IF($B6="N/A","N/A",IF(C6&gt;15,"No",IF(C6&lt;-15,"No","Yes")))</f>
        <v>N/A</v>
      </c>
      <c r="E6" s="36">
        <v>4819</v>
      </c>
      <c r="F6" s="9" t="str">
        <f>IF($B6="N/A","N/A",IF(E6&gt;15,"No",IF(E6&lt;-15,"No","Yes")))</f>
        <v>N/A</v>
      </c>
      <c r="G6" s="36">
        <v>2635</v>
      </c>
      <c r="H6" s="9" t="str">
        <f>IF($B6="N/A","N/A",IF(G6&gt;15,"No",IF(G6&lt;-15,"No","Yes")))</f>
        <v>N/A</v>
      </c>
      <c r="I6" s="10">
        <v>-1.55</v>
      </c>
      <c r="J6" s="10">
        <v>-45.3</v>
      </c>
      <c r="K6" s="9" t="str">
        <f t="shared" ref="K6:K31" si="0">IF(J6="Div by 0", "N/A", IF(J6="N/A","N/A", IF(J6&gt;30, "No", IF(J6&lt;-30, "No", "Yes"))))</f>
        <v>No</v>
      </c>
    </row>
    <row r="7" spans="1:11" x14ac:dyDescent="0.2">
      <c r="A7" s="110"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0"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0" t="s">
        <v>824</v>
      </c>
      <c r="B9" s="35" t="s">
        <v>213</v>
      </c>
      <c r="C9" s="96">
        <v>1174.0269662999999</v>
      </c>
      <c r="D9" s="9" t="str">
        <f>IF($B9="N/A","N/A",IF(C9&gt;15,"No",IF(C9&lt;-15,"No","Yes")))</f>
        <v>N/A</v>
      </c>
      <c r="E9" s="96">
        <v>1230.0576883000001</v>
      </c>
      <c r="F9" s="9" t="str">
        <f>IF($B9="N/A","N/A",IF(E9&gt;15,"No",IF(E9&lt;-15,"No","Yes")))</f>
        <v>N/A</v>
      </c>
      <c r="G9" s="96">
        <v>1246.6455407999999</v>
      </c>
      <c r="H9" s="9" t="str">
        <f>IF($B9="N/A","N/A",IF(G9&gt;15,"No",IF(G9&lt;-15,"No","Yes")))</f>
        <v>N/A</v>
      </c>
      <c r="I9" s="10">
        <v>4.7729999999999997</v>
      </c>
      <c r="J9" s="10">
        <v>1.349</v>
      </c>
      <c r="K9" s="9" t="str">
        <f t="shared" si="0"/>
        <v>Yes</v>
      </c>
    </row>
    <row r="10" spans="1:11" x14ac:dyDescent="0.2">
      <c r="A10" s="110" t="s">
        <v>309</v>
      </c>
      <c r="B10" s="35" t="s">
        <v>213</v>
      </c>
      <c r="C10" s="8">
        <v>0.61287027579999998</v>
      </c>
      <c r="D10" s="9" t="str">
        <f>IF($B10="N/A","N/A",IF(C10&gt;15,"No",IF(C10&lt;-15,"No","Yes")))</f>
        <v>N/A</v>
      </c>
      <c r="E10" s="8">
        <v>0.78854534139999999</v>
      </c>
      <c r="F10" s="9" t="str">
        <f>IF($B10="N/A","N/A",IF(E10&gt;15,"No",IF(E10&lt;-15,"No","Yes")))</f>
        <v>N/A</v>
      </c>
      <c r="G10" s="8">
        <v>0.64516129030000002</v>
      </c>
      <c r="H10" s="9" t="str">
        <f>IF($B10="N/A","N/A",IF(G10&gt;15,"No",IF(G10&lt;-15,"No","Yes")))</f>
        <v>N/A</v>
      </c>
      <c r="I10" s="10">
        <v>28.66</v>
      </c>
      <c r="J10" s="10">
        <v>-18.2</v>
      </c>
      <c r="K10" s="9" t="str">
        <f t="shared" si="0"/>
        <v>Yes</v>
      </c>
    </row>
    <row r="11" spans="1:11" x14ac:dyDescent="0.2">
      <c r="A11" s="110" t="s">
        <v>826</v>
      </c>
      <c r="B11" s="35" t="s">
        <v>213</v>
      </c>
      <c r="C11" s="96">
        <v>940.96666667</v>
      </c>
      <c r="D11" s="9" t="str">
        <f>IF($B11="N/A","N/A",IF(C11&gt;15,"No",IF(C11&lt;-15,"No","Yes")))</f>
        <v>N/A</v>
      </c>
      <c r="E11" s="96">
        <v>1100.0526316</v>
      </c>
      <c r="F11" s="9" t="str">
        <f>IF($B11="N/A","N/A",IF(E11&gt;15,"No",IF(E11&lt;-15,"No","Yes")))</f>
        <v>N/A</v>
      </c>
      <c r="G11" s="96">
        <v>666.76470587999995</v>
      </c>
      <c r="H11" s="9" t="str">
        <f>IF($B11="N/A","N/A",IF(G11&gt;15,"No",IF(G11&lt;-15,"No","Yes")))</f>
        <v>N/A</v>
      </c>
      <c r="I11" s="10">
        <v>16.91</v>
      </c>
      <c r="J11" s="10">
        <v>-39.4</v>
      </c>
      <c r="K11" s="9" t="str">
        <f t="shared" si="0"/>
        <v>No</v>
      </c>
    </row>
    <row r="12" spans="1:11" x14ac:dyDescent="0.2">
      <c r="A12" s="110" t="s">
        <v>310</v>
      </c>
      <c r="B12" s="35" t="s">
        <v>214</v>
      </c>
      <c r="C12" s="8">
        <v>99.182839631999997</v>
      </c>
      <c r="D12" s="9" t="str">
        <f>IF($B12="N/A","N/A",IF(C12&gt;100,"No",IF(C12&lt;95,"No","Yes")))</f>
        <v>Yes</v>
      </c>
      <c r="E12" s="8">
        <v>99.667980908999994</v>
      </c>
      <c r="F12" s="9" t="str">
        <f>IF($B12="N/A","N/A",IF(E12&gt;100,"No",IF(E12&lt;95,"No","Yes")))</f>
        <v>Yes</v>
      </c>
      <c r="G12" s="8">
        <v>99.772296014999995</v>
      </c>
      <c r="H12" s="9" t="str">
        <f>IF($B12="N/A","N/A",IF(G12&gt;100,"No",IF(G12&lt;95,"No","Yes")))</f>
        <v>Yes</v>
      </c>
      <c r="I12" s="10">
        <v>0.48909999999999998</v>
      </c>
      <c r="J12" s="10">
        <v>0.1047</v>
      </c>
      <c r="K12" s="9" t="str">
        <f t="shared" si="0"/>
        <v>Yes</v>
      </c>
    </row>
    <row r="13" spans="1:11" x14ac:dyDescent="0.2">
      <c r="A13" s="110" t="s">
        <v>827</v>
      </c>
      <c r="B13" s="35" t="s">
        <v>220</v>
      </c>
      <c r="C13" s="8">
        <v>1.3338825953</v>
      </c>
      <c r="D13" s="9" t="str">
        <f>IF($B13="N/A","N/A",IF(C13&gt;1,"Yes","No"))</f>
        <v>Yes</v>
      </c>
      <c r="E13" s="8">
        <v>1.3154278576</v>
      </c>
      <c r="F13" s="9" t="str">
        <f>IF($B13="N/A","N/A",IF(E13&gt;1,"Yes","No"))</f>
        <v>Yes</v>
      </c>
      <c r="G13" s="8">
        <v>1.285279574</v>
      </c>
      <c r="H13" s="9" t="str">
        <f>IF($B13="N/A","N/A",IF(G13&gt;1,"Yes","No"))</f>
        <v>Yes</v>
      </c>
      <c r="I13" s="10">
        <v>-1.38</v>
      </c>
      <c r="J13" s="10">
        <v>-2.29</v>
      </c>
      <c r="K13" s="9" t="str">
        <f t="shared" si="0"/>
        <v>Yes</v>
      </c>
    </row>
    <row r="14" spans="1:11" x14ac:dyDescent="0.2">
      <c r="A14" s="110" t="s">
        <v>311</v>
      </c>
      <c r="B14" s="35" t="s">
        <v>214</v>
      </c>
      <c r="C14" s="8">
        <v>100</v>
      </c>
      <c r="D14" s="9" t="str">
        <f>IF($B14="N/A","N/A",IF(C14&gt;100,"No",IF(C14&lt;95,"No","Yes")))</f>
        <v>Yes</v>
      </c>
      <c r="E14" s="8">
        <v>100</v>
      </c>
      <c r="F14" s="9" t="str">
        <f>IF($B14="N/A","N/A",IF(E14&gt;100,"No",IF(E14&lt;95,"No","Yes")))</f>
        <v>Yes</v>
      </c>
      <c r="G14" s="8">
        <v>100</v>
      </c>
      <c r="H14" s="9" t="str">
        <f>IF($B14="N/A","N/A",IF(G14&gt;100,"No",IF(G14&lt;95,"No","Yes")))</f>
        <v>Yes</v>
      </c>
      <c r="I14" s="10">
        <v>0</v>
      </c>
      <c r="J14" s="10">
        <v>0</v>
      </c>
      <c r="K14" s="9" t="str">
        <f t="shared" si="0"/>
        <v>Yes</v>
      </c>
    </row>
    <row r="15" spans="1:11" x14ac:dyDescent="0.2">
      <c r="A15" s="110" t="s">
        <v>828</v>
      </c>
      <c r="B15" s="35" t="s">
        <v>221</v>
      </c>
      <c r="C15" s="8">
        <v>13.843105209000001</v>
      </c>
      <c r="D15" s="9" t="str">
        <f>IF($B15="N/A","N/A",IF(C15&gt;3,"Yes","No"))</f>
        <v>Yes</v>
      </c>
      <c r="E15" s="8">
        <v>13.595766757</v>
      </c>
      <c r="F15" s="9" t="str">
        <f>IF($B15="N/A","N/A",IF(E15&gt;3,"Yes","No"))</f>
        <v>Yes</v>
      </c>
      <c r="G15" s="8">
        <v>13.818216318999999</v>
      </c>
      <c r="H15" s="9" t="str">
        <f>IF($B15="N/A","N/A",IF(G15&gt;3,"Yes","No"))</f>
        <v>Yes</v>
      </c>
      <c r="I15" s="10">
        <v>-1.79</v>
      </c>
      <c r="J15" s="10">
        <v>1.6359999999999999</v>
      </c>
      <c r="K15" s="9" t="str">
        <f t="shared" si="0"/>
        <v>Yes</v>
      </c>
    </row>
    <row r="16" spans="1:11" x14ac:dyDescent="0.2">
      <c r="A16" s="110" t="s">
        <v>829</v>
      </c>
      <c r="B16" s="35" t="s">
        <v>222</v>
      </c>
      <c r="C16" s="8">
        <v>5.9427987742999999</v>
      </c>
      <c r="D16" s="9" t="str">
        <f>IF($B16="N/A","N/A",IF(C16&gt;=8,"No",IF(C16&lt;2,"No","Yes")))</f>
        <v>Yes</v>
      </c>
      <c r="E16" s="8">
        <v>5.9246731687</v>
      </c>
      <c r="F16" s="9" t="str">
        <f>IF($B16="N/A","N/A",IF(E16&gt;=8,"No",IF(E16&lt;2,"No","Yes")))</f>
        <v>Yes</v>
      </c>
      <c r="G16" s="8">
        <v>5.8326375712000003</v>
      </c>
      <c r="H16" s="9" t="str">
        <f>IF($B16="N/A","N/A",IF(G16&gt;=8,"No",IF(G16&lt;2,"No","Yes")))</f>
        <v>Yes</v>
      </c>
      <c r="I16" s="10">
        <v>-0.30499999999999999</v>
      </c>
      <c r="J16" s="10">
        <v>-1.55</v>
      </c>
      <c r="K16" s="9" t="str">
        <f t="shared" si="0"/>
        <v>Yes</v>
      </c>
    </row>
    <row r="17" spans="1:11" x14ac:dyDescent="0.2">
      <c r="A17" s="110" t="s">
        <v>312</v>
      </c>
      <c r="B17" s="35" t="s">
        <v>223</v>
      </c>
      <c r="C17" s="8">
        <v>100</v>
      </c>
      <c r="D17" s="9" t="str">
        <f>IF(OR($B17="N/A",$C17="N/A"),"N/A",IF(C17&gt;100,"No",IF(C17&lt;98,"No","Yes")))</f>
        <v>Yes</v>
      </c>
      <c r="E17" s="8">
        <v>96.493048349999995</v>
      </c>
      <c r="F17" s="9" t="str">
        <f>IF(OR($B17="N/A",$E17="N/A"),"N/A",IF(E17&gt;100,"No",IF(E17&lt;98,"No","Yes")))</f>
        <v>No</v>
      </c>
      <c r="G17" s="8">
        <v>86.299810246999996</v>
      </c>
      <c r="H17" s="9" t="str">
        <f>IF($B17="N/A","N/A",IF(G17&gt;100,"No",IF(G17&lt;98,"No","Yes")))</f>
        <v>No</v>
      </c>
      <c r="I17" s="10">
        <v>-3.51</v>
      </c>
      <c r="J17" s="10">
        <v>-10.6</v>
      </c>
      <c r="K17" s="9" t="str">
        <f t="shared" si="0"/>
        <v>Yes</v>
      </c>
    </row>
    <row r="18" spans="1:11" x14ac:dyDescent="0.2">
      <c r="A18" s="110" t="s">
        <v>31</v>
      </c>
      <c r="B18" s="35" t="s">
        <v>214</v>
      </c>
      <c r="C18" s="8">
        <v>99.856996936000002</v>
      </c>
      <c r="D18" s="9" t="str">
        <f>IF($B18="N/A","N/A",IF(C18&gt;100,"No",IF(C18&lt;95,"No","Yes")))</f>
        <v>Yes</v>
      </c>
      <c r="E18" s="8">
        <v>96.368541191000006</v>
      </c>
      <c r="F18" s="9" t="str">
        <f>IF($B18="N/A","N/A",IF(E18&gt;100,"No",IF(E18&lt;95,"No","Yes")))</f>
        <v>Yes</v>
      </c>
      <c r="G18" s="8">
        <v>86.261859583000003</v>
      </c>
      <c r="H18" s="9" t="str">
        <f>IF($B18="N/A","N/A",IF(G18&gt;100,"No",IF(G18&lt;95,"No","Yes")))</f>
        <v>No</v>
      </c>
      <c r="I18" s="10">
        <v>-3.49</v>
      </c>
      <c r="J18" s="10">
        <v>-10.5</v>
      </c>
      <c r="K18" s="9" t="str">
        <f t="shared" si="0"/>
        <v>Yes</v>
      </c>
    </row>
    <row r="19" spans="1:11" x14ac:dyDescent="0.2">
      <c r="A19" s="110"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0"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10" t="s">
        <v>831</v>
      </c>
      <c r="B21" s="35" t="s">
        <v>225</v>
      </c>
      <c r="C21" s="8">
        <v>7.9280898875999997</v>
      </c>
      <c r="D21" s="9" t="str">
        <f>IF($B21="N/A","N/A",IF(C21&gt;=2,"Yes","No"))</f>
        <v>Yes</v>
      </c>
      <c r="E21" s="8">
        <v>8.006225358</v>
      </c>
      <c r="F21" s="9" t="str">
        <f>IF($B21="N/A","N/A",IF(E21&gt;=2,"Yes","No"))</f>
        <v>Yes</v>
      </c>
      <c r="G21" s="8">
        <v>8.0326375712000004</v>
      </c>
      <c r="H21" s="9" t="str">
        <f>IF($B21="N/A","N/A",IF(G21&gt;=2,"Yes","No"))</f>
        <v>Yes</v>
      </c>
      <c r="I21" s="10">
        <v>0.98560000000000003</v>
      </c>
      <c r="J21" s="10">
        <v>0.32990000000000003</v>
      </c>
      <c r="K21" s="9" t="str">
        <f t="shared" si="0"/>
        <v>Yes</v>
      </c>
    </row>
    <row r="22" spans="1:11" x14ac:dyDescent="0.2">
      <c r="A22" s="110" t="s">
        <v>832</v>
      </c>
      <c r="B22" s="35" t="s">
        <v>226</v>
      </c>
      <c r="C22" s="8">
        <v>6.2717058223000004</v>
      </c>
      <c r="D22" s="9" t="str">
        <f>IF($B22="N/A","N/A",IF(C22&gt;30,"No",IF(C22&lt;5,"No","Yes")))</f>
        <v>Yes</v>
      </c>
      <c r="E22" s="8">
        <v>6.7441377878999997</v>
      </c>
      <c r="F22" s="9" t="str">
        <f>IF($B22="N/A","N/A",IF(E22&gt;30,"No",IF(E22&lt;5,"No","Yes")))</f>
        <v>Yes</v>
      </c>
      <c r="G22" s="8">
        <v>6.6413662239000004</v>
      </c>
      <c r="H22" s="9" t="str">
        <f>IF($B22="N/A","N/A",IF(G22&gt;30,"No",IF(G22&lt;5,"No","Yes")))</f>
        <v>Yes</v>
      </c>
      <c r="I22" s="10">
        <v>7.5330000000000004</v>
      </c>
      <c r="J22" s="10">
        <v>-1.52</v>
      </c>
      <c r="K22" s="9" t="str">
        <f t="shared" si="0"/>
        <v>Yes</v>
      </c>
    </row>
    <row r="23" spans="1:11" x14ac:dyDescent="0.2">
      <c r="A23" s="110" t="s">
        <v>833</v>
      </c>
      <c r="B23" s="35" t="s">
        <v>227</v>
      </c>
      <c r="C23" s="8">
        <v>37.058222676</v>
      </c>
      <c r="D23" s="9" t="str">
        <f>IF($B23="N/A","N/A",IF(C23&gt;75,"No",IF(C23&lt;15,"No","Yes")))</f>
        <v>Yes</v>
      </c>
      <c r="E23" s="8">
        <v>39.199003943000001</v>
      </c>
      <c r="F23" s="9" t="str">
        <f>IF($B23="N/A","N/A",IF(E23&gt;75,"No",IF(E23&lt;15,"No","Yes")))</f>
        <v>Yes</v>
      </c>
      <c r="G23" s="8">
        <v>36.584440227999998</v>
      </c>
      <c r="H23" s="9" t="str">
        <f>IF($B23="N/A","N/A",IF(G23&gt;75,"No",IF(G23&lt;15,"No","Yes")))</f>
        <v>Yes</v>
      </c>
      <c r="I23" s="10">
        <v>5.7770000000000001</v>
      </c>
      <c r="J23" s="10">
        <v>-6.67</v>
      </c>
      <c r="K23" s="9" t="str">
        <f t="shared" si="0"/>
        <v>Yes</v>
      </c>
    </row>
    <row r="24" spans="1:11" x14ac:dyDescent="0.2">
      <c r="A24" s="110" t="s">
        <v>834</v>
      </c>
      <c r="B24" s="35" t="s">
        <v>228</v>
      </c>
      <c r="C24" s="8">
        <v>56.670071501999999</v>
      </c>
      <c r="D24" s="9" t="str">
        <f>IF($B24="N/A","N/A",IF(C24&gt;70,"No",IF(C24&lt;25,"No","Yes")))</f>
        <v>Yes</v>
      </c>
      <c r="E24" s="8">
        <v>54.056858269000003</v>
      </c>
      <c r="F24" s="9" t="str">
        <f>IF($B24="N/A","N/A",IF(E24&gt;70,"No",IF(E24&lt;25,"No","Yes")))</f>
        <v>Yes</v>
      </c>
      <c r="G24" s="8">
        <v>56.774193548</v>
      </c>
      <c r="H24" s="9" t="str">
        <f>IF($B24="N/A","N/A",IF(G24&gt;70,"No",IF(G24&lt;25,"No","Yes")))</f>
        <v>Yes</v>
      </c>
      <c r="I24" s="10">
        <v>-4.6100000000000003</v>
      </c>
      <c r="J24" s="10">
        <v>5.0270000000000001</v>
      </c>
      <c r="K24" s="9" t="str">
        <f t="shared" si="0"/>
        <v>Yes</v>
      </c>
    </row>
    <row r="25" spans="1:11" x14ac:dyDescent="0.2">
      <c r="A25" s="110" t="s">
        <v>318</v>
      </c>
      <c r="B25" s="35" t="s">
        <v>229</v>
      </c>
      <c r="C25" s="8">
        <v>56.281920327000002</v>
      </c>
      <c r="D25" s="9" t="str">
        <f>IF($B25="N/A","N/A",IF(C25&gt;70,"No",IF(C25&lt;35,"No","Yes")))</f>
        <v>Yes</v>
      </c>
      <c r="E25" s="8">
        <v>60.946254410000002</v>
      </c>
      <c r="F25" s="9" t="str">
        <f>IF($B25="N/A","N/A",IF(E25&gt;70,"No",IF(E25&lt;35,"No","Yes")))</f>
        <v>Yes</v>
      </c>
      <c r="G25" s="8">
        <v>59.468690702000004</v>
      </c>
      <c r="H25" s="9" t="str">
        <f>IF($B25="N/A","N/A",IF(G25&gt;70,"No",IF(G25&lt;35,"No","Yes")))</f>
        <v>Yes</v>
      </c>
      <c r="I25" s="10">
        <v>8.2870000000000008</v>
      </c>
      <c r="J25" s="10">
        <v>-2.42</v>
      </c>
      <c r="K25" s="9" t="str">
        <f t="shared" si="0"/>
        <v>Yes</v>
      </c>
    </row>
    <row r="26" spans="1:11" x14ac:dyDescent="0.2">
      <c r="A26" s="110" t="s">
        <v>835</v>
      </c>
      <c r="B26" s="35" t="s">
        <v>220</v>
      </c>
      <c r="C26" s="8">
        <v>2.3622504537000002</v>
      </c>
      <c r="D26" s="9" t="str">
        <f>IF($B26="N/A","N/A",IF(C26&gt;1,"Yes","No"))</f>
        <v>Yes</v>
      </c>
      <c r="E26" s="8">
        <v>2.3694245828999998</v>
      </c>
      <c r="F26" s="9" t="str">
        <f>IF($B26="N/A","N/A",IF(E26&gt;1,"Yes","No"))</f>
        <v>Yes</v>
      </c>
      <c r="G26" s="8">
        <v>2.3401403957000002</v>
      </c>
      <c r="H26" s="9" t="str">
        <f>IF($B26="N/A","N/A",IF(G26&gt;1,"Yes","No"))</f>
        <v>Yes</v>
      </c>
      <c r="I26" s="10">
        <v>0.30370000000000003</v>
      </c>
      <c r="J26" s="10">
        <v>-1.24</v>
      </c>
      <c r="K26" s="9" t="str">
        <f t="shared" si="0"/>
        <v>Yes</v>
      </c>
    </row>
    <row r="27" spans="1:11" x14ac:dyDescent="0.2">
      <c r="A27" s="110" t="s">
        <v>319</v>
      </c>
      <c r="B27" s="35"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0" t="s">
        <v>836</v>
      </c>
      <c r="B28" s="35" t="s">
        <v>213</v>
      </c>
      <c r="C28" s="8">
        <v>3.6297640700000001E-2</v>
      </c>
      <c r="D28" s="9" t="str">
        <f>IF($B28="N/A","N/A",IF(C28&gt;15,"No",IF(C28&lt;-15,"No","Yes")))</f>
        <v>N/A</v>
      </c>
      <c r="E28" s="8">
        <v>0.102145046</v>
      </c>
      <c r="F28" s="9" t="str">
        <f>IF($B28="N/A","N/A",IF(E28&gt;15,"No",IF(E28&lt;-15,"No","Yes")))</f>
        <v>N/A</v>
      </c>
      <c r="G28" s="8">
        <v>6.3816209299999996E-2</v>
      </c>
      <c r="H28" s="9" t="str">
        <f>IF($B28="N/A","N/A",IF(G28&gt;15,"No",IF(G28&lt;-15,"No","Yes")))</f>
        <v>N/A</v>
      </c>
      <c r="I28" s="10">
        <v>181.4</v>
      </c>
      <c r="J28" s="10">
        <v>-37.5</v>
      </c>
      <c r="K28" s="9" t="str">
        <f t="shared" si="0"/>
        <v>No</v>
      </c>
    </row>
    <row r="29" spans="1:11" x14ac:dyDescent="0.2">
      <c r="A29" s="110" t="s">
        <v>320</v>
      </c>
      <c r="B29" s="35"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0"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0" t="s">
        <v>322</v>
      </c>
      <c r="B31" s="35"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7" t="s">
        <v>1645</v>
      </c>
      <c r="B33" s="158"/>
      <c r="C33" s="158"/>
      <c r="D33" s="158"/>
      <c r="E33" s="158"/>
      <c r="F33" s="158"/>
      <c r="G33" s="158"/>
      <c r="H33" s="158"/>
      <c r="I33" s="158"/>
      <c r="J33" s="158"/>
      <c r="K33" s="159"/>
    </row>
    <row r="34" spans="1:11" x14ac:dyDescent="0.2">
      <c r="A34" s="160" t="s">
        <v>1743</v>
      </c>
      <c r="B34" s="160"/>
      <c r="C34" s="160"/>
      <c r="D34" s="160"/>
      <c r="E34" s="160"/>
      <c r="F34" s="160"/>
      <c r="G34" s="160"/>
      <c r="H34" s="160"/>
      <c r="I34" s="160"/>
      <c r="J34" s="160"/>
      <c r="K34" s="161"/>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3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1709</v>
      </c>
      <c r="B1" s="149"/>
      <c r="C1" s="149"/>
      <c r="D1" s="149"/>
      <c r="E1" s="149"/>
      <c r="F1" s="149"/>
      <c r="G1" s="149"/>
      <c r="H1" s="149"/>
      <c r="I1" s="149"/>
      <c r="J1" s="149"/>
      <c r="K1" s="150"/>
    </row>
    <row r="2" spans="1:11" x14ac:dyDescent="0.2">
      <c r="A2" s="154" t="s">
        <v>1592</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109" t="s">
        <v>301</v>
      </c>
      <c r="B6" s="105" t="s">
        <v>213</v>
      </c>
      <c r="C6" s="36">
        <v>2401</v>
      </c>
      <c r="D6" s="9" t="str">
        <f>IF(OR($B6="N/A",$C6="N/A"),"N/A",IF(C6&lt;0,"No","Yes"))</f>
        <v>N/A</v>
      </c>
      <c r="E6" s="36">
        <v>6501</v>
      </c>
      <c r="F6" s="9" t="str">
        <f>IF($B6="N/A","N/A",IF(E6&lt;0,"No","Yes"))</f>
        <v>N/A</v>
      </c>
      <c r="G6" s="36">
        <v>20227</v>
      </c>
      <c r="H6" s="9" t="str">
        <f>IF($B6="N/A","N/A",IF(G6&lt;0,"No","Yes"))</f>
        <v>N/A</v>
      </c>
      <c r="I6" s="10">
        <v>170.8</v>
      </c>
      <c r="J6" s="10">
        <v>211.1</v>
      </c>
      <c r="K6" s="9" t="str">
        <f t="shared" ref="K6:K35" si="0">IF(J6="Div by 0", "N/A", IF(J6="N/A","N/A", IF(J6&gt;30, "No", IF(J6&lt;-30, "No", "Yes"))))</f>
        <v>No</v>
      </c>
    </row>
    <row r="7" spans="1:11" x14ac:dyDescent="0.2">
      <c r="A7" s="110" t="s">
        <v>438</v>
      </c>
      <c r="B7" s="105" t="s">
        <v>213</v>
      </c>
      <c r="C7" s="9">
        <v>0.45814244059999998</v>
      </c>
      <c r="D7" s="9" t="str">
        <f t="shared" ref="D7:D17" si="1">IF(OR($B7="N/A",$C7="N/A"),"N/A",IF(C7&lt;0,"No","Yes"))</f>
        <v>N/A</v>
      </c>
      <c r="E7" s="9">
        <v>0.56914320870000001</v>
      </c>
      <c r="F7" s="9" t="str">
        <f t="shared" ref="F7:F17" si="2">IF($B7="N/A","N/A",IF(E7&lt;0,"No","Yes"))</f>
        <v>N/A</v>
      </c>
      <c r="G7" s="9">
        <v>3.4162258367999998</v>
      </c>
      <c r="H7" s="9" t="str">
        <f t="shared" ref="H7:H17" si="3">IF($B7="N/A","N/A",IF(G7&lt;0,"No","Yes"))</f>
        <v>N/A</v>
      </c>
      <c r="I7" s="10">
        <v>24.23</v>
      </c>
      <c r="J7" s="10">
        <v>500.2</v>
      </c>
      <c r="K7" s="9" t="str">
        <f t="shared" si="0"/>
        <v>No</v>
      </c>
    </row>
    <row r="8" spans="1:11" x14ac:dyDescent="0.2">
      <c r="A8" s="110" t="s">
        <v>439</v>
      </c>
      <c r="B8" s="105" t="s">
        <v>213</v>
      </c>
      <c r="C8" s="9">
        <v>9.7875885048000004</v>
      </c>
      <c r="D8" s="9" t="str">
        <f t="shared" si="1"/>
        <v>N/A</v>
      </c>
      <c r="E8" s="9">
        <v>14.690047685</v>
      </c>
      <c r="F8" s="9" t="str">
        <f t="shared" si="2"/>
        <v>N/A</v>
      </c>
      <c r="G8" s="9">
        <v>17.634844515000001</v>
      </c>
      <c r="H8" s="9" t="str">
        <f t="shared" si="3"/>
        <v>N/A</v>
      </c>
      <c r="I8" s="10">
        <v>50.09</v>
      </c>
      <c r="J8" s="10">
        <v>20.05</v>
      </c>
      <c r="K8" s="9" t="str">
        <f t="shared" si="0"/>
        <v>Yes</v>
      </c>
    </row>
    <row r="9" spans="1:11" x14ac:dyDescent="0.2">
      <c r="A9" s="110" t="s">
        <v>440</v>
      </c>
      <c r="B9" s="105" t="s">
        <v>213</v>
      </c>
      <c r="C9" s="9">
        <v>36.401499375</v>
      </c>
      <c r="D9" s="9" t="str">
        <f t="shared" si="1"/>
        <v>N/A</v>
      </c>
      <c r="E9" s="9">
        <v>33.271804338000003</v>
      </c>
      <c r="F9" s="9" t="str">
        <f t="shared" si="2"/>
        <v>N/A</v>
      </c>
      <c r="G9" s="9">
        <v>30.281307164000001</v>
      </c>
      <c r="H9" s="9" t="str">
        <f t="shared" si="3"/>
        <v>N/A</v>
      </c>
      <c r="I9" s="10">
        <v>-8.6</v>
      </c>
      <c r="J9" s="10">
        <v>-8.99</v>
      </c>
      <c r="K9" s="9" t="str">
        <f t="shared" si="0"/>
        <v>Yes</v>
      </c>
    </row>
    <row r="10" spans="1:11" x14ac:dyDescent="0.2">
      <c r="A10" s="110" t="s">
        <v>441</v>
      </c>
      <c r="B10" s="105" t="s">
        <v>213</v>
      </c>
      <c r="C10" s="9">
        <v>53.352769678999998</v>
      </c>
      <c r="D10" s="9" t="str">
        <f t="shared" si="1"/>
        <v>N/A</v>
      </c>
      <c r="E10" s="9">
        <v>51.222888785999999</v>
      </c>
      <c r="F10" s="9" t="str">
        <f t="shared" si="2"/>
        <v>N/A</v>
      </c>
      <c r="G10" s="9">
        <v>48.652790824</v>
      </c>
      <c r="H10" s="9" t="str">
        <f t="shared" si="3"/>
        <v>N/A</v>
      </c>
      <c r="I10" s="10">
        <v>-3.99</v>
      </c>
      <c r="J10" s="10">
        <v>-5.0199999999999996</v>
      </c>
      <c r="K10" s="9" t="str">
        <f t="shared" si="0"/>
        <v>Yes</v>
      </c>
    </row>
    <row r="11" spans="1:11" x14ac:dyDescent="0.2">
      <c r="A11" s="26" t="s">
        <v>324</v>
      </c>
      <c r="B11" s="105" t="s">
        <v>213</v>
      </c>
      <c r="C11" s="9">
        <v>0</v>
      </c>
      <c r="D11" s="9" t="str">
        <f t="shared" si="1"/>
        <v>N/A</v>
      </c>
      <c r="E11" s="9">
        <v>0</v>
      </c>
      <c r="F11" s="9" t="str">
        <f t="shared" si="2"/>
        <v>N/A</v>
      </c>
      <c r="G11" s="9">
        <v>90.665941563000004</v>
      </c>
      <c r="H11" s="9" t="str">
        <f t="shared" si="3"/>
        <v>N/A</v>
      </c>
      <c r="I11" s="10" t="s">
        <v>1747</v>
      </c>
      <c r="J11" s="10" t="s">
        <v>1747</v>
      </c>
      <c r="K11" s="9" t="str">
        <f t="shared" si="0"/>
        <v>N/A</v>
      </c>
    </row>
    <row r="12" spans="1:11" x14ac:dyDescent="0.2">
      <c r="A12" s="26" t="s">
        <v>310</v>
      </c>
      <c r="B12" s="105" t="s">
        <v>213</v>
      </c>
      <c r="C12" s="9">
        <v>99.958350687000006</v>
      </c>
      <c r="D12" s="9" t="str">
        <f t="shared" si="1"/>
        <v>N/A</v>
      </c>
      <c r="E12" s="9">
        <v>96.492847253999997</v>
      </c>
      <c r="F12" s="9" t="str">
        <f t="shared" si="2"/>
        <v>N/A</v>
      </c>
      <c r="G12" s="9">
        <v>98.590992237999998</v>
      </c>
      <c r="H12" s="9" t="str">
        <f t="shared" si="3"/>
        <v>N/A</v>
      </c>
      <c r="I12" s="10">
        <v>-3.47</v>
      </c>
      <c r="J12" s="10">
        <v>2.1739999999999999</v>
      </c>
      <c r="K12" s="9" t="str">
        <f t="shared" si="0"/>
        <v>Yes</v>
      </c>
    </row>
    <row r="13" spans="1:11" x14ac:dyDescent="0.2">
      <c r="A13" s="26" t="s">
        <v>827</v>
      </c>
      <c r="B13" s="105" t="s">
        <v>213</v>
      </c>
      <c r="C13" s="9">
        <v>1.1599999999999999</v>
      </c>
      <c r="D13" s="9" t="str">
        <f t="shared" si="1"/>
        <v>N/A</v>
      </c>
      <c r="E13" s="9">
        <v>1.2050055795000001</v>
      </c>
      <c r="F13" s="9" t="str">
        <f t="shared" si="2"/>
        <v>N/A</v>
      </c>
      <c r="G13" s="9">
        <v>1.2086550998000001</v>
      </c>
      <c r="H13" s="9" t="str">
        <f t="shared" si="3"/>
        <v>N/A</v>
      </c>
      <c r="I13" s="10">
        <v>3.88</v>
      </c>
      <c r="J13" s="10">
        <v>0.3029</v>
      </c>
      <c r="K13" s="9" t="str">
        <f t="shared" si="0"/>
        <v>Yes</v>
      </c>
    </row>
    <row r="14" spans="1:11" x14ac:dyDescent="0.2">
      <c r="A14" s="26" t="s">
        <v>311</v>
      </c>
      <c r="B14" s="105" t="s">
        <v>213</v>
      </c>
      <c r="C14" s="9">
        <v>99.125364430999994</v>
      </c>
      <c r="D14" s="9" t="str">
        <f t="shared" si="1"/>
        <v>N/A</v>
      </c>
      <c r="E14" s="9">
        <v>97.046608214000003</v>
      </c>
      <c r="F14" s="9" t="str">
        <f t="shared" si="2"/>
        <v>N/A</v>
      </c>
      <c r="G14" s="9">
        <v>99.055717604999998</v>
      </c>
      <c r="H14" s="9" t="str">
        <f t="shared" si="3"/>
        <v>N/A</v>
      </c>
      <c r="I14" s="10">
        <v>-2.1</v>
      </c>
      <c r="J14" s="10">
        <v>2.0699999999999998</v>
      </c>
      <c r="K14" s="9" t="str">
        <f t="shared" si="0"/>
        <v>Yes</v>
      </c>
    </row>
    <row r="15" spans="1:11" x14ac:dyDescent="0.2">
      <c r="A15" s="26" t="s">
        <v>828</v>
      </c>
      <c r="B15" s="105" t="s">
        <v>213</v>
      </c>
      <c r="C15" s="9">
        <v>10.592857143</v>
      </c>
      <c r="D15" s="9" t="str">
        <f t="shared" si="1"/>
        <v>N/A</v>
      </c>
      <c r="E15" s="9">
        <v>10.805674433</v>
      </c>
      <c r="F15" s="9" t="str">
        <f t="shared" si="2"/>
        <v>N/A</v>
      </c>
      <c r="G15" s="9">
        <v>10.766470353000001</v>
      </c>
      <c r="H15" s="9" t="str">
        <f t="shared" si="3"/>
        <v>N/A</v>
      </c>
      <c r="I15" s="10">
        <v>2.0089999999999999</v>
      </c>
      <c r="J15" s="10">
        <v>-0.36299999999999999</v>
      </c>
      <c r="K15" s="9" t="str">
        <f t="shared" si="0"/>
        <v>Yes</v>
      </c>
    </row>
    <row r="16" spans="1:11" x14ac:dyDescent="0.2">
      <c r="A16" s="26" t="s">
        <v>837</v>
      </c>
      <c r="B16" s="105" t="s">
        <v>213</v>
      </c>
      <c r="C16" s="9">
        <v>3.1324448146999999</v>
      </c>
      <c r="D16" s="9" t="str">
        <f t="shared" si="1"/>
        <v>N/A</v>
      </c>
      <c r="E16" s="9">
        <v>4.461917218</v>
      </c>
      <c r="F16" s="9" t="str">
        <f t="shared" si="2"/>
        <v>N/A</v>
      </c>
      <c r="G16" s="9">
        <v>4.5885202947000003</v>
      </c>
      <c r="H16" s="9" t="str">
        <f t="shared" si="3"/>
        <v>N/A</v>
      </c>
      <c r="I16" s="10">
        <v>42.44</v>
      </c>
      <c r="J16" s="10">
        <v>2.8370000000000002</v>
      </c>
      <c r="K16" s="9" t="str">
        <f t="shared" si="0"/>
        <v>Yes</v>
      </c>
    </row>
    <row r="17" spans="1:11" x14ac:dyDescent="0.2">
      <c r="A17" s="26" t="s">
        <v>830</v>
      </c>
      <c r="B17" s="105" t="s">
        <v>213</v>
      </c>
      <c r="C17" s="9">
        <v>3.1050997783000001</v>
      </c>
      <c r="D17" s="9" t="str">
        <f t="shared" si="1"/>
        <v>N/A</v>
      </c>
      <c r="E17" s="9">
        <v>3.7283029297999999</v>
      </c>
      <c r="F17" s="9" t="str">
        <f t="shared" si="2"/>
        <v>N/A</v>
      </c>
      <c r="G17" s="9">
        <v>4.7118644068000002</v>
      </c>
      <c r="H17" s="9" t="str">
        <f t="shared" si="3"/>
        <v>N/A</v>
      </c>
      <c r="I17" s="10">
        <v>20.07</v>
      </c>
      <c r="J17" s="10">
        <v>26.38</v>
      </c>
      <c r="K17" s="9" t="str">
        <f t="shared" si="0"/>
        <v>Yes</v>
      </c>
    </row>
    <row r="18" spans="1:11" x14ac:dyDescent="0.2">
      <c r="A18" s="110" t="s">
        <v>312</v>
      </c>
      <c r="B18" s="35" t="s">
        <v>223</v>
      </c>
      <c r="C18" s="9">
        <v>100</v>
      </c>
      <c r="D18" s="9" t="str">
        <f>IF(OR($B18="N/A",$C18="N/A"),"N/A",IF(C18&gt;100,"No",IF(C18&lt;98,"No","Yes")))</f>
        <v>Yes</v>
      </c>
      <c r="E18" s="9">
        <v>100</v>
      </c>
      <c r="F18" s="9" t="str">
        <f>IF(OR($B18="N/A",$E18="N/A"),"N/A",IF(E18&gt;100,"No",IF(E18&lt;98,"No","Yes")))</f>
        <v>Yes</v>
      </c>
      <c r="G18" s="9">
        <v>99.817076185000005</v>
      </c>
      <c r="H18" s="9" t="str">
        <f>IF($B18="N/A","N/A",IF(G18&gt;100,"No",IF(G18&lt;98,"No","Yes")))</f>
        <v>Yes</v>
      </c>
      <c r="I18" s="10">
        <v>0</v>
      </c>
      <c r="J18" s="10">
        <v>-0.183</v>
      </c>
      <c r="K18" s="9" t="str">
        <f t="shared" si="0"/>
        <v>Yes</v>
      </c>
    </row>
    <row r="19" spans="1:11" x14ac:dyDescent="0.2">
      <c r="A19" s="110" t="s">
        <v>31</v>
      </c>
      <c r="B19" s="35" t="s">
        <v>214</v>
      </c>
      <c r="C19" s="9">
        <v>99.583506872000001</v>
      </c>
      <c r="D19" s="9" t="str">
        <f>IF(OR($B19="N/A",$C19="N/A"),"N/A",IF(C19&gt;100,"No",IF(C19&lt;95,"No","Yes")))</f>
        <v>Yes</v>
      </c>
      <c r="E19" s="9">
        <v>99.615443777999999</v>
      </c>
      <c r="F19" s="9" t="str">
        <f>IF(OR($B19="N/A",$E19="N/A"),"N/A",IF(E19&gt;100,"No",IF(E19&lt;98,"No","Yes")))</f>
        <v>Yes</v>
      </c>
      <c r="G19" s="9">
        <v>99.357294705000001</v>
      </c>
      <c r="H19" s="9" t="str">
        <f>IF($B19="N/A","N/A",IF(G19&gt;100,"No",IF(G19&lt;95,"No","Yes")))</f>
        <v>Yes</v>
      </c>
      <c r="I19" s="10">
        <v>3.2099999999999997E-2</v>
      </c>
      <c r="J19" s="10">
        <v>-0.25900000000000001</v>
      </c>
      <c r="K19" s="9" t="str">
        <f t="shared" si="0"/>
        <v>Yes</v>
      </c>
    </row>
    <row r="20" spans="1:11" x14ac:dyDescent="0.2">
      <c r="A20" s="26" t="s">
        <v>313</v>
      </c>
      <c r="B20" s="105" t="s">
        <v>213</v>
      </c>
      <c r="C20" s="9">
        <v>99.958350687000006</v>
      </c>
      <c r="D20" s="9" t="str">
        <f t="shared" ref="D20:D35" si="4">IF(OR($B20="N/A",$C20="N/A"),"N/A",IF(C20&lt;0,"No","Yes"))</f>
        <v>N/A</v>
      </c>
      <c r="E20" s="9">
        <v>99.738501768999996</v>
      </c>
      <c r="F20" s="9" t="str">
        <f t="shared" ref="F20:F34" si="5">IF($B20="N/A","N/A",IF(E20&lt;0,"No","Yes"))</f>
        <v>N/A</v>
      </c>
      <c r="G20" s="9">
        <v>99.960448905000007</v>
      </c>
      <c r="H20" s="9" t="str">
        <f t="shared" ref="H20:H35" si="6">IF($B20="N/A","N/A",IF(G20&lt;0,"No","Yes"))</f>
        <v>N/A</v>
      </c>
      <c r="I20" s="10">
        <v>-0.22</v>
      </c>
      <c r="J20" s="10">
        <v>0.2225</v>
      </c>
      <c r="K20" s="9" t="str">
        <f t="shared" si="0"/>
        <v>Yes</v>
      </c>
    </row>
    <row r="21" spans="1:11" x14ac:dyDescent="0.2">
      <c r="A21" s="26" t="s">
        <v>838</v>
      </c>
      <c r="B21" s="105" t="s">
        <v>213</v>
      </c>
      <c r="C21" s="9">
        <v>0</v>
      </c>
      <c r="D21" s="9" t="str">
        <f t="shared" si="4"/>
        <v>N/A</v>
      </c>
      <c r="E21" s="9">
        <v>0</v>
      </c>
      <c r="F21" s="9" t="str">
        <f t="shared" si="5"/>
        <v>N/A</v>
      </c>
      <c r="G21" s="9">
        <v>0</v>
      </c>
      <c r="H21" s="9" t="str">
        <f t="shared" si="6"/>
        <v>N/A</v>
      </c>
      <c r="I21" s="10" t="s">
        <v>1747</v>
      </c>
      <c r="J21" s="10" t="s">
        <v>1747</v>
      </c>
      <c r="K21" s="9" t="str">
        <f t="shared" si="0"/>
        <v>N/A</v>
      </c>
    </row>
    <row r="22" spans="1:11" x14ac:dyDescent="0.2">
      <c r="A22" s="26" t="s">
        <v>314</v>
      </c>
      <c r="B22" s="105"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
      <c r="A23" s="26" t="s">
        <v>831</v>
      </c>
      <c r="B23" s="105" t="s">
        <v>213</v>
      </c>
      <c r="C23" s="9">
        <v>4.1503540191999999</v>
      </c>
      <c r="D23" s="9" t="str">
        <f t="shared" si="4"/>
        <v>N/A</v>
      </c>
      <c r="E23" s="9">
        <v>4.8874019382</v>
      </c>
      <c r="F23" s="9" t="str">
        <f t="shared" si="5"/>
        <v>N/A</v>
      </c>
      <c r="G23" s="9">
        <v>5.5015573244000002</v>
      </c>
      <c r="H23" s="9" t="str">
        <f t="shared" si="6"/>
        <v>N/A</v>
      </c>
      <c r="I23" s="10">
        <v>17.760000000000002</v>
      </c>
      <c r="J23" s="10">
        <v>12.57</v>
      </c>
      <c r="K23" s="9" t="str">
        <f t="shared" si="0"/>
        <v>Yes</v>
      </c>
    </row>
    <row r="24" spans="1:11" x14ac:dyDescent="0.2">
      <c r="A24" s="26" t="s">
        <v>315</v>
      </c>
      <c r="B24" s="105" t="s">
        <v>213</v>
      </c>
      <c r="C24" s="9">
        <v>5.9558517283999999</v>
      </c>
      <c r="D24" s="9" t="str">
        <f t="shared" si="4"/>
        <v>N/A</v>
      </c>
      <c r="E24" s="9">
        <v>4.6146746653999999</v>
      </c>
      <c r="F24" s="9" t="str">
        <f t="shared" si="5"/>
        <v>N/A</v>
      </c>
      <c r="G24" s="9">
        <v>4.4346665347999998</v>
      </c>
      <c r="H24" s="9" t="str">
        <f t="shared" si="6"/>
        <v>N/A</v>
      </c>
      <c r="I24" s="10">
        <v>-22.5</v>
      </c>
      <c r="J24" s="10">
        <v>-3.9</v>
      </c>
      <c r="K24" s="9" t="str">
        <f t="shared" si="0"/>
        <v>Yes</v>
      </c>
    </row>
    <row r="25" spans="1:11" x14ac:dyDescent="0.2">
      <c r="A25" s="26" t="s">
        <v>316</v>
      </c>
      <c r="B25" s="105" t="s">
        <v>213</v>
      </c>
      <c r="C25" s="9">
        <v>15.576842982000001</v>
      </c>
      <c r="D25" s="9" t="str">
        <f t="shared" si="4"/>
        <v>N/A</v>
      </c>
      <c r="E25" s="9">
        <v>18.48946316</v>
      </c>
      <c r="F25" s="9" t="str">
        <f t="shared" si="5"/>
        <v>N/A</v>
      </c>
      <c r="G25" s="9">
        <v>21.080733673000001</v>
      </c>
      <c r="H25" s="9" t="str">
        <f t="shared" si="6"/>
        <v>N/A</v>
      </c>
      <c r="I25" s="10">
        <v>18.7</v>
      </c>
      <c r="J25" s="10">
        <v>14.01</v>
      </c>
      <c r="K25" s="9" t="str">
        <f t="shared" si="0"/>
        <v>Yes</v>
      </c>
    </row>
    <row r="26" spans="1:11" x14ac:dyDescent="0.2">
      <c r="A26" s="26" t="s">
        <v>317</v>
      </c>
      <c r="B26" s="105" t="s">
        <v>213</v>
      </c>
      <c r="C26" s="9">
        <v>78.467305288999995</v>
      </c>
      <c r="D26" s="9" t="str">
        <f t="shared" si="4"/>
        <v>N/A</v>
      </c>
      <c r="E26" s="9">
        <v>76.895862175000005</v>
      </c>
      <c r="F26" s="9" t="str">
        <f t="shared" si="5"/>
        <v>N/A</v>
      </c>
      <c r="G26" s="9">
        <v>74.484599791999997</v>
      </c>
      <c r="H26" s="9" t="str">
        <f t="shared" si="6"/>
        <v>N/A</v>
      </c>
      <c r="I26" s="10">
        <v>-2</v>
      </c>
      <c r="J26" s="10">
        <v>-3.14</v>
      </c>
      <c r="K26" s="9" t="str">
        <f t="shared" si="0"/>
        <v>Yes</v>
      </c>
    </row>
    <row r="27" spans="1:11" x14ac:dyDescent="0.2">
      <c r="A27" s="26" t="s">
        <v>318</v>
      </c>
      <c r="B27" s="105" t="s">
        <v>213</v>
      </c>
      <c r="C27" s="9">
        <v>16.992919616999998</v>
      </c>
      <c r="D27" s="9" t="str">
        <f t="shared" si="4"/>
        <v>N/A</v>
      </c>
      <c r="E27" s="9">
        <v>63.728657130000002</v>
      </c>
      <c r="F27" s="9" t="str">
        <f t="shared" si="5"/>
        <v>N/A</v>
      </c>
      <c r="G27" s="9">
        <v>68.635981608999998</v>
      </c>
      <c r="H27" s="9" t="str">
        <f t="shared" si="6"/>
        <v>N/A</v>
      </c>
      <c r="I27" s="10">
        <v>275</v>
      </c>
      <c r="J27" s="10">
        <v>7.7</v>
      </c>
      <c r="K27" s="9" t="str">
        <f t="shared" si="0"/>
        <v>Yes</v>
      </c>
    </row>
    <row r="28" spans="1:11" x14ac:dyDescent="0.2">
      <c r="A28" s="26" t="s">
        <v>835</v>
      </c>
      <c r="B28" s="105" t="s">
        <v>213</v>
      </c>
      <c r="C28" s="9">
        <v>1.6421568627000001</v>
      </c>
      <c r="D28" s="9" t="str">
        <f t="shared" si="4"/>
        <v>N/A</v>
      </c>
      <c r="E28" s="9">
        <v>2.1959932416000001</v>
      </c>
      <c r="F28" s="9" t="str">
        <f t="shared" si="5"/>
        <v>N/A</v>
      </c>
      <c r="G28" s="9">
        <v>2.3476193905999998</v>
      </c>
      <c r="H28" s="9" t="str">
        <f t="shared" si="6"/>
        <v>N/A</v>
      </c>
      <c r="I28" s="10">
        <v>33.729999999999997</v>
      </c>
      <c r="J28" s="10">
        <v>6.9050000000000002</v>
      </c>
      <c r="K28" s="9" t="str">
        <f t="shared" si="0"/>
        <v>Yes</v>
      </c>
    </row>
    <row r="29" spans="1:11" x14ac:dyDescent="0.2">
      <c r="A29" s="26" t="s">
        <v>319</v>
      </c>
      <c r="B29" s="105"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6" t="s">
        <v>836</v>
      </c>
      <c r="B30" s="105" t="s">
        <v>213</v>
      </c>
      <c r="C30" s="9">
        <v>95.343137255000002</v>
      </c>
      <c r="D30" s="9" t="str">
        <f t="shared" si="4"/>
        <v>N/A</v>
      </c>
      <c r="E30" s="9">
        <v>81.752353366999998</v>
      </c>
      <c r="F30" s="9" t="str">
        <f t="shared" si="5"/>
        <v>N/A</v>
      </c>
      <c r="G30" s="9">
        <v>82.417344954000001</v>
      </c>
      <c r="H30" s="9" t="str">
        <f t="shared" si="6"/>
        <v>N/A</v>
      </c>
      <c r="I30" s="10">
        <v>-14.3</v>
      </c>
      <c r="J30" s="10">
        <v>0.81340000000000001</v>
      </c>
      <c r="K30" s="9" t="str">
        <f t="shared" si="0"/>
        <v>Yes</v>
      </c>
    </row>
    <row r="31" spans="1:11" x14ac:dyDescent="0.2">
      <c r="A31" s="110"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0" t="s">
        <v>321</v>
      </c>
      <c r="B32" s="35"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6" t="s">
        <v>322</v>
      </c>
      <c r="B33" s="105" t="s">
        <v>213</v>
      </c>
      <c r="C33" s="9">
        <v>0</v>
      </c>
      <c r="D33" s="9" t="str">
        <f t="shared" si="4"/>
        <v>N/A</v>
      </c>
      <c r="E33" s="9">
        <v>0</v>
      </c>
      <c r="F33" s="9" t="str">
        <f t="shared" si="5"/>
        <v>N/A</v>
      </c>
      <c r="G33" s="9">
        <v>0</v>
      </c>
      <c r="H33" s="9" t="str">
        <f t="shared" si="6"/>
        <v>N/A</v>
      </c>
      <c r="I33" s="10" t="s">
        <v>1747</v>
      </c>
      <c r="J33" s="10" t="s">
        <v>1747</v>
      </c>
      <c r="K33" s="9" t="str">
        <f t="shared" si="0"/>
        <v>N/A</v>
      </c>
    </row>
    <row r="34" spans="1:11" x14ac:dyDescent="0.2">
      <c r="A34" s="26" t="s">
        <v>323</v>
      </c>
      <c r="B34" s="105" t="s">
        <v>213</v>
      </c>
      <c r="C34" s="9">
        <v>28.321532694999998</v>
      </c>
      <c r="D34" s="9" t="str">
        <f t="shared" si="4"/>
        <v>N/A</v>
      </c>
      <c r="E34" s="9">
        <v>20.766035993999999</v>
      </c>
      <c r="F34" s="9" t="str">
        <f t="shared" si="5"/>
        <v>N/A</v>
      </c>
      <c r="G34" s="9">
        <v>21.377366886000001</v>
      </c>
      <c r="H34" s="9" t="str">
        <f t="shared" si="6"/>
        <v>N/A</v>
      </c>
      <c r="I34" s="10">
        <v>-26.7</v>
      </c>
      <c r="J34" s="10">
        <v>2.944</v>
      </c>
      <c r="K34" s="9" t="str">
        <f t="shared" si="0"/>
        <v>Yes</v>
      </c>
    </row>
    <row r="35" spans="1:11" ht="25.5" x14ac:dyDescent="0.2">
      <c r="A35" s="26" t="s">
        <v>370</v>
      </c>
      <c r="B35" s="105" t="s">
        <v>213</v>
      </c>
      <c r="C35" s="9">
        <v>28.488129946000001</v>
      </c>
      <c r="D35" s="9" t="str">
        <f t="shared" si="4"/>
        <v>N/A</v>
      </c>
      <c r="E35" s="9">
        <v>23.365636056</v>
      </c>
      <c r="F35" s="9" t="str">
        <f>IF($B35="N/A","N/A",IF(E35&lt;0,"No","Yes"))</f>
        <v>N/A</v>
      </c>
      <c r="G35" s="9">
        <v>20.433084490999999</v>
      </c>
      <c r="H35" s="9" t="str">
        <f t="shared" si="6"/>
        <v>N/A</v>
      </c>
      <c r="I35" s="10">
        <v>-18</v>
      </c>
      <c r="J35" s="10">
        <v>-12.6</v>
      </c>
      <c r="K35" s="9" t="str">
        <f t="shared" si="0"/>
        <v>Yes</v>
      </c>
    </row>
    <row r="36" spans="1:11" x14ac:dyDescent="0.2">
      <c r="A36" s="29" t="s">
        <v>374</v>
      </c>
      <c r="B36" s="1" t="s">
        <v>213</v>
      </c>
      <c r="C36" s="8">
        <v>76.051645148000006</v>
      </c>
      <c r="D36" s="9" t="str">
        <f t="shared" ref="D36:D39" si="7">IF($B36="N/A","N/A",IF(C36&lt;0,"No","Yes"))</f>
        <v>N/A</v>
      </c>
      <c r="E36" s="8">
        <v>68.527918782</v>
      </c>
      <c r="F36" s="9" t="str">
        <f t="shared" ref="F36:F39" si="8">IF($B36="N/A","N/A",IF(E36&lt;0,"No","Yes"))</f>
        <v>N/A</v>
      </c>
      <c r="G36" s="8">
        <v>61.793642161000001</v>
      </c>
      <c r="H36" s="9" t="str">
        <f t="shared" ref="H36:H39" si="9">IF($B36="N/A","N/A",IF(G36&lt;0,"No","Yes"))</f>
        <v>N/A</v>
      </c>
      <c r="I36" s="10">
        <v>-9.89</v>
      </c>
      <c r="J36" s="10">
        <v>-9.83</v>
      </c>
      <c r="K36" s="9" t="str">
        <f>IF(J36="Div by 0", "N/A", IF(J36="N/A","N/A", IF(J36&gt;30, "No", IF(J36&lt;-30, "No", "Yes"))))</f>
        <v>Yes</v>
      </c>
    </row>
    <row r="37" spans="1:11" x14ac:dyDescent="0.2">
      <c r="A37" s="29" t="s">
        <v>375</v>
      </c>
      <c r="B37" s="1" t="s">
        <v>213</v>
      </c>
      <c r="C37" s="8">
        <v>9.7459391919999998</v>
      </c>
      <c r="D37" s="9" t="str">
        <f t="shared" si="7"/>
        <v>N/A</v>
      </c>
      <c r="E37" s="8">
        <v>9.4139363174999993</v>
      </c>
      <c r="F37" s="9" t="str">
        <f t="shared" si="8"/>
        <v>N/A</v>
      </c>
      <c r="G37" s="8">
        <v>9.8976615414999998</v>
      </c>
      <c r="H37" s="9" t="str">
        <f t="shared" si="9"/>
        <v>N/A</v>
      </c>
      <c r="I37" s="10">
        <v>-3.41</v>
      </c>
      <c r="J37" s="10">
        <v>5.1379999999999999</v>
      </c>
      <c r="K37" s="9" t="str">
        <f>IF(J37="Div by 0", "N/A", IF(J37="N/A","N/A", IF(J37&gt;30, "No", IF(J37&lt;-30, "No", "Yes"))))</f>
        <v>Yes</v>
      </c>
    </row>
    <row r="38" spans="1:11" x14ac:dyDescent="0.2">
      <c r="A38" s="29" t="s">
        <v>376</v>
      </c>
      <c r="B38" s="1" t="s">
        <v>213</v>
      </c>
      <c r="C38" s="8">
        <v>0.49979175339999998</v>
      </c>
      <c r="D38" s="9" t="str">
        <f t="shared" si="7"/>
        <v>N/A</v>
      </c>
      <c r="E38" s="8">
        <v>0.46146746649999998</v>
      </c>
      <c r="F38" s="9" t="str">
        <f t="shared" si="8"/>
        <v>N/A</v>
      </c>
      <c r="G38" s="8">
        <v>0.5685469916</v>
      </c>
      <c r="H38" s="9" t="str">
        <f t="shared" si="9"/>
        <v>N/A</v>
      </c>
      <c r="I38" s="10">
        <v>-7.67</v>
      </c>
      <c r="J38" s="10">
        <v>23.2</v>
      </c>
      <c r="K38" s="9" t="str">
        <f>IF(J38="Div by 0", "N/A", IF(J38="N/A","N/A", IF(J38&gt;30, "No", IF(J38&lt;-30, "No", "Yes"))))</f>
        <v>Yes</v>
      </c>
    </row>
    <row r="39" spans="1:11" x14ac:dyDescent="0.2">
      <c r="A39" s="29" t="s">
        <v>377</v>
      </c>
      <c r="B39" s="1" t="s">
        <v>213</v>
      </c>
      <c r="C39" s="8">
        <v>1.957517701</v>
      </c>
      <c r="D39" s="9" t="str">
        <f t="shared" si="7"/>
        <v>N/A</v>
      </c>
      <c r="E39" s="8">
        <v>2.5226888171000001</v>
      </c>
      <c r="F39" s="9" t="str">
        <f t="shared" si="8"/>
        <v>N/A</v>
      </c>
      <c r="G39" s="8">
        <v>2.6598111434999998</v>
      </c>
      <c r="H39" s="9" t="str">
        <f t="shared" si="9"/>
        <v>N/A</v>
      </c>
      <c r="I39" s="10">
        <v>28.87</v>
      </c>
      <c r="J39" s="10">
        <v>5.4359999999999999</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7" t="s">
        <v>1645</v>
      </c>
      <c r="B41" s="158"/>
      <c r="C41" s="158"/>
      <c r="D41" s="158"/>
      <c r="E41" s="158"/>
      <c r="F41" s="158"/>
      <c r="G41" s="158"/>
      <c r="H41" s="158"/>
      <c r="I41" s="158"/>
      <c r="J41" s="158"/>
      <c r="K41" s="159"/>
    </row>
    <row r="42" spans="1:11" x14ac:dyDescent="0.2">
      <c r="A42" s="160" t="s">
        <v>1743</v>
      </c>
      <c r="B42" s="160"/>
      <c r="C42" s="160"/>
      <c r="D42" s="160"/>
      <c r="E42" s="160"/>
      <c r="F42" s="160"/>
      <c r="G42" s="160"/>
      <c r="H42" s="160"/>
      <c r="I42" s="160"/>
      <c r="J42" s="160"/>
      <c r="K42" s="16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1593</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65.25" customHeight="1" x14ac:dyDescent="0.2">
      <c r="A5" s="22" t="s">
        <v>11</v>
      </c>
      <c r="B5" s="23" t="s">
        <v>212</v>
      </c>
      <c r="C5" s="23" t="s">
        <v>651</v>
      </c>
      <c r="D5" s="23" t="s">
        <v>1717</v>
      </c>
      <c r="E5" s="23" t="s">
        <v>652</v>
      </c>
      <c r="F5" s="23" t="s">
        <v>1718</v>
      </c>
      <c r="G5" s="23" t="s">
        <v>1719</v>
      </c>
      <c r="H5" s="23" t="s">
        <v>1714</v>
      </c>
      <c r="I5" s="24" t="s">
        <v>1716</v>
      </c>
      <c r="J5" s="24" t="s">
        <v>1715</v>
      </c>
      <c r="K5" s="23" t="s">
        <v>653</v>
      </c>
    </row>
    <row r="6" spans="1:11" s="28" customFormat="1" x14ac:dyDescent="0.2">
      <c r="A6" s="107" t="s">
        <v>342</v>
      </c>
      <c r="B6" s="9" t="s">
        <v>213</v>
      </c>
      <c r="C6" s="5">
        <v>7</v>
      </c>
      <c r="D6" s="9" t="s">
        <v>213</v>
      </c>
      <c r="E6" s="5">
        <v>7</v>
      </c>
      <c r="F6" s="9" t="s">
        <v>213</v>
      </c>
      <c r="G6" s="5">
        <v>7</v>
      </c>
      <c r="H6" s="9" t="s">
        <v>213</v>
      </c>
      <c r="I6" s="136" t="s">
        <v>213</v>
      </c>
      <c r="J6" s="136" t="s">
        <v>213</v>
      </c>
      <c r="K6" s="9" t="s">
        <v>213</v>
      </c>
    </row>
    <row r="7" spans="1:11" s="28" customFormat="1" x14ac:dyDescent="0.2">
      <c r="A7" s="107" t="s">
        <v>12</v>
      </c>
      <c r="B7" s="30" t="s">
        <v>213</v>
      </c>
      <c r="C7" s="31">
        <v>40786</v>
      </c>
      <c r="D7" s="32" t="str">
        <f>IF($B7="N/A","N/A",IF(C7&gt;15,"No",IF(C7&lt;-15,"No","Yes")))</f>
        <v>N/A</v>
      </c>
      <c r="E7" s="31">
        <v>40405</v>
      </c>
      <c r="F7" s="32" t="str">
        <f>IF($B7="N/A","N/A",IF(E7&gt;15,"No",IF(E7&lt;-15,"No","Yes")))</f>
        <v>N/A</v>
      </c>
      <c r="G7" s="31">
        <v>50726</v>
      </c>
      <c r="H7" s="32" t="str">
        <f>IF($B7="N/A","N/A",IF(G7&gt;15,"No",IF(G7&lt;-15,"No","Yes")))</f>
        <v>N/A</v>
      </c>
      <c r="I7" s="33">
        <v>-0.93400000000000005</v>
      </c>
      <c r="J7" s="33">
        <v>25.54</v>
      </c>
      <c r="K7" s="32" t="str">
        <f t="shared" ref="K7:K24" si="0">IF(J7="Div by 0", "N/A", IF(J7="N/A","N/A", IF(J7&gt;30, "No", IF(J7&lt;-30, "No", "Yes"))))</f>
        <v>Yes</v>
      </c>
    </row>
    <row r="8" spans="1:11" x14ac:dyDescent="0.2">
      <c r="A8" s="107" t="s">
        <v>362</v>
      </c>
      <c r="B8" s="30" t="s">
        <v>213</v>
      </c>
      <c r="C8" s="34">
        <v>97.722257636999998</v>
      </c>
      <c r="D8" s="32" t="str">
        <f>IF($B8="N/A","N/A",IF(C8&gt;15,"No",IF(C8&lt;-15,"No","Yes")))</f>
        <v>N/A</v>
      </c>
      <c r="E8" s="34">
        <v>96.238089345000006</v>
      </c>
      <c r="F8" s="32" t="str">
        <f>IF($B8="N/A","N/A",IF(E8&gt;15,"No",IF(E8&lt;-15,"No","Yes")))</f>
        <v>N/A</v>
      </c>
      <c r="G8" s="34">
        <v>22.850214879999999</v>
      </c>
      <c r="H8" s="32" t="str">
        <f>IF($B8="N/A","N/A",IF(G8&gt;15,"No",IF(G8&lt;-15,"No","Yes")))</f>
        <v>N/A</v>
      </c>
      <c r="I8" s="33">
        <v>-1.52</v>
      </c>
      <c r="J8" s="33">
        <v>-76.3</v>
      </c>
      <c r="K8" s="32" t="str">
        <f t="shared" si="0"/>
        <v>No</v>
      </c>
    </row>
    <row r="9" spans="1:11" x14ac:dyDescent="0.2">
      <c r="A9" s="107" t="s">
        <v>119</v>
      </c>
      <c r="B9" s="35" t="s">
        <v>213</v>
      </c>
      <c r="C9" s="8">
        <v>2.2777423626000002</v>
      </c>
      <c r="D9" s="9" t="str">
        <f>IF($B9="N/A","N/A",IF(C9&gt;15,"No",IF(C9&lt;-15,"No","Yes")))</f>
        <v>N/A</v>
      </c>
      <c r="E9" s="8">
        <v>3.7619106545999998</v>
      </c>
      <c r="F9" s="9" t="str">
        <f>IF($B9="N/A","N/A",IF(E9&gt;15,"No",IF(E9&lt;-15,"No","Yes")))</f>
        <v>N/A</v>
      </c>
      <c r="G9" s="8">
        <v>77.149785120000004</v>
      </c>
      <c r="H9" s="9" t="str">
        <f>IF($B9="N/A","N/A",IF(G9&gt;15,"No",IF(G9&lt;-15,"No","Yes")))</f>
        <v>N/A</v>
      </c>
      <c r="I9" s="10">
        <v>65.16</v>
      </c>
      <c r="J9" s="10">
        <v>1951</v>
      </c>
      <c r="K9" s="9" t="str">
        <f t="shared" si="0"/>
        <v>No</v>
      </c>
    </row>
    <row r="10" spans="1:11" x14ac:dyDescent="0.2">
      <c r="A10" s="107" t="s">
        <v>120</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7" t="s">
        <v>839</v>
      </c>
      <c r="B11" s="35" t="s">
        <v>214</v>
      </c>
      <c r="C11" s="8">
        <v>97.722257636999998</v>
      </c>
      <c r="D11" s="9" t="str">
        <f>IF(OR($B11="N/A",$C11="N/A"),"N/A",IF(C11&gt;100,"No",IF(C11&lt;95,"No","Yes")))</f>
        <v>Yes</v>
      </c>
      <c r="E11" s="8">
        <v>97.943323845999998</v>
      </c>
      <c r="F11" s="9" t="str">
        <f>IF(OR($B11="N/A",$E11="N/A"),"N/A",IF(E11&gt;100,"No",IF(E11&lt;95,"No","Yes")))</f>
        <v>Yes</v>
      </c>
      <c r="G11" s="8">
        <v>99.996057249000003</v>
      </c>
      <c r="H11" s="9" t="str">
        <f>IF($B11="N/A","N/A",IF(G11&gt;100,"No",IF(G11&lt;95,"No","Yes")))</f>
        <v>Yes</v>
      </c>
      <c r="I11" s="10">
        <v>0.22620000000000001</v>
      </c>
      <c r="J11" s="10">
        <v>2.0960000000000001</v>
      </c>
      <c r="K11" s="9" t="str">
        <f t="shared" si="0"/>
        <v>Yes</v>
      </c>
    </row>
    <row r="12" spans="1:11" x14ac:dyDescent="0.2">
      <c r="A12" s="107" t="s">
        <v>348</v>
      </c>
      <c r="B12" s="35" t="s">
        <v>213</v>
      </c>
      <c r="C12" s="8">
        <v>100</v>
      </c>
      <c r="D12" s="9" t="str">
        <f t="shared" ref="D12:D13" si="1">IF(OR($B12="N/A",$C12="N/A"),"N/A",IF(C12&gt;100,"No",IF(C12&lt;95,"No","Yes")))</f>
        <v>N/A</v>
      </c>
      <c r="E12" s="8">
        <v>98.258957902000006</v>
      </c>
      <c r="F12" s="9" t="str">
        <f t="shared" ref="F12:F13" si="2">IF(OR($B12="N/A",$E12="N/A"),"N/A",IF(E12&gt;100,"No",IF(E12&lt;95,"No","Yes")))</f>
        <v>N/A</v>
      </c>
      <c r="G12" s="8">
        <v>22.851115842999999</v>
      </c>
      <c r="H12" s="9" t="str">
        <f t="shared" ref="H12:H13" si="3">IF($B12="N/A","N/A",IF(G12&gt;100,"No",IF(G12&lt;95,"No","Yes")))</f>
        <v>N/A</v>
      </c>
      <c r="I12" s="10">
        <v>-1.74</v>
      </c>
      <c r="J12" s="10">
        <v>-76.7</v>
      </c>
      <c r="K12" s="9" t="str">
        <f t="shared" si="0"/>
        <v>No</v>
      </c>
    </row>
    <row r="13" spans="1:11" x14ac:dyDescent="0.2">
      <c r="A13" s="107" t="s">
        <v>840</v>
      </c>
      <c r="B13" s="35" t="s">
        <v>214</v>
      </c>
      <c r="C13" s="8">
        <v>97.722257636999998</v>
      </c>
      <c r="D13" s="9" t="str">
        <f t="shared" si="1"/>
        <v>Yes</v>
      </c>
      <c r="E13" s="8">
        <v>97.943323845999998</v>
      </c>
      <c r="F13" s="9" t="str">
        <f t="shared" si="2"/>
        <v>Yes</v>
      </c>
      <c r="G13" s="8">
        <v>99.990143122000006</v>
      </c>
      <c r="H13" s="9" t="str">
        <f t="shared" si="3"/>
        <v>Yes</v>
      </c>
      <c r="I13" s="10">
        <v>0.22620000000000001</v>
      </c>
      <c r="J13" s="10">
        <v>2.09</v>
      </c>
      <c r="K13" s="9" t="str">
        <f t="shared" si="0"/>
        <v>Yes</v>
      </c>
    </row>
    <row r="14" spans="1:11" x14ac:dyDescent="0.2">
      <c r="A14" s="107" t="s">
        <v>13</v>
      </c>
      <c r="B14" s="35" t="s">
        <v>213</v>
      </c>
      <c r="C14" s="36">
        <v>39857</v>
      </c>
      <c r="D14" s="9" t="str">
        <f>IF($B14="N/A","N/A",IF(C14&gt;15,"No",IF(C14&lt;-15,"No","Yes")))</f>
        <v>N/A</v>
      </c>
      <c r="E14" s="36">
        <v>38885</v>
      </c>
      <c r="F14" s="9" t="str">
        <f>IF($B14="N/A","N/A",IF(E14&gt;15,"No",IF(E14&lt;-15,"No","Yes")))</f>
        <v>N/A</v>
      </c>
      <c r="G14" s="36">
        <v>11591</v>
      </c>
      <c r="H14" s="9" t="str">
        <f>IF($B14="N/A","N/A",IF(G14&gt;15,"No",IF(G14&lt;-15,"No","Yes")))</f>
        <v>N/A</v>
      </c>
      <c r="I14" s="10">
        <v>-2.44</v>
      </c>
      <c r="J14" s="10">
        <v>-70.2</v>
      </c>
      <c r="K14" s="9" t="str">
        <f t="shared" si="0"/>
        <v>No</v>
      </c>
    </row>
    <row r="15" spans="1:11" x14ac:dyDescent="0.2">
      <c r="A15" s="107" t="s">
        <v>442</v>
      </c>
      <c r="B15" s="35" t="s">
        <v>215</v>
      </c>
      <c r="C15" s="8">
        <v>8.9018240208999995</v>
      </c>
      <c r="D15" s="9" t="str">
        <f>IF($B15="N/A","N/A",IF(C15&gt;20,"No",IF(C15&lt;5,"No","Yes")))</f>
        <v>Yes</v>
      </c>
      <c r="E15" s="8">
        <v>8.0622347949000002</v>
      </c>
      <c r="F15" s="9" t="str">
        <f>IF($B15="N/A","N/A",IF(E15&gt;20,"No",IF(E15&lt;5,"No","Yes")))</f>
        <v>Yes</v>
      </c>
      <c r="G15" s="8">
        <v>10.137175395</v>
      </c>
      <c r="H15" s="9" t="str">
        <f>IF($B15="N/A","N/A",IF(G15&gt;20,"No",IF(G15&lt;5,"No","Yes")))</f>
        <v>Yes</v>
      </c>
      <c r="I15" s="10">
        <v>-9.43</v>
      </c>
      <c r="J15" s="10">
        <v>25.74</v>
      </c>
      <c r="K15" s="9" t="str">
        <f t="shared" si="0"/>
        <v>Yes</v>
      </c>
    </row>
    <row r="16" spans="1:11" x14ac:dyDescent="0.2">
      <c r="A16" s="107" t="s">
        <v>443</v>
      </c>
      <c r="B16" s="30" t="s">
        <v>213</v>
      </c>
      <c r="C16" s="8">
        <v>91.098175979000004</v>
      </c>
      <c r="D16" s="9" t="str">
        <f>IF($B16="N/A","N/A",IF(C16&gt;15,"No",IF(C16&lt;-15,"No","Yes")))</f>
        <v>N/A</v>
      </c>
      <c r="E16" s="8">
        <v>91.937765205000005</v>
      </c>
      <c r="F16" s="9" t="str">
        <f>IF($B16="N/A","N/A",IF(E16&gt;15,"No",IF(E16&lt;-15,"No","Yes")))</f>
        <v>N/A</v>
      </c>
      <c r="G16" s="8">
        <v>89.862824605</v>
      </c>
      <c r="H16" s="9" t="str">
        <f>IF($B16="N/A","N/A",IF(G16&gt;15,"No",IF(G16&lt;-15,"No","Yes")))</f>
        <v>N/A</v>
      </c>
      <c r="I16" s="10">
        <v>0.92159999999999997</v>
      </c>
      <c r="J16" s="10">
        <v>-2.2599999999999998</v>
      </c>
      <c r="K16" s="9" t="str">
        <f t="shared" si="0"/>
        <v>Yes</v>
      </c>
    </row>
    <row r="17" spans="1:11" x14ac:dyDescent="0.2">
      <c r="A17" s="107" t="s">
        <v>444</v>
      </c>
      <c r="B17" s="35" t="s">
        <v>235</v>
      </c>
      <c r="C17" s="8">
        <v>5.1283337933000004</v>
      </c>
      <c r="D17" s="9" t="str">
        <f>IF($B17="N/A","N/A",IF(C17&gt;1,"Yes","No"))</f>
        <v>Yes</v>
      </c>
      <c r="E17" s="8">
        <v>4.2458531567</v>
      </c>
      <c r="F17" s="9" t="str">
        <f>IF($B17="N/A","N/A",IF(E17&gt;1,"Yes","No"))</f>
        <v>Yes</v>
      </c>
      <c r="G17" s="8">
        <v>1.2941074972</v>
      </c>
      <c r="H17" s="9" t="str">
        <f>IF($B17="N/A","N/A",IF(G17&gt;1,"Yes","No"))</f>
        <v>Yes</v>
      </c>
      <c r="I17" s="10">
        <v>-17.2</v>
      </c>
      <c r="J17" s="10">
        <v>-69.5</v>
      </c>
      <c r="K17" s="9" t="str">
        <f t="shared" si="0"/>
        <v>No</v>
      </c>
    </row>
    <row r="18" spans="1:11" x14ac:dyDescent="0.2">
      <c r="A18" s="107" t="s">
        <v>862</v>
      </c>
      <c r="B18" s="35" t="s">
        <v>213</v>
      </c>
      <c r="C18" s="108">
        <v>8033.1179061000003</v>
      </c>
      <c r="D18" s="9" t="str">
        <f>IF($B18="N/A","N/A",IF(C18&gt;15,"No",IF(C18&lt;-15,"No","Yes")))</f>
        <v>N/A</v>
      </c>
      <c r="E18" s="108">
        <v>7893.3452453</v>
      </c>
      <c r="F18" s="9" t="str">
        <f>IF($B18="N/A","N/A",IF(E18&gt;15,"No",IF(E18&lt;-15,"No","Yes")))</f>
        <v>N/A</v>
      </c>
      <c r="G18" s="108">
        <v>6304.8333333</v>
      </c>
      <c r="H18" s="9" t="str">
        <f>IF($B18="N/A","N/A",IF(G18&gt;15,"No",IF(G18&lt;-15,"No","Yes")))</f>
        <v>N/A</v>
      </c>
      <c r="I18" s="10">
        <v>-1.74</v>
      </c>
      <c r="J18" s="10">
        <v>-20.100000000000001</v>
      </c>
      <c r="K18" s="9" t="str">
        <f t="shared" si="0"/>
        <v>Yes</v>
      </c>
    </row>
    <row r="19" spans="1:11" x14ac:dyDescent="0.2">
      <c r="A19" s="3" t="s">
        <v>131</v>
      </c>
      <c r="B19" s="35" t="s">
        <v>213</v>
      </c>
      <c r="C19" s="36">
        <v>14</v>
      </c>
      <c r="D19" s="35" t="s">
        <v>213</v>
      </c>
      <c r="E19" s="36">
        <v>11</v>
      </c>
      <c r="F19" s="35" t="s">
        <v>213</v>
      </c>
      <c r="G19" s="36">
        <v>11</v>
      </c>
      <c r="H19" s="9" t="str">
        <f>IF($B19="N/A","N/A",IF(G19&gt;15,"No",IF(G19&lt;-15,"No","Yes")))</f>
        <v>N/A</v>
      </c>
      <c r="I19" s="10">
        <v>-21.4</v>
      </c>
      <c r="J19" s="10">
        <v>-72.7</v>
      </c>
      <c r="K19" s="9" t="str">
        <f t="shared" si="0"/>
        <v>No</v>
      </c>
    </row>
    <row r="20" spans="1:11" x14ac:dyDescent="0.2">
      <c r="A20" s="3" t="s">
        <v>346</v>
      </c>
      <c r="B20" s="30" t="s">
        <v>213</v>
      </c>
      <c r="C20" s="8">
        <v>3.4325503799999997E-2</v>
      </c>
      <c r="D20" s="35" t="s">
        <v>213</v>
      </c>
      <c r="E20" s="8">
        <v>2.7224353400000002E-2</v>
      </c>
      <c r="F20" s="35" t="s">
        <v>213</v>
      </c>
      <c r="G20" s="8">
        <v>5.9141269000000003E-3</v>
      </c>
      <c r="H20" s="9" t="str">
        <f>IF($B20="N/A","N/A",IF(G20&gt;15,"No",IF(G20&lt;-15,"No","Yes")))</f>
        <v>N/A</v>
      </c>
      <c r="I20" s="10">
        <v>-20.7</v>
      </c>
      <c r="J20" s="10">
        <v>-78.3</v>
      </c>
      <c r="K20" s="9" t="str">
        <f t="shared" si="0"/>
        <v>No</v>
      </c>
    </row>
    <row r="21" spans="1:11" ht="25.5" x14ac:dyDescent="0.2">
      <c r="A21" s="3" t="s">
        <v>841</v>
      </c>
      <c r="B21" s="35" t="s">
        <v>213</v>
      </c>
      <c r="C21" s="108">
        <v>4522</v>
      </c>
      <c r="D21" s="9" t="str">
        <f>IF($B21="N/A","N/A",IF(C21&gt;60,"No",IF(C21&lt;15,"No","Yes")))</f>
        <v>N/A</v>
      </c>
      <c r="E21" s="108">
        <v>3072.2727273</v>
      </c>
      <c r="F21" s="9" t="str">
        <f>IF($B21="N/A","N/A",IF(E21&gt;60,"No",IF(E21&lt;15,"No","Yes")))</f>
        <v>N/A</v>
      </c>
      <c r="G21" s="108">
        <v>5079.3333333</v>
      </c>
      <c r="H21" s="9" t="str">
        <f>IF($B21="N/A","N/A",IF(G21&gt;60,"No",IF(G21&lt;15,"No","Yes")))</f>
        <v>N/A</v>
      </c>
      <c r="I21" s="10">
        <v>-32.1</v>
      </c>
      <c r="J21" s="10">
        <v>65.33</v>
      </c>
      <c r="K21" s="9" t="str">
        <f t="shared" si="0"/>
        <v>No</v>
      </c>
    </row>
    <row r="22" spans="1:11" x14ac:dyDescent="0.2">
      <c r="A22" s="3" t="s">
        <v>27</v>
      </c>
      <c r="B22" s="35" t="s">
        <v>217</v>
      </c>
      <c r="C22" s="36">
        <v>0</v>
      </c>
      <c r="D22" s="9" t="str">
        <f>IF($B22="N/A","N/A",IF(C22="N/A","N/A",IF(C22=0,"Yes","No")))</f>
        <v>Yes</v>
      </c>
      <c r="E22" s="36">
        <v>0</v>
      </c>
      <c r="F22" s="9" t="str">
        <f>IF($B22="N/A","N/A",IF(E22="N/A","N/A",IF(E22=0,"Yes","No")))</f>
        <v>Yes</v>
      </c>
      <c r="G22" s="36">
        <v>0</v>
      </c>
      <c r="H22" s="9" t="str">
        <f>IF($B22="N/A","N/A",IF(G22=0,"Yes","No"))</f>
        <v>Yes</v>
      </c>
      <c r="I22" s="10" t="s">
        <v>1747</v>
      </c>
      <c r="J22" s="10" t="s">
        <v>1747</v>
      </c>
      <c r="K22" s="9" t="str">
        <f t="shared" si="0"/>
        <v>N/A</v>
      </c>
    </row>
    <row r="23" spans="1:11" x14ac:dyDescent="0.2">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5" t="s">
        <v>217</v>
      </c>
      <c r="C24" s="47">
        <v>0</v>
      </c>
      <c r="D24" s="9" t="str">
        <f t="shared" si="4"/>
        <v>Yes</v>
      </c>
      <c r="E24" s="47">
        <v>0</v>
      </c>
      <c r="F24" s="9" t="str">
        <f t="shared" si="5"/>
        <v>Yes</v>
      </c>
      <c r="G24" s="47">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7" t="s">
        <v>1645</v>
      </c>
      <c r="B26" s="158"/>
      <c r="C26" s="158"/>
      <c r="D26" s="158"/>
      <c r="E26" s="158"/>
      <c r="F26" s="158"/>
      <c r="G26" s="158"/>
      <c r="H26" s="158"/>
      <c r="I26" s="158"/>
      <c r="J26" s="158"/>
      <c r="K26" s="159"/>
    </row>
    <row r="27" spans="1:11" x14ac:dyDescent="0.2">
      <c r="A27" s="160" t="s">
        <v>1743</v>
      </c>
      <c r="B27" s="160"/>
      <c r="C27" s="160"/>
      <c r="D27" s="160"/>
      <c r="E27" s="160"/>
      <c r="F27" s="160"/>
      <c r="G27" s="160"/>
      <c r="H27" s="160"/>
      <c r="I27" s="160"/>
      <c r="J27" s="160"/>
      <c r="K27" s="161"/>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1594</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36309</v>
      </c>
      <c r="D6" s="9" t="str">
        <f>IF($B6="N/A","N/A",IF(C6&gt;15,"No",IF(C6&lt;-15,"No","Yes")))</f>
        <v>N/A</v>
      </c>
      <c r="E6" s="36">
        <v>35750</v>
      </c>
      <c r="F6" s="9" t="str">
        <f>IF($B6="N/A","N/A",IF(E6&gt;15,"No",IF(E6&lt;-15,"No","Yes")))</f>
        <v>N/A</v>
      </c>
      <c r="G6" s="36">
        <v>10416</v>
      </c>
      <c r="H6" s="9" t="str">
        <f>IF($B6="N/A","N/A",IF(G6&gt;15,"No",IF(G6&lt;-15,"No","Yes")))</f>
        <v>N/A</v>
      </c>
      <c r="I6" s="10">
        <v>-1.54</v>
      </c>
      <c r="J6" s="10">
        <v>-70.900000000000006</v>
      </c>
      <c r="K6" s="9" t="str">
        <f t="shared" ref="K6:K12" si="0">IF(J6="Div by 0", "N/A", IF(J6="N/A","N/A", IF(J6&gt;30, "No", IF(J6&lt;-30, "No", "Yes"))))</f>
        <v>No</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89" t="s">
        <v>843</v>
      </c>
      <c r="B9" s="35" t="s">
        <v>236</v>
      </c>
      <c r="C9" s="37">
        <v>210.53923116000001</v>
      </c>
      <c r="D9" s="9" t="str">
        <f>IF($B9="N/A","N/A",IF(C9&gt;100,"No",IF(C9&lt;50,"No","Yes")))</f>
        <v>No</v>
      </c>
      <c r="E9" s="37">
        <v>210.54199059999999</v>
      </c>
      <c r="F9" s="9" t="str">
        <f>IF($B9="N/A","N/A",IF(E9&gt;100,"No",IF(E9&lt;50,"No","Yes")))</f>
        <v>No</v>
      </c>
      <c r="G9" s="37">
        <v>208.99098988</v>
      </c>
      <c r="H9" s="9" t="str">
        <f>IF($B9="N/A","N/A",IF(G9&gt;100,"No",IF(G9&lt;50,"No","Yes")))</f>
        <v>No</v>
      </c>
      <c r="I9" s="10">
        <v>1.2999999999999999E-3</v>
      </c>
      <c r="J9" s="10">
        <v>-0.73699999999999999</v>
      </c>
      <c r="K9" s="9" t="str">
        <f t="shared" si="0"/>
        <v>Yes</v>
      </c>
    </row>
    <row r="10" spans="1:11" ht="25.5" x14ac:dyDescent="0.2">
      <c r="A10" s="89" t="s">
        <v>844</v>
      </c>
      <c r="B10" s="35" t="s">
        <v>213</v>
      </c>
      <c r="C10" s="37">
        <v>632.36062972000002</v>
      </c>
      <c r="D10" s="9" t="str">
        <f>IF($B10="N/A","N/A",IF(C10&gt;15,"No",IF(C10&lt;-15,"No","Yes")))</f>
        <v>N/A</v>
      </c>
      <c r="E10" s="37">
        <v>643.53371890999995</v>
      </c>
      <c r="F10" s="9" t="str">
        <f>IF($B10="N/A","N/A",IF(E10&gt;15,"No",IF(E10&lt;-15,"No","Yes")))</f>
        <v>N/A</v>
      </c>
      <c r="G10" s="37">
        <v>682.26092129000006</v>
      </c>
      <c r="H10" s="9" t="str">
        <f>IF($B10="N/A","N/A",IF(G10&gt;15,"No",IF(G10&lt;-15,"No","Yes")))</f>
        <v>N/A</v>
      </c>
      <c r="I10" s="10">
        <v>1.7669999999999999</v>
      </c>
      <c r="J10" s="10">
        <v>6.0179999999999998</v>
      </c>
      <c r="K10" s="9" t="str">
        <f t="shared" si="0"/>
        <v>Yes</v>
      </c>
    </row>
    <row r="11" spans="1:11" ht="25.5" x14ac:dyDescent="0.2">
      <c r="A11" s="89" t="s">
        <v>845</v>
      </c>
      <c r="B11" s="35" t="s">
        <v>213</v>
      </c>
      <c r="C11" s="37">
        <v>602.28096040000003</v>
      </c>
      <c r="D11" s="9" t="str">
        <f>IF($B11="N/A","N/A",IF(C11&gt;15,"No",IF(C11&lt;-15,"No","Yes")))</f>
        <v>N/A</v>
      </c>
      <c r="E11" s="37">
        <v>510.33374008999999</v>
      </c>
      <c r="F11" s="9" t="str">
        <f>IF($B11="N/A","N/A",IF(E11&gt;15,"No",IF(E11&lt;-15,"No","Yes")))</f>
        <v>N/A</v>
      </c>
      <c r="G11" s="37">
        <v>510.97378641</v>
      </c>
      <c r="H11" s="9" t="str">
        <f>IF($B11="N/A","N/A",IF(G11&gt;15,"No",IF(G11&lt;-15,"No","Yes")))</f>
        <v>N/A</v>
      </c>
      <c r="I11" s="10">
        <v>-15.3</v>
      </c>
      <c r="J11" s="10">
        <v>0.12540000000000001</v>
      </c>
      <c r="K11" s="9" t="str">
        <f t="shared" si="0"/>
        <v>Yes</v>
      </c>
    </row>
    <row r="12" spans="1:11" ht="25.5" x14ac:dyDescent="0.2">
      <c r="A12" s="89" t="s">
        <v>846</v>
      </c>
      <c r="B12" s="35" t="s">
        <v>213</v>
      </c>
      <c r="C12" s="37">
        <v>200.75660482999999</v>
      </c>
      <c r="D12" s="9" t="str">
        <f>IF($B12="N/A","N/A",IF(C12&gt;15,"No",IF(C12&lt;-15,"No","Yes")))</f>
        <v>N/A</v>
      </c>
      <c r="E12" s="37">
        <v>219.73958981000001</v>
      </c>
      <c r="F12" s="9" t="str">
        <f>IF($B12="N/A","N/A",IF(E12&gt;15,"No",IF(E12&lt;-15,"No","Yes")))</f>
        <v>N/A</v>
      </c>
      <c r="G12" s="37">
        <v>314.56821192000001</v>
      </c>
      <c r="H12" s="9" t="str">
        <f>IF($B12="N/A","N/A",IF(G12&gt;15,"No",IF(G12&lt;-15,"No","Yes")))</f>
        <v>N/A</v>
      </c>
      <c r="I12" s="10">
        <v>9.4559999999999995</v>
      </c>
      <c r="J12" s="10">
        <v>43.16</v>
      </c>
      <c r="K12" s="9" t="str">
        <f t="shared" si="0"/>
        <v>No</v>
      </c>
    </row>
    <row r="13" spans="1:11" x14ac:dyDescent="0.2">
      <c r="A13" s="89" t="s">
        <v>655</v>
      </c>
      <c r="B13" s="35" t="s">
        <v>237</v>
      </c>
      <c r="C13" s="8">
        <v>94.186014486999994</v>
      </c>
      <c r="D13" s="9" t="str">
        <f>IF($B13="N/A","N/A",IF(C13&gt;99,"No",IF(C13&lt;75,"No","Yes")))</f>
        <v>Yes</v>
      </c>
      <c r="E13" s="8">
        <v>94.293706294000003</v>
      </c>
      <c r="F13" s="9" t="str">
        <f>IF($B13="N/A","N/A",IF(E13&gt;99,"No",IF(E13&lt;75,"No","Yes")))</f>
        <v>Yes</v>
      </c>
      <c r="G13" s="8">
        <v>81.538018433000005</v>
      </c>
      <c r="H13" s="9" t="str">
        <f>IF($B13="N/A","N/A",IF(G13&gt;99,"No",IF(G13&lt;75,"No","Yes")))</f>
        <v>Yes</v>
      </c>
      <c r="I13" s="10">
        <v>0.1143</v>
      </c>
      <c r="J13" s="10">
        <v>-13.5</v>
      </c>
      <c r="K13" s="9" t="str">
        <f t="shared" ref="K13:K24" si="1">IF(J13="Div by 0", "N/A", IF(J13="N/A","N/A", IF(J13&gt;30, "No", IF(J13&lt;-30, "No", "Yes"))))</f>
        <v>Yes</v>
      </c>
    </row>
    <row r="14" spans="1:11" x14ac:dyDescent="0.2">
      <c r="A14" s="89" t="s">
        <v>495</v>
      </c>
      <c r="B14" s="35" t="s">
        <v>213</v>
      </c>
      <c r="C14" s="9">
        <v>99.918123867000006</v>
      </c>
      <c r="D14" s="9" t="str">
        <f>IF($B14="N/A","N/A",IF(C14&gt;15,"No",IF(C14&lt;-15,"No","Yes")))</f>
        <v>N/A</v>
      </c>
      <c r="E14" s="9">
        <v>99.741916345000007</v>
      </c>
      <c r="F14" s="9" t="str">
        <f>IF($B14="N/A","N/A",IF(E14&gt;15,"No",IF(E14&lt;-15,"No","Yes")))</f>
        <v>N/A</v>
      </c>
      <c r="G14" s="9">
        <v>99.222889437999996</v>
      </c>
      <c r="H14" s="9" t="str">
        <f>IF($B14="N/A","N/A",IF(G14&gt;15,"No",IF(G14&lt;-15,"No","Yes")))</f>
        <v>N/A</v>
      </c>
      <c r="I14" s="10">
        <v>-0.17599999999999999</v>
      </c>
      <c r="J14" s="10">
        <v>-0.52</v>
      </c>
      <c r="K14" s="9" t="str">
        <f t="shared" si="1"/>
        <v>Yes</v>
      </c>
    </row>
    <row r="15" spans="1:11" x14ac:dyDescent="0.2">
      <c r="A15" s="89" t="s">
        <v>847</v>
      </c>
      <c r="B15" s="35" t="s">
        <v>213</v>
      </c>
      <c r="C15" s="36">
        <v>25.837196371000001</v>
      </c>
      <c r="D15" s="9" t="str">
        <f>IF($B15="N/A","N/A",IF(C15&gt;15,"No",IF(C15&lt;-15,"No","Yes")))</f>
        <v>N/A</v>
      </c>
      <c r="E15" s="10">
        <v>26.105463522000001</v>
      </c>
      <c r="F15" s="9" t="str">
        <f>IF($B15="N/A","N/A",IF(E15&gt;15,"No",IF(E15&lt;-15,"No","Yes")))</f>
        <v>N/A</v>
      </c>
      <c r="G15" s="10">
        <v>26.050907796000001</v>
      </c>
      <c r="H15" s="9" t="str">
        <f>IF($B15="N/A","N/A",IF(G15&gt;15,"No",IF(G15&lt;-15,"No","Yes")))</f>
        <v>N/A</v>
      </c>
      <c r="I15" s="10">
        <v>1.038</v>
      </c>
      <c r="J15" s="10">
        <v>-0.20899999999999999</v>
      </c>
      <c r="K15" s="9" t="str">
        <f t="shared" si="1"/>
        <v>Yes</v>
      </c>
    </row>
    <row r="16" spans="1:11" x14ac:dyDescent="0.2">
      <c r="A16" s="86" t="s">
        <v>656</v>
      </c>
      <c r="B16" s="60" t="s">
        <v>238</v>
      </c>
      <c r="C16" s="9">
        <v>4.7756754523999998</v>
      </c>
      <c r="D16" s="9" t="str">
        <f>IF($B16="N/A","N/A",IF(C16&gt;20,"No",IF(C16&lt;=0,"No","Yes")))</f>
        <v>Yes</v>
      </c>
      <c r="E16" s="9">
        <v>4.7160839160999997</v>
      </c>
      <c r="F16" s="9" t="str">
        <f>IF($B16="N/A","N/A",IF(E16&gt;20,"No",IF(E16&lt;=0,"No","Yes")))</f>
        <v>Yes</v>
      </c>
      <c r="G16" s="9">
        <v>16.253840245999999</v>
      </c>
      <c r="H16" s="9" t="str">
        <f>IF($B16="N/A","N/A",IF(G16&gt;20,"No",IF(G16&lt;=0,"No","Yes")))</f>
        <v>Yes</v>
      </c>
      <c r="I16" s="10">
        <v>-1.25</v>
      </c>
      <c r="J16" s="10">
        <v>244.6</v>
      </c>
      <c r="K16" s="9" t="str">
        <f t="shared" si="1"/>
        <v>No</v>
      </c>
    </row>
    <row r="17" spans="1:11" x14ac:dyDescent="0.2">
      <c r="A17" s="86" t="s">
        <v>371</v>
      </c>
      <c r="B17" s="35" t="s">
        <v>213</v>
      </c>
      <c r="C17" s="9">
        <v>99.942329873000006</v>
      </c>
      <c r="D17" s="9" t="str">
        <f>IF($B17="N/A","N/A",IF(C17&gt;15,"No",IF(C17&lt;-15,"No","Yes")))</f>
        <v>N/A</v>
      </c>
      <c r="E17" s="9">
        <v>99.881376037999999</v>
      </c>
      <c r="F17" s="9" t="str">
        <f>IF($B17="N/A","N/A",IF(E17&gt;15,"No",IF(E17&lt;-15,"No","Yes")))</f>
        <v>N/A</v>
      </c>
      <c r="G17" s="9">
        <v>99.881866509000005</v>
      </c>
      <c r="H17" s="9" t="str">
        <f>IF($B17="N/A","N/A",IF(G17&gt;15,"No",IF(G17&lt;-15,"No","Yes")))</f>
        <v>N/A</v>
      </c>
      <c r="I17" s="10">
        <v>-6.0999999999999999E-2</v>
      </c>
      <c r="J17" s="10">
        <v>5.0000000000000001E-4</v>
      </c>
      <c r="K17" s="9" t="str">
        <f t="shared" si="1"/>
        <v>Yes</v>
      </c>
    </row>
    <row r="18" spans="1:11" x14ac:dyDescent="0.2">
      <c r="A18" s="86" t="s">
        <v>848</v>
      </c>
      <c r="B18" s="35" t="s">
        <v>213</v>
      </c>
      <c r="C18" s="10">
        <v>26.537218696</v>
      </c>
      <c r="D18" s="9" t="str">
        <f>IF($B18="N/A","N/A",IF(C18&gt;15,"No",IF(C18&lt;-15,"No","Yes")))</f>
        <v>N/A</v>
      </c>
      <c r="E18" s="10">
        <v>26.284441805</v>
      </c>
      <c r="F18" s="9" t="str">
        <f>IF($B18="N/A","N/A",IF(E18&gt;15,"No",IF(E18&lt;-15,"No","Yes")))</f>
        <v>N/A</v>
      </c>
      <c r="G18" s="10">
        <v>26.843879360999999</v>
      </c>
      <c r="H18" s="9" t="str">
        <f>IF($B18="N/A","N/A",IF(G18&gt;15,"No",IF(G18&lt;-15,"No","Yes")))</f>
        <v>N/A</v>
      </c>
      <c r="I18" s="10">
        <v>-0.95299999999999996</v>
      </c>
      <c r="J18" s="10">
        <v>2.1280000000000001</v>
      </c>
      <c r="K18" s="9" t="str">
        <f t="shared" si="1"/>
        <v>Yes</v>
      </c>
    </row>
    <row r="19" spans="1:11" x14ac:dyDescent="0.2">
      <c r="A19" s="89" t="s">
        <v>657</v>
      </c>
      <c r="B19" s="60" t="s">
        <v>239</v>
      </c>
      <c r="C19" s="9">
        <v>0.85378280870000001</v>
      </c>
      <c r="D19" s="9" t="str">
        <f>IF($B19="N/A","N/A",IF(C19&gt;10,"No",IF(C19&lt;=0,"No","Yes")))</f>
        <v>Yes</v>
      </c>
      <c r="E19" s="9">
        <v>0.81678321679999999</v>
      </c>
      <c r="F19" s="9" t="str">
        <f>IF($B19="N/A","N/A",IF(E19&gt;10,"No",IF(E19&lt;=0,"No","Yes")))</f>
        <v>Yes</v>
      </c>
      <c r="G19" s="9">
        <v>1.5745007680000001</v>
      </c>
      <c r="H19" s="9" t="str">
        <f>IF($B19="N/A","N/A",IF(G19&gt;10,"No",IF(G19&lt;=0,"No","Yes")))</f>
        <v>Yes</v>
      </c>
      <c r="I19" s="10">
        <v>-4.33</v>
      </c>
      <c r="J19" s="10">
        <v>92.77</v>
      </c>
      <c r="K19" s="9" t="str">
        <f t="shared" si="1"/>
        <v>No</v>
      </c>
    </row>
    <row r="20" spans="1:11" x14ac:dyDescent="0.2">
      <c r="A20" s="89"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9" t="s">
        <v>849</v>
      </c>
      <c r="B21" s="35" t="s">
        <v>213</v>
      </c>
      <c r="C21" s="10">
        <v>7.6580645160999996</v>
      </c>
      <c r="D21" s="9" t="str">
        <f>IF($B21="N/A","N/A",IF(C21&gt;15,"No",IF(C21&lt;-15,"No","Yes")))</f>
        <v>N/A</v>
      </c>
      <c r="E21" s="10">
        <v>5.6130136985999997</v>
      </c>
      <c r="F21" s="9" t="str">
        <f>IF($B21="N/A","N/A",IF(E21&gt;15,"No",IF(E21&lt;-15,"No","Yes")))</f>
        <v>N/A</v>
      </c>
      <c r="G21" s="10">
        <v>6.2804878048999999</v>
      </c>
      <c r="H21" s="9" t="str">
        <f>IF($B21="N/A","N/A",IF(G21&gt;15,"No",IF(G21&lt;-15,"No","Yes")))</f>
        <v>N/A</v>
      </c>
      <c r="I21" s="10">
        <v>-26.7</v>
      </c>
      <c r="J21" s="10">
        <v>11.89</v>
      </c>
      <c r="K21" s="9" t="str">
        <f t="shared" si="1"/>
        <v>Yes</v>
      </c>
    </row>
    <row r="22" spans="1:11" x14ac:dyDescent="0.2">
      <c r="A22" s="89" t="s">
        <v>1722</v>
      </c>
      <c r="B22" s="60" t="s">
        <v>224</v>
      </c>
      <c r="C22" s="9">
        <v>0.18452725219999999</v>
      </c>
      <c r="D22" s="9" t="str">
        <f>IF($B22="N/A","N/A",IF(C22&gt;5,"No",IF(C22&lt;=0,"No","Yes")))</f>
        <v>Yes</v>
      </c>
      <c r="E22" s="9">
        <v>0.17342657340000001</v>
      </c>
      <c r="F22" s="9" t="str">
        <f>IF($B22="N/A","N/A",IF(E22&gt;5,"No",IF(E22&lt;=0,"No","Yes")))</f>
        <v>Yes</v>
      </c>
      <c r="G22" s="9">
        <v>0.633640553</v>
      </c>
      <c r="H22" s="9" t="str">
        <f>IF($B22="N/A","N/A",IF(G22&gt;5,"No",IF(G22&lt;=0,"No","Yes")))</f>
        <v>Yes</v>
      </c>
      <c r="I22" s="10">
        <v>-6.02</v>
      </c>
      <c r="J22" s="10">
        <v>265.39999999999998</v>
      </c>
      <c r="K22" s="9" t="str">
        <f t="shared" si="1"/>
        <v>No</v>
      </c>
    </row>
    <row r="23" spans="1:11" x14ac:dyDescent="0.2">
      <c r="A23" s="89"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9" t="s">
        <v>850</v>
      </c>
      <c r="B24" s="35" t="s">
        <v>213</v>
      </c>
      <c r="C24" s="10">
        <v>26.552238805999998</v>
      </c>
      <c r="D24" s="9" t="str">
        <f>IF($B24="N/A","N/A",IF(C24&gt;15,"No",IF(C24&lt;-15,"No","Yes")))</f>
        <v>N/A</v>
      </c>
      <c r="E24" s="10">
        <v>25.951612903000001</v>
      </c>
      <c r="F24" s="9" t="str">
        <f>IF($B24="N/A","N/A",IF(E24&gt;15,"No",IF(E24&lt;-15,"No","Yes")))</f>
        <v>N/A</v>
      </c>
      <c r="G24" s="10">
        <v>22.878787879000001</v>
      </c>
      <c r="H24" s="9" t="str">
        <f>IF($B24="N/A","N/A",IF(G24&gt;15,"No",IF(G24&lt;-15,"No","Yes")))</f>
        <v>N/A</v>
      </c>
      <c r="I24" s="10">
        <v>-2.2599999999999998</v>
      </c>
      <c r="J24" s="10">
        <v>-11.8</v>
      </c>
      <c r="K24" s="9" t="str">
        <f t="shared" si="1"/>
        <v>Yes</v>
      </c>
    </row>
    <row r="25" spans="1:11" x14ac:dyDescent="0.2">
      <c r="A25" s="89" t="s">
        <v>15</v>
      </c>
      <c r="B25" s="35" t="s">
        <v>240</v>
      </c>
      <c r="C25" s="9">
        <v>8.1302156490000002</v>
      </c>
      <c r="D25" s="9" t="str">
        <f>IF($B25="N/A","N/A",IF(C25&gt;20,"No",IF(C25&lt;1,"No","Yes")))</f>
        <v>Yes</v>
      </c>
      <c r="E25" s="9">
        <v>7.5748251747999999</v>
      </c>
      <c r="F25" s="9" t="str">
        <f>IF($B25="N/A","N/A",IF(E25&gt;20,"No",IF(E25&lt;1,"No","Yes")))</f>
        <v>Yes</v>
      </c>
      <c r="G25" s="9">
        <v>7.9205069123999996</v>
      </c>
      <c r="H25" s="9" t="str">
        <f>IF($B25="N/A","N/A",IF(G25&gt;20,"No",IF(G25&lt;1,"No","Yes")))</f>
        <v>Yes</v>
      </c>
      <c r="I25" s="10">
        <v>-6.83</v>
      </c>
      <c r="J25" s="10">
        <v>4.5640000000000001</v>
      </c>
      <c r="K25" s="9" t="str">
        <f t="shared" ref="K25:K34" si="2">IF(J25="Div by 0", "N/A", IF(J25="N/A","N/A", IF(J25&gt;30, "No", IF(J25&lt;-30, "No", "Yes"))))</f>
        <v>Yes</v>
      </c>
    </row>
    <row r="26" spans="1:11" x14ac:dyDescent="0.2">
      <c r="A26" s="89" t="s">
        <v>159</v>
      </c>
      <c r="B26" s="35" t="s">
        <v>214</v>
      </c>
      <c r="C26" s="9">
        <v>100</v>
      </c>
      <c r="D26" s="9" t="str">
        <f>IF($B26="N/A","N/A",IF(C26&gt;100,"No",IF(C26&lt;95,"No","Yes")))</f>
        <v>Yes</v>
      </c>
      <c r="E26" s="9">
        <v>99.974825175000007</v>
      </c>
      <c r="F26" s="9" t="str">
        <f>IF($B26="N/A","N/A",IF(E26&gt;100,"No",IF(E26&lt;95,"No","Yes")))</f>
        <v>Yes</v>
      </c>
      <c r="G26" s="9">
        <v>99.961597542000007</v>
      </c>
      <c r="H26" s="9" t="str">
        <f>IF($B26="N/A","N/A",IF(G26&gt;100,"No",IF(G26&lt;95,"No","Yes")))</f>
        <v>Yes</v>
      </c>
      <c r="I26" s="10">
        <v>-2.5000000000000001E-2</v>
      </c>
      <c r="J26" s="10">
        <v>-1.2999999999999999E-2</v>
      </c>
      <c r="K26" s="9" t="str">
        <f t="shared" si="2"/>
        <v>Yes</v>
      </c>
    </row>
    <row r="27" spans="1:11" x14ac:dyDescent="0.2">
      <c r="A27" s="89" t="s">
        <v>32</v>
      </c>
      <c r="B27" s="35" t="s">
        <v>214</v>
      </c>
      <c r="C27" s="9">
        <v>99.997245862</v>
      </c>
      <c r="D27" s="9" t="str">
        <f>IF($B27="N/A","N/A",IF(C27&gt;100,"No",IF(C27&lt;95,"No","Yes")))</f>
        <v>Yes</v>
      </c>
      <c r="E27" s="9">
        <v>99.994405594</v>
      </c>
      <c r="F27" s="9" t="str">
        <f>IF($B27="N/A","N/A",IF(E27&gt;100,"No",IF(E27&lt;95,"No","Yes")))</f>
        <v>Yes</v>
      </c>
      <c r="G27" s="9">
        <v>99.990399386000007</v>
      </c>
      <c r="H27" s="9" t="str">
        <f>IF($B27="N/A","N/A",IF(G27&gt;100,"No",IF(G27&lt;95,"No","Yes")))</f>
        <v>Yes</v>
      </c>
      <c r="I27" s="10">
        <v>-3.0000000000000001E-3</v>
      </c>
      <c r="J27" s="10">
        <v>-4.0000000000000001E-3</v>
      </c>
      <c r="K27" s="9" t="str">
        <f t="shared" si="2"/>
        <v>Yes</v>
      </c>
    </row>
    <row r="28" spans="1:11" x14ac:dyDescent="0.2">
      <c r="A28" s="89" t="s">
        <v>851</v>
      </c>
      <c r="B28" s="35" t="s">
        <v>226</v>
      </c>
      <c r="C28" s="9">
        <v>14.54775807</v>
      </c>
      <c r="D28" s="9" t="str">
        <f>IF($B28="N/A","N/A",IF(C28&gt;30,"No",IF(C28&lt;5,"No","Yes")))</f>
        <v>Yes</v>
      </c>
      <c r="E28" s="9">
        <v>14.157435381000001</v>
      </c>
      <c r="F28" s="9" t="str">
        <f>IF($B28="N/A","N/A",IF(E28&gt;30,"No",IF(E28&lt;5,"No","Yes")))</f>
        <v>Yes</v>
      </c>
      <c r="G28" s="9">
        <v>13.422947671999999</v>
      </c>
      <c r="H28" s="9" t="str">
        <f>IF($B28="N/A","N/A",IF(G28&gt;30,"No",IF(G28&lt;5,"No","Yes")))</f>
        <v>Yes</v>
      </c>
      <c r="I28" s="10">
        <v>-2.68</v>
      </c>
      <c r="J28" s="10">
        <v>-5.19</v>
      </c>
      <c r="K28" s="9" t="str">
        <f t="shared" si="2"/>
        <v>Yes</v>
      </c>
    </row>
    <row r="29" spans="1:11" x14ac:dyDescent="0.2">
      <c r="A29" s="89" t="s">
        <v>852</v>
      </c>
      <c r="B29" s="35" t="s">
        <v>227</v>
      </c>
      <c r="C29" s="9">
        <v>51.677316294000001</v>
      </c>
      <c r="D29" s="9" t="str">
        <f>IF($B29="N/A","N/A",IF(C29&gt;75,"No",IF(C29&lt;15,"No","Yes")))</f>
        <v>Yes</v>
      </c>
      <c r="E29" s="9">
        <v>51.896609601000002</v>
      </c>
      <c r="F29" s="9" t="str">
        <f>IF($B29="N/A","N/A",IF(E29&gt;75,"No",IF(E29&lt;15,"No","Yes")))</f>
        <v>Yes</v>
      </c>
      <c r="G29" s="9">
        <v>55.045607296999997</v>
      </c>
      <c r="H29" s="9" t="str">
        <f>IF($B29="N/A","N/A",IF(G29&gt;75,"No",IF(G29&lt;15,"No","Yes")))</f>
        <v>Yes</v>
      </c>
      <c r="I29" s="10">
        <v>0.4244</v>
      </c>
      <c r="J29" s="10">
        <v>6.0679999999999996</v>
      </c>
      <c r="K29" s="9" t="str">
        <f t="shared" si="2"/>
        <v>Yes</v>
      </c>
    </row>
    <row r="30" spans="1:11" x14ac:dyDescent="0.2">
      <c r="A30" s="89" t="s">
        <v>853</v>
      </c>
      <c r="B30" s="35" t="s">
        <v>228</v>
      </c>
      <c r="C30" s="9">
        <v>33.774925635999999</v>
      </c>
      <c r="D30" s="9" t="str">
        <f>IF($B30="N/A","N/A",IF(C30&gt;70,"No",IF(C30&lt;25,"No","Yes")))</f>
        <v>Yes</v>
      </c>
      <c r="E30" s="9">
        <v>33.945955017999999</v>
      </c>
      <c r="F30" s="9" t="str">
        <f>IF($B30="N/A","N/A",IF(E30&gt;70,"No",IF(E30&lt;25,"No","Yes")))</f>
        <v>Yes</v>
      </c>
      <c r="G30" s="9">
        <v>31.531445031000001</v>
      </c>
      <c r="H30" s="9" t="str">
        <f>IF($B30="N/A","N/A",IF(G30&gt;70,"No",IF(G30&lt;25,"No","Yes")))</f>
        <v>Yes</v>
      </c>
      <c r="I30" s="10">
        <v>0.50639999999999996</v>
      </c>
      <c r="J30" s="10">
        <v>-7.11</v>
      </c>
      <c r="K30" s="9" t="str">
        <f t="shared" si="2"/>
        <v>Yes</v>
      </c>
    </row>
    <row r="31" spans="1:11" x14ac:dyDescent="0.2">
      <c r="A31" s="89" t="s">
        <v>160</v>
      </c>
      <c r="B31" s="35" t="s">
        <v>214</v>
      </c>
      <c r="C31" s="9">
        <v>88.870527968000005</v>
      </c>
      <c r="D31" s="9" t="str">
        <f>IF($B31="N/A","N/A",IF(C31&gt;100,"No",IF(C31&lt;95,"No","Yes")))</f>
        <v>No</v>
      </c>
      <c r="E31" s="9">
        <v>87.566433566000001</v>
      </c>
      <c r="F31" s="9" t="str">
        <f>IF($B31="N/A","N/A",IF(E31&gt;100,"No",IF(E31&lt;95,"No","Yes")))</f>
        <v>No</v>
      </c>
      <c r="G31" s="9">
        <v>89.055299539000004</v>
      </c>
      <c r="H31" s="9" t="str">
        <f>IF($B31="N/A","N/A",IF(G31&gt;100,"No",IF(G31&lt;95,"No","Yes")))</f>
        <v>No</v>
      </c>
      <c r="I31" s="10">
        <v>-1.47</v>
      </c>
      <c r="J31" s="10">
        <v>1.7</v>
      </c>
      <c r="K31" s="9" t="str">
        <f t="shared" si="2"/>
        <v>Yes</v>
      </c>
    </row>
    <row r="32" spans="1:11" x14ac:dyDescent="0.2">
      <c r="A32" s="29" t="s">
        <v>374</v>
      </c>
      <c r="B32" s="35" t="s">
        <v>241</v>
      </c>
      <c r="C32" s="9">
        <v>0.95293178000000001</v>
      </c>
      <c r="D32" s="9" t="str">
        <f>IF($B32="N/A","N/A",IF(C32&gt;5,"No",IF(C32&lt;1,"No","Yes")))</f>
        <v>No</v>
      </c>
      <c r="E32" s="9">
        <v>0.88111888110000003</v>
      </c>
      <c r="F32" s="9" t="str">
        <f>IF($B32="N/A","N/A",IF(E32&gt;5,"No",IF(E32&lt;1,"No","Yes")))</f>
        <v>No</v>
      </c>
      <c r="G32" s="9">
        <v>1.2384792627000001</v>
      </c>
      <c r="H32" s="9" t="str">
        <f>IF($B32="N/A","N/A",IF(G32&gt;5,"No",IF(G32&lt;1,"No","Yes")))</f>
        <v>Yes</v>
      </c>
      <c r="I32" s="10">
        <v>-7.54</v>
      </c>
      <c r="J32" s="10">
        <v>40.56</v>
      </c>
      <c r="K32" s="9" t="str">
        <f t="shared" si="2"/>
        <v>No</v>
      </c>
    </row>
    <row r="33" spans="1:11" x14ac:dyDescent="0.2">
      <c r="A33" s="29" t="s">
        <v>376</v>
      </c>
      <c r="B33" s="35" t="s">
        <v>242</v>
      </c>
      <c r="C33" s="9">
        <v>79.613869839000003</v>
      </c>
      <c r="D33" s="9" t="str">
        <f>IF($B33="N/A","N/A",IF(C33&gt;98,"No",IF(C33&lt;8,"No","Yes")))</f>
        <v>Yes</v>
      </c>
      <c r="E33" s="9">
        <v>77.860139860000004</v>
      </c>
      <c r="F33" s="9" t="str">
        <f>IF($B33="N/A","N/A",IF(E33&gt;98,"No",IF(E33&lt;8,"No","Yes")))</f>
        <v>Yes</v>
      </c>
      <c r="G33" s="9">
        <v>80.376344086000003</v>
      </c>
      <c r="H33" s="9" t="str">
        <f>IF($B33="N/A","N/A",IF(G33&gt;98,"No",IF(G33&lt;8,"No","Yes")))</f>
        <v>Yes</v>
      </c>
      <c r="I33" s="10">
        <v>-2.2000000000000002</v>
      </c>
      <c r="J33" s="10">
        <v>3.2320000000000002</v>
      </c>
      <c r="K33" s="9" t="str">
        <f t="shared" si="2"/>
        <v>Yes</v>
      </c>
    </row>
    <row r="34" spans="1:11" x14ac:dyDescent="0.2">
      <c r="A34" s="29" t="s">
        <v>377</v>
      </c>
      <c r="B34" s="60" t="s">
        <v>224</v>
      </c>
      <c r="C34" s="9">
        <v>3.2581453634000002</v>
      </c>
      <c r="D34" s="9" t="str">
        <f>IF($B34="N/A","N/A",IF(C34&gt;5,"No",IF(C34&lt;=0,"No","Yes")))</f>
        <v>Yes</v>
      </c>
      <c r="E34" s="9">
        <v>3.3006993006999998</v>
      </c>
      <c r="F34" s="9" t="str">
        <f>IF($B34="N/A","N/A",IF(E34&gt;5,"No",IF(E34&lt;=0,"No","Yes")))</f>
        <v>Yes</v>
      </c>
      <c r="G34" s="9">
        <v>2.841781874</v>
      </c>
      <c r="H34" s="9" t="str">
        <f>IF($B34="N/A","N/A",IF(G34&gt;5,"No",IF(G34&lt;=0,"No","Yes")))</f>
        <v>Yes</v>
      </c>
      <c r="I34" s="10">
        <v>1.306</v>
      </c>
      <c r="J34" s="10">
        <v>-13.9</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7" t="s">
        <v>1645</v>
      </c>
      <c r="B36" s="158"/>
      <c r="C36" s="158"/>
      <c r="D36" s="158"/>
      <c r="E36" s="158"/>
      <c r="F36" s="158"/>
      <c r="G36" s="158"/>
      <c r="H36" s="158"/>
      <c r="I36" s="158"/>
      <c r="J36" s="158"/>
      <c r="K36" s="159"/>
    </row>
    <row r="37" spans="1:11" x14ac:dyDescent="0.2">
      <c r="A37" s="160" t="s">
        <v>1743</v>
      </c>
      <c r="B37" s="160"/>
      <c r="C37" s="160"/>
      <c r="D37" s="160"/>
      <c r="E37" s="160"/>
      <c r="F37" s="160"/>
      <c r="G37" s="160"/>
      <c r="H37" s="160"/>
      <c r="I37" s="160"/>
      <c r="J37" s="160"/>
      <c r="K37" s="16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RowHeight="12.75" x14ac:dyDescent="0.2"/>
  <cols>
    <col min="1" max="1" width="77.28515625" style="106"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8" t="s">
        <v>1710</v>
      </c>
      <c r="B1" s="149"/>
      <c r="C1" s="149"/>
      <c r="D1" s="149"/>
      <c r="E1" s="149"/>
      <c r="F1" s="149"/>
      <c r="G1" s="149"/>
      <c r="H1" s="149"/>
      <c r="I1" s="149"/>
      <c r="J1" s="149"/>
      <c r="K1" s="150"/>
    </row>
    <row r="2" spans="1:11" x14ac:dyDescent="0.2">
      <c r="A2" s="154" t="s">
        <v>1595</v>
      </c>
      <c r="B2" s="155"/>
      <c r="C2" s="155"/>
      <c r="D2" s="155"/>
      <c r="E2" s="155"/>
      <c r="F2" s="155"/>
      <c r="G2" s="155"/>
      <c r="H2" s="155"/>
      <c r="I2" s="155"/>
      <c r="J2" s="155"/>
      <c r="K2" s="156"/>
    </row>
    <row r="3" spans="1:11" x14ac:dyDescent="0.2">
      <c r="A3" s="154" t="s">
        <v>1746</v>
      </c>
      <c r="B3" s="162"/>
      <c r="C3" s="162"/>
      <c r="D3" s="162"/>
      <c r="E3" s="162"/>
      <c r="F3" s="162"/>
      <c r="G3" s="162"/>
      <c r="H3" s="162"/>
      <c r="I3" s="162"/>
      <c r="J3" s="162"/>
      <c r="K3" s="163"/>
    </row>
    <row r="4" spans="1:11" x14ac:dyDescent="0.2">
      <c r="A4" s="151" t="s">
        <v>650</v>
      </c>
      <c r="B4" s="152"/>
      <c r="C4" s="152"/>
      <c r="D4" s="152"/>
      <c r="E4" s="152"/>
      <c r="F4" s="152"/>
      <c r="G4" s="152"/>
      <c r="H4" s="152"/>
      <c r="I4" s="152"/>
      <c r="J4" s="152"/>
      <c r="K4" s="153"/>
    </row>
    <row r="5" spans="1:11" s="25" customFormat="1" ht="51" x14ac:dyDescent="0.2">
      <c r="A5" s="22" t="s">
        <v>11</v>
      </c>
      <c r="B5" s="23" t="s">
        <v>212</v>
      </c>
      <c r="C5" s="23" t="s">
        <v>651</v>
      </c>
      <c r="D5" s="23" t="s">
        <v>1717</v>
      </c>
      <c r="E5" s="23" t="s">
        <v>652</v>
      </c>
      <c r="F5" s="23" t="s">
        <v>1718</v>
      </c>
      <c r="G5" s="23" t="s">
        <v>1719</v>
      </c>
      <c r="H5" s="23" t="s">
        <v>1714</v>
      </c>
      <c r="I5" s="24" t="s">
        <v>1716</v>
      </c>
      <c r="J5" s="24" t="s">
        <v>1715</v>
      </c>
      <c r="K5" s="23" t="s">
        <v>653</v>
      </c>
    </row>
    <row r="6" spans="1:11" x14ac:dyDescent="0.2">
      <c r="A6" s="89" t="s">
        <v>12</v>
      </c>
      <c r="B6" s="35" t="s">
        <v>213</v>
      </c>
      <c r="C6" s="36">
        <v>3548</v>
      </c>
      <c r="D6" s="9" t="str">
        <f>IF($B6="N/A","N/A",IF(C6&gt;15,"No",IF(C6&lt;-15,"No","Yes")))</f>
        <v>N/A</v>
      </c>
      <c r="E6" s="36">
        <v>3135</v>
      </c>
      <c r="F6" s="9" t="str">
        <f>IF($B6="N/A","N/A",IF(E6&gt;15,"No",IF(E6&lt;-15,"No","Yes")))</f>
        <v>N/A</v>
      </c>
      <c r="G6" s="36">
        <v>1175</v>
      </c>
      <c r="H6" s="9" t="str">
        <f>IF($B6="N/A","N/A",IF(G6&gt;15,"No",IF(G6&lt;-15,"No","Yes")))</f>
        <v>N/A</v>
      </c>
      <c r="I6" s="10">
        <v>-11.6</v>
      </c>
      <c r="J6" s="10">
        <v>-62.5</v>
      </c>
      <c r="K6" s="9" t="str">
        <f t="shared" ref="K6:K22" si="0">IF(J6="Div by 0", "N/A", IF(J6="N/A","N/A", IF(J6&gt;30, "No", IF(J6&lt;-30, "No", "Yes"))))</f>
        <v>No</v>
      </c>
    </row>
    <row r="7" spans="1:11" x14ac:dyDescent="0.2">
      <c r="A7" s="89"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9"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89" t="s">
        <v>854</v>
      </c>
      <c r="B9" s="35" t="s">
        <v>213</v>
      </c>
      <c r="C9" s="37">
        <v>1377.8148252999999</v>
      </c>
      <c r="D9" s="9" t="str">
        <f>IF($B9="N/A","N/A",IF(C9&gt;15,"No",IF(C9&lt;-15,"No","Yes")))</f>
        <v>N/A</v>
      </c>
      <c r="E9" s="37">
        <v>1314.7827751</v>
      </c>
      <c r="F9" s="9" t="str">
        <f>IF($B9="N/A","N/A",IF(E9&gt;15,"No",IF(E9&lt;-15,"No","Yes")))</f>
        <v>N/A</v>
      </c>
      <c r="G9" s="37">
        <v>1529.1761701999999</v>
      </c>
      <c r="H9" s="9" t="str">
        <f>IF($B9="N/A","N/A",IF(G9&gt;15,"No",IF(G9&lt;-15,"No","Yes")))</f>
        <v>N/A</v>
      </c>
      <c r="I9" s="10">
        <v>-4.57</v>
      </c>
      <c r="J9" s="10">
        <v>16.309999999999999</v>
      </c>
      <c r="K9" s="9" t="str">
        <f t="shared" si="0"/>
        <v>Yes</v>
      </c>
    </row>
    <row r="10" spans="1:11" x14ac:dyDescent="0.2">
      <c r="A10" s="89" t="s">
        <v>655</v>
      </c>
      <c r="B10" s="35" t="s">
        <v>237</v>
      </c>
      <c r="C10" s="8">
        <v>85.569334837</v>
      </c>
      <c r="D10" s="9" t="str">
        <f>IF($B10="N/A","N/A",IF(C10&gt;99,"No",IF(C10&lt;75,"No","Yes")))</f>
        <v>Yes</v>
      </c>
      <c r="E10" s="8">
        <v>84.242424241999998</v>
      </c>
      <c r="F10" s="9" t="str">
        <f>IF($B10="N/A","N/A",IF(E10&gt;99,"No",IF(E10&lt;75,"No","Yes")))</f>
        <v>Yes</v>
      </c>
      <c r="G10" s="8">
        <v>84.425531914999993</v>
      </c>
      <c r="H10" s="9" t="str">
        <f>IF($B10="N/A","N/A",IF(G10&gt;99,"No",IF(G10&lt;75,"No","Yes")))</f>
        <v>Yes</v>
      </c>
      <c r="I10" s="10">
        <v>-1.55</v>
      </c>
      <c r="J10" s="10">
        <v>0.21740000000000001</v>
      </c>
      <c r="K10" s="9" t="str">
        <f t="shared" si="0"/>
        <v>Yes</v>
      </c>
    </row>
    <row r="11" spans="1:11" x14ac:dyDescent="0.2">
      <c r="A11" s="86" t="s">
        <v>656</v>
      </c>
      <c r="B11" s="60" t="s">
        <v>238</v>
      </c>
      <c r="C11" s="9">
        <v>0</v>
      </c>
      <c r="D11" s="9" t="str">
        <f>IF($B11="N/A","N/A",IF(C11&gt;20,"No",IF(C11&lt;=0,"No","Yes")))</f>
        <v>No</v>
      </c>
      <c r="E11" s="9">
        <v>0</v>
      </c>
      <c r="F11" s="9" t="str">
        <f>IF($B11="N/A","N/A",IF(E11&gt;20,"No",IF(E11&lt;=0,"No","Yes")))</f>
        <v>No</v>
      </c>
      <c r="G11" s="9">
        <v>0</v>
      </c>
      <c r="H11" s="9" t="str">
        <f>IF($B11="N/A","N/A",IF(G11&gt;20,"No",IF(G11&lt;=0,"No","Yes")))</f>
        <v>No</v>
      </c>
      <c r="I11" s="10" t="s">
        <v>1747</v>
      </c>
      <c r="J11" s="10" t="s">
        <v>1747</v>
      </c>
      <c r="K11" s="9" t="str">
        <f t="shared" si="0"/>
        <v>N/A</v>
      </c>
    </row>
    <row r="12" spans="1:11" x14ac:dyDescent="0.2">
      <c r="A12" s="89" t="s">
        <v>657</v>
      </c>
      <c r="B12" s="60" t="s">
        <v>239</v>
      </c>
      <c r="C12" s="9">
        <v>14.430665163</v>
      </c>
      <c r="D12" s="9" t="str">
        <f>IF($B12="N/A","N/A",IF(C12&gt;10,"No",IF(C12&lt;=0,"No","Yes")))</f>
        <v>No</v>
      </c>
      <c r="E12" s="9">
        <v>15.757575758</v>
      </c>
      <c r="F12" s="9" t="str">
        <f>IF($B12="N/A","N/A",IF(E12&gt;10,"No",IF(E12&lt;=0,"No","Yes")))</f>
        <v>No</v>
      </c>
      <c r="G12" s="9">
        <v>15.063829787</v>
      </c>
      <c r="H12" s="9" t="str">
        <f>IF($B12="N/A","N/A",IF(G12&gt;10,"No",IF(G12&lt;=0,"No","Yes")))</f>
        <v>No</v>
      </c>
      <c r="I12" s="10">
        <v>9.1950000000000003</v>
      </c>
      <c r="J12" s="10">
        <v>-4.4000000000000004</v>
      </c>
      <c r="K12" s="9" t="str">
        <f t="shared" si="0"/>
        <v>Yes</v>
      </c>
    </row>
    <row r="13" spans="1:11" x14ac:dyDescent="0.2">
      <c r="A13" s="89" t="s">
        <v>658</v>
      </c>
      <c r="B13" s="60" t="s">
        <v>224</v>
      </c>
      <c r="C13" s="9">
        <v>0</v>
      </c>
      <c r="D13" s="9" t="str">
        <f>IF($B13="N/A","N/A",IF(C13&gt;5,"No",IF(C13&lt;=0,"No","Yes")))</f>
        <v>No</v>
      </c>
      <c r="E13" s="9">
        <v>0</v>
      </c>
      <c r="F13" s="9" t="str">
        <f>IF($B13="N/A","N/A",IF(E13&gt;5,"No",IF(E13&lt;=0,"No","Yes")))</f>
        <v>No</v>
      </c>
      <c r="G13" s="9">
        <v>0.51063829790000004</v>
      </c>
      <c r="H13" s="9" t="str">
        <f>IF($B13="N/A","N/A",IF(G13&gt;5,"No",IF(G13&lt;=0,"No","Yes")))</f>
        <v>Yes</v>
      </c>
      <c r="I13" s="10" t="s">
        <v>1747</v>
      </c>
      <c r="J13" s="10" t="s">
        <v>1747</v>
      </c>
      <c r="K13" s="9" t="str">
        <f t="shared" si="0"/>
        <v>N/A</v>
      </c>
    </row>
    <row r="14" spans="1:11" x14ac:dyDescent="0.2">
      <c r="A14" s="89" t="s">
        <v>159</v>
      </c>
      <c r="B14" s="35" t="s">
        <v>214</v>
      </c>
      <c r="C14" s="9">
        <v>99.887260428000005</v>
      </c>
      <c r="D14" s="9" t="str">
        <f>IF($B14="N/A","N/A",IF(C14&gt;100,"No",IF(C14&lt;95,"No","Yes")))</f>
        <v>Yes</v>
      </c>
      <c r="E14" s="9">
        <v>99.840510366999993</v>
      </c>
      <c r="F14" s="9" t="str">
        <f>IF($B14="N/A","N/A",IF(E14&gt;100,"No",IF(E14&lt;95,"No","Yes")))</f>
        <v>Yes</v>
      </c>
      <c r="G14" s="9">
        <v>99.914893617000004</v>
      </c>
      <c r="H14" s="9" t="str">
        <f>IF($B14="N/A","N/A",IF(G14&gt;100,"No",IF(G14&lt;95,"No","Yes")))</f>
        <v>Yes</v>
      </c>
      <c r="I14" s="10">
        <v>-4.7E-2</v>
      </c>
      <c r="J14" s="10">
        <v>7.4499999999999997E-2</v>
      </c>
      <c r="K14" s="9" t="str">
        <f t="shared" si="0"/>
        <v>Yes</v>
      </c>
    </row>
    <row r="15" spans="1:11" x14ac:dyDescent="0.2">
      <c r="A15" s="89"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9" t="s">
        <v>851</v>
      </c>
      <c r="B16" s="35" t="s">
        <v>226</v>
      </c>
      <c r="C16" s="9">
        <v>9.6674182638000001</v>
      </c>
      <c r="D16" s="9" t="str">
        <f>IF($B16="N/A","N/A",IF(C16&gt;30,"No",IF(C16&lt;5,"No","Yes")))</f>
        <v>Yes</v>
      </c>
      <c r="E16" s="9">
        <v>10.207336523</v>
      </c>
      <c r="F16" s="9" t="str">
        <f>IF($B16="N/A","N/A",IF(E16&gt;30,"No",IF(E16&lt;5,"No","Yes")))</f>
        <v>Yes</v>
      </c>
      <c r="G16" s="9">
        <v>9.2765957446999998</v>
      </c>
      <c r="H16" s="9" t="str">
        <f>IF($B16="N/A","N/A",IF(G16&gt;30,"No",IF(G16&lt;5,"No","Yes")))</f>
        <v>Yes</v>
      </c>
      <c r="I16" s="10">
        <v>5.585</v>
      </c>
      <c r="J16" s="10">
        <v>-9.1199999999999992</v>
      </c>
      <c r="K16" s="9" t="str">
        <f t="shared" si="0"/>
        <v>Yes</v>
      </c>
    </row>
    <row r="17" spans="1:11" x14ac:dyDescent="0.2">
      <c r="A17" s="89" t="s">
        <v>852</v>
      </c>
      <c r="B17" s="35" t="s">
        <v>227</v>
      </c>
      <c r="C17" s="9">
        <v>38.500563698000001</v>
      </c>
      <c r="D17" s="9" t="str">
        <f>IF($B17="N/A","N/A",IF(C17&gt;75,"No",IF(C17&lt;15,"No","Yes")))</f>
        <v>Yes</v>
      </c>
      <c r="E17" s="9">
        <v>39.585326954000003</v>
      </c>
      <c r="F17" s="9" t="str">
        <f>IF($B17="N/A","N/A",IF(E17&gt;75,"No",IF(E17&lt;15,"No","Yes")))</f>
        <v>Yes</v>
      </c>
      <c r="G17" s="9">
        <v>36.680851064000002</v>
      </c>
      <c r="H17" s="9" t="str">
        <f>IF($B17="N/A","N/A",IF(G17&gt;75,"No",IF(G17&lt;15,"No","Yes")))</f>
        <v>Yes</v>
      </c>
      <c r="I17" s="10">
        <v>2.8180000000000001</v>
      </c>
      <c r="J17" s="10">
        <v>-7.34</v>
      </c>
      <c r="K17" s="9" t="str">
        <f t="shared" si="0"/>
        <v>Yes</v>
      </c>
    </row>
    <row r="18" spans="1:11" x14ac:dyDescent="0.2">
      <c r="A18" s="89" t="s">
        <v>853</v>
      </c>
      <c r="B18" s="35" t="s">
        <v>228</v>
      </c>
      <c r="C18" s="9">
        <v>51.832018038000001</v>
      </c>
      <c r="D18" s="9" t="str">
        <f>IF($B18="N/A","N/A",IF(C18&gt;70,"No",IF(C18&lt;25,"No","Yes")))</f>
        <v>Yes</v>
      </c>
      <c r="E18" s="9">
        <v>50.207336523000002</v>
      </c>
      <c r="F18" s="9" t="str">
        <f>IF($B18="N/A","N/A",IF(E18&gt;70,"No",IF(E18&lt;25,"No","Yes")))</f>
        <v>Yes</v>
      </c>
      <c r="G18" s="9">
        <v>54.042553191000003</v>
      </c>
      <c r="H18" s="9" t="str">
        <f>IF($B18="N/A","N/A",IF(G18&gt;70,"No",IF(G18&lt;25,"No","Yes")))</f>
        <v>Yes</v>
      </c>
      <c r="I18" s="10">
        <v>-3.13</v>
      </c>
      <c r="J18" s="10">
        <v>7.6390000000000002</v>
      </c>
      <c r="K18" s="9" t="str">
        <f t="shared" si="0"/>
        <v>Yes</v>
      </c>
    </row>
    <row r="19" spans="1:11" x14ac:dyDescent="0.2">
      <c r="A19" s="89" t="s">
        <v>160</v>
      </c>
      <c r="B19" s="35" t="s">
        <v>214</v>
      </c>
      <c r="C19" s="9">
        <v>99.859075536000006</v>
      </c>
      <c r="D19" s="9" t="str">
        <f>IF($B19="N/A","N/A",IF(C19&gt;100,"No",IF(C19&lt;95,"No","Yes")))</f>
        <v>Yes</v>
      </c>
      <c r="E19" s="9">
        <v>99.649122806999998</v>
      </c>
      <c r="F19" s="9" t="str">
        <f>IF($B19="N/A","N/A",IF(E19&gt;100,"No",IF(E19&lt;95,"No","Yes")))</f>
        <v>Yes</v>
      </c>
      <c r="G19" s="9">
        <v>99.659574468000002</v>
      </c>
      <c r="H19" s="9" t="str">
        <f>IF($B19="N/A","N/A",IF(G19&gt;100,"No",IF(G19&lt;95,"No","Yes")))</f>
        <v>Yes</v>
      </c>
      <c r="I19" s="10">
        <v>-0.21</v>
      </c>
      <c r="J19" s="10">
        <v>1.0500000000000001E-2</v>
      </c>
      <c r="K19" s="9" t="str">
        <f t="shared" si="0"/>
        <v>Yes</v>
      </c>
    </row>
    <row r="20" spans="1:11" x14ac:dyDescent="0.2">
      <c r="A20" s="29" t="s">
        <v>374</v>
      </c>
      <c r="B20" s="35" t="s">
        <v>241</v>
      </c>
      <c r="C20" s="9">
        <v>8.3990980834000002</v>
      </c>
      <c r="D20" s="9" t="str">
        <f>IF($B20="N/A","N/A",IF(C20&gt;5,"No",IF(C20&lt;1,"No","Yes")))</f>
        <v>No</v>
      </c>
      <c r="E20" s="9">
        <v>9.7607655502000004</v>
      </c>
      <c r="F20" s="9" t="str">
        <f>IF($B20="N/A","N/A",IF(E20&gt;5,"No",IF(E20&lt;1,"No","Yes")))</f>
        <v>No</v>
      </c>
      <c r="G20" s="9">
        <v>15.404255319000001</v>
      </c>
      <c r="H20" s="9" t="str">
        <f>IF($B20="N/A","N/A",IF(G20&gt;5,"No",IF(G20&lt;1,"No","Yes")))</f>
        <v>No</v>
      </c>
      <c r="I20" s="10">
        <v>16.21</v>
      </c>
      <c r="J20" s="10">
        <v>57.82</v>
      </c>
      <c r="K20" s="9" t="str">
        <f t="shared" si="0"/>
        <v>No</v>
      </c>
    </row>
    <row r="21" spans="1:11" x14ac:dyDescent="0.2">
      <c r="A21" s="29" t="s">
        <v>376</v>
      </c>
      <c r="B21" s="35" t="s">
        <v>242</v>
      </c>
      <c r="C21" s="9">
        <v>80.665163472000003</v>
      </c>
      <c r="D21" s="9" t="str">
        <f>IF($B21="N/A","N/A",IF(C21&gt;98,"No",IF(C21&lt;8,"No","Yes")))</f>
        <v>Yes</v>
      </c>
      <c r="E21" s="9">
        <v>77.384370016000005</v>
      </c>
      <c r="F21" s="9" t="str">
        <f>IF($B21="N/A","N/A",IF(E21&gt;98,"No",IF(E21&lt;8,"No","Yes")))</f>
        <v>Yes</v>
      </c>
      <c r="G21" s="9">
        <v>68.595744680999999</v>
      </c>
      <c r="H21" s="9" t="str">
        <f>IF($B21="N/A","N/A",IF(G21&gt;98,"No",IF(G21&lt;8,"No","Yes")))</f>
        <v>Yes</v>
      </c>
      <c r="I21" s="10">
        <v>-4.07</v>
      </c>
      <c r="J21" s="10">
        <v>-11.4</v>
      </c>
      <c r="K21" s="9" t="str">
        <f t="shared" si="0"/>
        <v>Yes</v>
      </c>
    </row>
    <row r="22" spans="1:11" x14ac:dyDescent="0.2">
      <c r="A22" s="29" t="s">
        <v>377</v>
      </c>
      <c r="B22" s="60" t="s">
        <v>224</v>
      </c>
      <c r="C22" s="9">
        <v>1.0992108229999999</v>
      </c>
      <c r="D22" s="9" t="str">
        <f>IF($B22="N/A","N/A",IF(C22&gt;5,"No",IF(C22&lt;=0,"No","Yes")))</f>
        <v>Yes</v>
      </c>
      <c r="E22" s="9">
        <v>0.82934609250000002</v>
      </c>
      <c r="F22" s="9" t="str">
        <f>IF($B22="N/A","N/A",IF(E22&gt;5,"No",IF(E22&lt;=0,"No","Yes")))</f>
        <v>Yes</v>
      </c>
      <c r="G22" s="9">
        <v>1.1063829786999999</v>
      </c>
      <c r="H22" s="9" t="str">
        <f>IF($B22="N/A","N/A",IF(G22&gt;5,"No",IF(G22&lt;=0,"No","Yes")))</f>
        <v>Yes</v>
      </c>
      <c r="I22" s="10">
        <v>-24.6</v>
      </c>
      <c r="J22" s="10">
        <v>33.4</v>
      </c>
      <c r="K22" s="9" t="str">
        <f t="shared" si="0"/>
        <v>No</v>
      </c>
    </row>
    <row r="23" spans="1:11" ht="12" customHeight="1" x14ac:dyDescent="0.2">
      <c r="A23" s="164" t="s">
        <v>1647</v>
      </c>
      <c r="B23" s="165"/>
      <c r="C23" s="165"/>
      <c r="D23" s="165"/>
      <c r="E23" s="165"/>
      <c r="F23" s="165"/>
      <c r="G23" s="165"/>
      <c r="H23" s="165"/>
      <c r="I23" s="165"/>
      <c r="J23" s="165"/>
      <c r="K23" s="166"/>
    </row>
    <row r="24" spans="1:11" x14ac:dyDescent="0.2">
      <c r="A24" s="157" t="s">
        <v>1645</v>
      </c>
      <c r="B24" s="158"/>
      <c r="C24" s="158"/>
      <c r="D24" s="158"/>
      <c r="E24" s="158"/>
      <c r="F24" s="158"/>
      <c r="G24" s="158"/>
      <c r="H24" s="158"/>
      <c r="I24" s="158"/>
      <c r="J24" s="158"/>
      <c r="K24" s="159"/>
    </row>
    <row r="25" spans="1:11" x14ac:dyDescent="0.2">
      <c r="A25" s="160" t="s">
        <v>1743</v>
      </c>
      <c r="B25" s="160"/>
      <c r="C25" s="160"/>
      <c r="D25" s="160"/>
      <c r="E25" s="160"/>
      <c r="F25" s="160"/>
      <c r="G25" s="160"/>
      <c r="H25" s="160"/>
      <c r="I25" s="160"/>
      <c r="J25" s="160"/>
      <c r="K25" s="161"/>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SVerghese</cp:lastModifiedBy>
  <cp:lastPrinted>2014-07-15T19:48:17Z</cp:lastPrinted>
  <dcterms:created xsi:type="dcterms:W3CDTF">2001-03-26T18:59:21Z</dcterms:created>
  <dcterms:modified xsi:type="dcterms:W3CDTF">2017-05-15T19:44:16Z</dcterms:modified>
  <dc:language>English</dc:language>
</cp:coreProperties>
</file>