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BF88BACA-68E3-4B14-A0DA-C89AD5751B7A}"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2" i="35" l="1"/>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<sst xmlns="http://schemas.openxmlformats.org/spreadsheetml/2006/main" count="7193" uniqueCount="1749">
  <si>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</si>
  <si>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</si>
  <si>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</si>
  <si>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</si>
  <si>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</si>
  <si>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</si>
  <si>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</si>
  <si>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</si>
  <si>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</si>
  <si>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</si>
  <si>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</si>
  <si>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</si>
  <si>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</si>
  <si>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</si>
  <si>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</si>
  <si>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</si>
  <si>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</si>
  <si>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</si>
  <si>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</si>
  <si>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</si>
  <si>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</si>
  <si>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</si>
  <si>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</si>
  <si>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</si>
  <si>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</si>
  <si>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</si>
  <si>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</si>
  <si>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</si>
  <si>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</si>
  <si>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</si>
  <si>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</si>
  <si>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</si>
  <si>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</si>
  <si>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</si>
  <si>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</si>
  <si>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</si>
  <si>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</si>
  <si>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</si>
  <si>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</si>
  <si>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</si>
  <si>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</si>
  <si>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</si>
  <si>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</si>
  <si>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</si>
  <si>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</si>
  <si>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</si>
  <si>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</si>
  <si>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</si>
  <si>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</si>
  <si>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</si>
  <si>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</si>
  <si>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</si>
  <si>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</si>
  <si>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</si>
  <si>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</si>
  <si>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</si>
  <si>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</si>
  <si>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</si>
  <si>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</si>
  <si>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</si>
  <si>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</si>
  <si>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</si>
  <si>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</si>
  <si>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</si>
  <si>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</si>
  <si>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</si>
  <si>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</si>
  <si>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</si>
  <si>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</si>
  <si>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</si>
  <si>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</si>
  <si>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</si>
  <si>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</si>
  <si>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</si>
  <si>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</si>
  <si>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</si>
  <si>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</si>
  <si>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</si>
  <si>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</si>
  <si>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</si>
  <si>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</si>
  <si>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</si>
  <si>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</si>
  <si>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</si>
  <si>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</si>
  <si>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</si>
  <si>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</si>
  <si>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</si>
  <si>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</si>
  <si>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</si>
  <si>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</si>
  <si>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</si>
  <si>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</si>
  <si>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</si>
  <si>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</si>
  <si>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</si>
  <si>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</si>
  <si>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</si>
  <si>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</si>
  <si>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</si>
  <si>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</si>
  <si>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</si>
  <si>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</si>
  <si>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</si>
  <si>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</si>
  <si>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</si>
  <si>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</si>
  <si>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</si>
  <si>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</si>
  <si>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</si>
  <si>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</si>
  <si>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</si>
  <si>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</si>
  <si>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</si>
  <si>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</si>
  <si>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</si>
  <si>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</si>
  <si>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</si>
  <si>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</si>
  <si>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</si>
  <si>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</si>
  <si>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</si>
  <si>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</si>
  <si>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</si>
  <si>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</si>
  <si>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</si>
  <si>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</si>
  <si>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</si>
  <si>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</si>
  <si>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</si>
  <si>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</si>
  <si>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</si>
  <si>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</si>
  <si>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</si>
  <si>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</si>
  <si>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</si>
  <si>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</si>
  <si>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</si>
  <si>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</si>
  <si>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</si>
  <si>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</si>
  <si>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</si>
  <si>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</si>
  <si>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</si>
  <si>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</si>
  <si>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</si>
  <si>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</si>
  <si>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</si>
  <si>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</si>
  <si>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</si>
  <si>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</si>
  <si>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</si>
  <si>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</si>
  <si>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</si>
  <si>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</si>
  <si>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</si>
  <si>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</si>
  <si>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</si>
  <si>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</si>
  <si>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</si>
  <si>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</si>
  <si>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</si>
  <si>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</si>
  <si>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</si>
  <si>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</si>
  <si>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</si>
  <si>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</si>
  <si>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</si>
  <si>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</si>
  <si>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</si>
  <si>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</si>
  <si>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</si>
  <si>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</si>
  <si>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</si>
  <si>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</si>
  <si>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</si>
  <si>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</si>
  <si>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</si>
  <si>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</si>
  <si>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</si>
  <si>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</si>
  <si>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</si>
  <si>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</si>
  <si>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</si>
  <si>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</si>
  <si>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</si>
  <si>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</si>
  <si>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</si>
  <si>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</si>
  <si>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</si>
  <si>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</si>
  <si>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</si>
  <si>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</si>
  <si>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</si>
  <si>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</si>
  <si>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</si>
  <si>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</si>
  <si>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</si>
  <si>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</si>
  <si>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</si>
  <si>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</si>
  <si>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</si>
  <si>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</si>
  <si>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</si>
  <si>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</si>
  <si>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</si>
  <si>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</si>
  <si>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</si>
  <si>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</si>
  <si>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</si>
  <si>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</si>
  <si>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</si>
  <si>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</si>
  <si>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</si>
  <si>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</si>
  <si>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</si>
  <si>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</si>
  <si>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</si>
  <si>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</si>
  <si>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</si>
  <si>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</si>
  <si>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</si>
  <si>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</si>
  <si>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</si>
  <si>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</si>
  <si>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</si>
  <si>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</si>
  <si>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</si>
  <si>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</si>
  <si>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</si>
  <si>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</si>
  <si>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</si>
  <si>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</si>
  <si>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</si>
  <si>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</si>
  <si>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</si>
  <si>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</si>
  <si>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</si>
  <si>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</si>
  <si>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</si>
  <si>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</si>
  <si>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</si>
  <si>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</si>
  <si>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</si>
  <si>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</si>
  <si>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</si>
  <si>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</si>
  <si>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</si>
  <si>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</si>
  <si>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</si>
  <si>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</si>
  <si>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</si>
  <si>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</si>
  <si>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</si>
  <si>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</si>
  <si>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</si>
  <si>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</si>
  <si>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</si>
  <si>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</si>
  <si>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</si>
  <si>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</si>
  <si>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</si>
  <si>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</si>
  <si>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</si>
  <si>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</si>
  <si>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</si>
  <si>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</si>
  <si>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</si>
  <si>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</si>
  <si>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</si>
  <si>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</si>
  <si>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</si>
  <si>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</si>
  <si>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</si>
  <si>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</si>
  <si>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</si>
  <si>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</si>
  <si>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</si>
  <si>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</si>
  <si>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</si>
  <si>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</si>
  <si>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</si>
  <si>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</si>
  <si>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</si>
  <si>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</si>
  <si>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</si>
  <si>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</si>
  <si>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</si>
  <si>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</si>
  <si>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</si>
  <si>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</si>
  <si>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</si>
  <si>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</si>
  <si>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</si>
  <si>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</si>
  <si>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</si>
  <si>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</si>
  <si>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</si>
  <si>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</si>
  <si>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</si>
  <si>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</si>
  <si>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</si>
  <si>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</si>
  <si>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</si>
  <si>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</si>
  <si>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</si>
  <si>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</si>
  <si>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</si>
  <si>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</si>
  <si>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</si>
  <si>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</si>
  <si>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</si>
  <si>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</si>
  <si>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</si>
  <si>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</si>
  <si>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</si>
  <si>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</si>
  <si>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</si>
  <si>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</si>
  <si>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</si>
  <si>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</si>
  <si>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</si>
  <si>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</si>
  <si>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</si>
  <si>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</si>
  <si>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</si>
  <si>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</si>
  <si>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</si>
  <si>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</si>
  <si>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</si>
  <si>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</si>
  <si>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</si>
  <si>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</si>
  <si>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</si>
  <si>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</si>
  <si>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</si>
  <si>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</si>
  <si>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</si>
  <si>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</si>
  <si>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</si>
  <si>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</si>
  <si>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</si>
  <si>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</si>
  <si>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</si>
  <si>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</si>
  <si>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</si>
  <si>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</si>
  <si>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</si>
  <si>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</si>
  <si>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</si>
  <si>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</si>
  <si>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</si>
  <si>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</si>
  <si>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</si>
  <si>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</si>
  <si>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</si>
  <si>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</si>
  <si>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</si>
  <si>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</si>
  <si>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</si>
  <si>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</si>
  <si>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</si>
  <si>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</si>
  <si>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</si>
  <si>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</si>
  <si>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</si>
  <si>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</si>
  <si>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</si>
  <si>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</si>
  <si>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</si>
  <si>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</si>
  <si>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</si>
  <si>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</si>
  <si>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</si>
  <si>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</si>
  <si>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</si>
  <si>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</si>
  <si>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</si>
  <si>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</si>
  <si>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</si>
  <si>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</si>
  <si>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</si>
  <si>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</si>
  <si>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</si>
  <si>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</si>
  <si>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</si>
  <si>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</si>
  <si>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</si>
  <si>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</si>
  <si>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</si>
  <si>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</si>
  <si>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</si>
  <si>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</si>
  <si>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</si>
  <si>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</si>
  <si>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</si>
  <si>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</si>
  <si>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</si>
  <si>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</si>
  <si>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</si>
  <si>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</si>
  <si>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</si>
  <si>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</si>
  <si>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</si>
  <si>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</si>
  <si>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</si>
  <si>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</si>
  <si>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</si>
  <si>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</si>
  <si>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</si>
  <si>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</si>
  <si>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</si>
  <si>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</si>
  <si>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</si>
  <si>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</si>
  <si>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</si>
  <si>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</si>
  <si>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</si>
  <si>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</si>
  <si>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</si>
  <si>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</si>
  <si>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</si>
  <si>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</si>
  <si>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</si>
  <si>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</si>
  <si>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</si>
  <si>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</si>
  <si>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</si>
  <si>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</si>
  <si>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</si>
  <si>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</si>
  <si>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</si>
  <si>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</si>
  <si>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</si>
  <si>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</si>
  <si>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</si>
  <si>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</si>
  <si>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</si>
  <si>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</si>
  <si>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</si>
  <si>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</si>
  <si>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</si>
  <si>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</si>
  <si>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</si>
  <si>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</si>
  <si>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</si>
  <si>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</si>
  <si>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</si>
  <si>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</si>
  <si>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</si>
  <si>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</si>
  <si>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</si>
  <si>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</si>
  <si>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</si>
  <si>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</si>
  <si>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</si>
  <si>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</si>
  <si>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</si>
  <si>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</si>
  <si>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</si>
  <si>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</si>
  <si>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</si>
  <si>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</si>
  <si>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</si>
  <si>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</si>
  <si>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</si>
  <si>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</si>
  <si>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</si>
  <si>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</si>
  <si>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</si>
  <si>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</si>
  <si>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</si>
  <si>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</si>
  <si>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</si>
  <si>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</si>
  <si>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</si>
  <si>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</si>
  <si>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</si>
  <si>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</si>
  <si>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</si>
  <si>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</si>
  <si>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</si>
  <si>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</si>
  <si>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</si>
  <si>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</si>
  <si>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</si>
  <si>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</si>
  <si>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</si>
  <si>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</si>
  <si>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</si>
  <si>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</si>
  <si>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</si>
  <si>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</si>
  <si>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</si>
  <si>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</si>
  <si>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</si>
  <si>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</si>
  <si>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</si>
  <si>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</si>
  <si>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</si>
  <si>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</si>
  <si>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</si>
  <si>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</si>
  <si>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</si>
  <si>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</si>
  <si>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</si>
  <si>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</si>
  <si>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</si>
  <si>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</si>
  <si>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</si>
  <si>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</si>
  <si>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</si>
  <si>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</si>
  <si>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</si>
  <si>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</si>
  <si>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</si>
  <si>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</si>
  <si>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</si>
  <si>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</si>
  <si>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</si>
  <si>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</si>
  <si>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</si>
  <si>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</si>
  <si>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</si>
  <si>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</si>
  <si>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</si>
  <si>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</si>
  <si>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</si>
  <si>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</si>
  <si>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</si>
  <si>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</si>
  <si>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</si>
  <si>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</si>
  <si>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</si>
  <si>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</si>
  <si>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</si>
  <si>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</si>
  <si>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</si>
  <si>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</si>
  <si>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</si>
  <si>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</si>
  <si>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</si>
  <si>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</si>
  <si>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</si>
  <si>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</si>
  <si>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</si>
  <si>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</si>
  <si>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</si>
  <si>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</si>
  <si>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</si>
  <si>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</si>
  <si>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</si>
  <si>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</si>
  <si>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</si>
  <si>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</si>
  <si>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</si>
  <si>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</si>
  <si>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</si>
  <si>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</si>
  <si>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</si>
  <si>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</si>
  <si>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</si>
  <si>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</si>
  <si>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</si>
  <si>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</si>
  <si>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</si>
  <si>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</si>
  <si>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</si>
  <si>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</si>
  <si>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</si>
  <si>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</si>
  <si>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</si>
  <si>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</si>
  <si>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</si>
  <si>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</si>
  <si>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</si>
  <si>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</si>
  <si>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</si>
  <si>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</si>
  <si>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</si>
  <si>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</si>
  <si>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</si>
  <si>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</si>
  <si>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</si>
  <si>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</si>
  <si>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</si>
  <si>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</si>
  <si>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</si>
  <si>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</si>
  <si>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</si>
  <si>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</si>
  <si>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</si>
  <si>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</si>
  <si>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</si>
  <si>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</si>
  <si>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</si>
  <si>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</si>
  <si>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</si>
  <si>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</si>
  <si>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</si>
  <si>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</si>
  <si>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</si>
  <si>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</si>
  <si>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</si>
  <si>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</si>
  <si>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</si>
  <si>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</si>
  <si>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</si>
  <si>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</si>
  <si>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</si>
  <si>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</si>
  <si>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</si>
  <si>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</si>
  <si>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</si>
  <si>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</si>
  <si>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</si>
  <si>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</si>
  <si>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</si>
  <si>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</si>
  <si>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</si>
  <si>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</si>
  <si>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</si>
  <si>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</si>
  <si>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</si>
  <si>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</si>
  <si>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</si>
  <si>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</si>
  <si>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</si>
  <si>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</si>
  <si>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</si>
  <si>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</si>
  <si>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</si>
  <si>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</si>
  <si>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</si>
  <si>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</si>
  <si>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</si>
  <si>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</si>
  <si>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</si>
  <si>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</si>
  <si>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</si>
  <si>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</si>
  <si>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</si>
  <si>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</si>
  <si>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</si>
  <si>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</si>
  <si>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</si>
  <si>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</si>
  <si>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</si>
  <si>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</si>
  <si>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</si>
  <si>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</si>
  <si>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</si>
  <si>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</si>
  <si>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</si>
  <si>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</si>
  <si>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</si>
  <si>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</si>
  <si>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</si>
  <si>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</si>
  <si>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</si>
  <si>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</si>
  <si>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</si>
  <si>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</si>
  <si>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</si>
  <si>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</si>
  <si>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</si>
  <si>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</si>
  <si>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</si>
  <si>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</si>
  <si>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</si>
  <si>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</si>
  <si>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</si>
  <si>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</si>
  <si>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</si>
  <si>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</si>
  <si>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</si>
  <si>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</si>
  <si>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</si>
  <si>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</si>
  <si>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</si>
  <si>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</si>
  <si>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</si>
  <si>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</si>
  <si>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</si>
  <si>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</si>
  <si>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</si>
  <si>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</si>
  <si>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</si>
  <si>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</si>
  <si>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</si>
  <si>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</si>
  <si>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</si>
  <si>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</si>
  <si>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</si>
  <si>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</si>
  <si>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</si>
  <si>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</si>
  <si>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</si>
  <si>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</si>
  <si>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</si>
  <si>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</si>
  <si>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</si>
  <si>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</si>
  <si>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</si>
  <si>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</si>
  <si>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</si>
  <si>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</si>
  <si>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</si>
  <si>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</si>
  <si>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</si>
  <si>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</si>
  <si>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</si>
  <si>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</si>
  <si>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</si>
  <si>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</si>
  <si>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</si>
  <si>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</si>
  <si>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</si>
  <si>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</si>
  <si>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</si>
  <si>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</si>
  <si>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</si>
  <si>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</si>
  <si>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</si>
  <si>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</si>
  <si>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</si>
  <si>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</si>
  <si>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</si>
  <si>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</si>
  <si>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</si>
  <si>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</si>
  <si>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</si>
  <si>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</si>
  <si>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</si>
  <si>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</si>
  <si>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</si>
  <si>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</si>
  <si>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</si>
  <si>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</si>
  <si>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</si>
  <si>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</si>
  <si>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</si>
  <si>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</si>
  <si>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</si>
  <si>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</si>
  <si>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</si>
  <si>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</si>
  <si>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</si>
  <si>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</si>
  <si>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</si>
  <si>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</si>
  <si>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</si>
  <si>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</si>
  <si>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</si>
  <si>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</si>
  <si>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</si>
  <si>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</si>
  <si>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</si>
  <si>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</si>
  <si>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</si>
  <si>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</si>
  <si>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</si>
  <si>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</si>
  <si>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</si>
  <si>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</si>
  <si>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</si>
  <si>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</si>
  <si>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</si>
  <si>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</si>
  <si>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</si>
  <si>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</si>
  <si>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</si>
  <si>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</si>
  <si>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</si>
  <si>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</si>
  <si>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</si>
  <si>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</si>
  <si>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</si>
  <si>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</si>
  <si>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</si>
  <si>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</si>
  <si>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</si>
  <si>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</si>
  <si>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</si>
  <si>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</si>
  <si>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</si>
  <si>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</si>
  <si>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</si>
  <si>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</si>
  <si>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</si>
  <si>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</si>
  <si>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</si>
  <si>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</si>
  <si>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</si>
  <si>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</si>
  <si>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</si>
  <si>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</si>
  <si>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</si>
  <si>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</si>
  <si>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</si>
  <si>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</si>
  <si>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</si>
  <si>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</si>
  <si>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</si>
  <si>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</si>
  <si>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</si>
  <si>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</si>
  <si>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</si>
  <si>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</si>
  <si>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</si>
  <si>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</si>
  <si>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</si>
  <si>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</si>
  <si>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</si>
  <si>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</si>
  <si>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</si>
  <si>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</si>
  <si>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</si>
  <si>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</si>
  <si>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</si>
  <si>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</si>
  <si>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</si>
  <si>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</si>
  <si>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</si>
  <si>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</si>
  <si>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</si>
  <si>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</si>
  <si>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</si>
  <si>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</si>
  <si>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</si>
  <si>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</si>
  <si>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</si>
  <si>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</si>
  <si>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</si>
  <si>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</si>
  <si>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</si>
  <si>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</si>
  <si>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</si>
  <si>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</si>
  <si>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</si>
  <si>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</si>
  <si>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</si>
  <si>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</si>
  <si>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</si>
  <si>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</si>
  <si>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</si>
  <si>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</si>
  <si>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</si>
  <si>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</si>
  <si>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</si>
  <si>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</si>
  <si>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</si>
  <si>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</si>
  <si>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</si>
  <si>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</si>
  <si>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</si>
  <si>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</si>
  <si>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</si>
  <si>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</si>
  <si>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</si>
  <si>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</si>
  <si>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</si>
  <si>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</si>
  <si>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</si>
  <si>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</si>
  <si>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</si>
  <si>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</si>
  <si>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</si>
  <si>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</si>
  <si>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</si>
  <si>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</si>
  <si>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</si>
  <si>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</si>
  <si>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</si>
  <si>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</si>
  <si>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</si>
  <si>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</si>
  <si>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</si>
  <si>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</si>
  <si>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</si>
  <si>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</si>
  <si>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</si>
  <si>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</si>
  <si>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</si>
  <si>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</si>
  <si>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</si>
  <si>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</si>
  <si>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</si>
  <si>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</si>
  <si>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</si>
  <si>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</si>
  <si>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</si>
  <si>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</si>
  <si>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</si>
  <si>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</si>
  <si>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</si>
  <si>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</si>
  <si>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</si>
  <si>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</si>
  <si>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</si>
  <si>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</si>
  <si>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</si>
  <si>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</si>
  <si>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</si>
  <si>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</si>
  <si>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</si>
  <si>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</si>
  <si>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</si>
  <si>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</si>
  <si>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</si>
  <si>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</si>
  <si>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</si>
  <si>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</si>
  <si>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</si>
  <si>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</si>
  <si>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</si>
  <si>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</si>
  <si>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</si>
  <si>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</si>
  <si>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</si>
  <si>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</si>
  <si>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</si>
  <si>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</si>
  <si>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</si>
  <si>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</si>
  <si>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</si>
  <si>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</si>
  <si>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</si>
  <si>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</si>
  <si>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</si>
  <si>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</si>
  <si>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</si>
  <si>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</si>
  <si>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</si>
  <si>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</si>
  <si>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</si>
  <si>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</si>
  <si>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</si>
  <si>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</si>
  <si>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</si>
  <si>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</si>
  <si>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</si>
  <si>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</si>
  <si>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</si>
  <si>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</si>
  <si>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</si>
  <si>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</si>
  <si>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</si>
  <si>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</si>
  <si>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</si>
  <si>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</si>
  <si>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</si>
  <si>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</si>
  <si>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</si>
  <si>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</si>
  <si>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</si>
  <si>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</si>
  <si>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</si>
  <si>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</si>
  <si>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</si>
  <si>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</si>
  <si>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</si>
  <si>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</si>
  <si>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</si>
  <si>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</si>
  <si>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</si>
  <si>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</si>
  <si>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</si>
  <si>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</si>
  <si>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</si>
  <si>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</si>
  <si>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</si>
  <si>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</si>
  <si>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</si>
  <si>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</si>
  <si>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</si>
  <si>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</si>
  <si>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</si>
  <si>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</si>
  <si>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</si>
  <si>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</si>
  <si>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</si>
  <si>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</si>
  <si>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</si>
  <si>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</si>
  <si>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</si>
  <si>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</si>
  <si>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</si>
  <si>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</si>
  <si>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</si>
  <si>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</si>
  <si>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</si>
  <si>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</si>
  <si>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</si>
  <si>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</si>
  <si>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</si>
  <si>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</si>
  <si>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</si>
  <si>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</si>
  <si>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</si>
  <si>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</si>
  <si>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</si>
  <si>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</si>
  <si>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</si>
  <si>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</si>
  <si>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</si>
  <si>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</si>
  <si>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</si>
  <si>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</si>
  <si>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</si>
  <si>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</si>
  <si>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</si>
  <si>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</si>
  <si>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</si>
  <si>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</si>
  <si>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</si>
  <si>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</si>
  <si>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</si>
  <si>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</si>
  <si>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</si>
  <si>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</si>
  <si>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</si>
  <si>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</si>
  <si>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</si>
  <si>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</si>
  <si>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</si>
  <si>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</si>
  <si>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</si>
  <si>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</si>
  <si>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</si>
  <si>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</si>
  <si>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</si>
  <si>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</si>
  <si>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</si>
  <si>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</si>
  <si>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</si>
  <si>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</si>
  <si>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</si>
  <si>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</si>
  <si>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</si>
  <si>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</si>
  <si>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</si>
  <si>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</si>
  <si>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</si>
  <si>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</si>
  <si>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</si>
  <si>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</si>
  <si>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</si>
  <si>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</si>
  <si>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</si>
  <si>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</si>
  <si>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</si>
  <si>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</si>
  <si>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</si>
  <si>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</si>
  <si>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</si>
  <si>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</si>
  <si>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</si>
  <si>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</si>
  <si>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</si>
  <si>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</si>
  <si>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</si>
  <si>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</si>
  <si>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</si>
  <si>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</si>
  <si>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</si>
  <si>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</si>
  <si>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</si>
  <si>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</si>
  <si>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</si>
  <si>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</si>
  <si>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</si>
  <si>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</si>
  <si>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</si>
  <si>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</si>
  <si>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</si>
  <si>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</si>
  <si>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</si>
  <si>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</si>
  <si>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</si>
  <si>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</si>
  <si>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</si>
  <si>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</si>
  <si>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</si>
  <si>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</si>
  <si>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</si>
  <si>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</si>
  <si>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</si>
  <si>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</si>
  <si>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</si>
  <si>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</si>
  <si>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</si>
  <si>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</si>
  <si>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</si>
  <si>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</si>
  <si>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</si>
  <si>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</si>
  <si>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</si>
  <si>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</si>
  <si>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</si>
  <si>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</si>
  <si>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</si>
  <si>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</si>
  <si>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</si>
  <si>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</si>
  <si>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</si>
  <si>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</si>
  <si>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</si>
  <si>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</si>
  <si>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</si>
  <si>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</si>
  <si>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</si>
  <si>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</si>
  <si>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</si>
  <si>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</si>
  <si>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</si>
  <si>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</si>
  <si>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</si>
  <si>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</si>
  <si>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</si>
  <si>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</si>
  <si>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</si>
  <si>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</si>
  <si>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</si>
  <si>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</si>
  <si>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</si>
  <si>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</si>
  <si>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</si>
  <si>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</si>
  <si>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</si>
  <si>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</si>
  <si>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</si>
  <si>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</si>
  <si>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</si>
  <si>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</si>
  <si>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</si>
  <si>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</si>
  <si>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</si>
  <si>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</si>
  <si>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</si>
  <si>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</si>
  <si>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</si>
  <si>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</si>
  <si>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</si>
  <si>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</si>
  <si>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</si>
  <si>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</si>
  <si>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</si>
  <si>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</si>
  <si>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</si>
  <si>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</si>
  <si>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</si>
  <si>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</si>
  <si>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</si>
  <si>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</si>
  <si>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</si>
  <si>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</si>
  <si>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</si>
  <si>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</si>
  <si>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</si>
  <si>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</si>
  <si>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</si>
  <si>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</si>
  <si>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</si>
  <si>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</si>
  <si>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</si>
  <si>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</si>
  <si>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</si>
  <si>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</si>
  <si>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</si>
  <si>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</si>
  <si>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</si>
  <si>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</si>
  <si>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</si>
  <si>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</si>
  <si>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</si>
  <si>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</si>
  <si>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</si>
  <si>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</si>
  <si>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</si>
  <si>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</si>
  <si>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</si>
  <si>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</si>
  <si>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</si>
  <si>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</si>
  <si>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</si>
  <si>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</si>
  <si>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</si>
  <si>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</si>
  <si>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</si>
  <si>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</si>
  <si>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</si>
  <si>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</si>
  <si>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</si>
  <si>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</si>
  <si>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</si>
  <si>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</si>
  <si>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</si>
  <si>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</si>
  <si>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</si>
  <si>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</si>
  <si>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</si>
  <si>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</si>
  <si>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</si>
  <si>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</si>
  <si>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</si>
  <si>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</si>
  <si>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</si>
  <si>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</si>
  <si>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</si>
  <si>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</si>
  <si>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</si>
  <si>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</si>
  <si>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</si>
  <si>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</si>
  <si>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</si>
  <si>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</si>
  <si>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</si>
  <si>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</si>
  <si>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</si>
  <si>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</si>
  <si>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</si>
  <si>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</si>
  <si>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</si>
  <si>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</si>
  <si>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</si>
  <si>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</si>
  <si>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</si>
  <si>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</si>
  <si>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</si>
  <si>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</si>
  <si>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</si>
  <si>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</si>
  <si>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</si>
  <si>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</si>
  <si>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</si>
  <si>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</si>
  <si>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</si>
  <si>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</si>
  <si>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</si>
  <si>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</si>
  <si>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</si>
  <si>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</si>
  <si>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</si>
  <si>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</si>
  <si>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</si>
  <si>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</si>
  <si>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</si>
  <si>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</si>
  <si>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</si>
  <si>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</si>
  <si>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</si>
  <si>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</si>
  <si>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</si>
  <si>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</si>
  <si>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</si>
  <si>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</si>
  <si>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</si>
  <si>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</si>
  <si>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</si>
  <si>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</si>
  <si>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</si>
  <si>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</si>
  <si>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</si>
  <si>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</si>
  <si>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</si>
  <si>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</si>
  <si>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</si>
  <si>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</si>
  <si>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</si>
  <si>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</si>
  <si>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</si>
  <si>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</si>
  <si>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</si>
  <si>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</si>
  <si>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</si>
  <si>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</si>
  <si>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</si>
  <si>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</si>
  <si>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</si>
  <si>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</si>
  <si>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</si>
  <si>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</si>
  <si>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</si>
  <si>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</si>
  <si>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</si>
  <si>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</si>
  <si>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</si>
  <si>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</si>
  <si>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</si>
  <si>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</si>
  <si>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</si>
  <si>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</si>
  <si>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</si>
  <si>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</si>
  <si>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</si>
  <si>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</si>
  <si>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</si>
  <si>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</si>
  <si>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</si>
  <si>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</si>
  <si>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</si>
  <si>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</si>
  <si>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</si>
  <si>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</si>
  <si>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</si>
  <si>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</si>
  <si>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</si>
  <si>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</si>
  <si>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</si>
  <si>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</si>
  <si>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</si>
  <si>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</si>
  <si>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</si>
  <si>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</si>
  <si>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</si>
  <si>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</si>
  <si>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</si>
  <si>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</si>
  <si>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</si>
  <si>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</si>
  <si>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</si>
  <si>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</si>
  <si>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</si>
  <si>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</si>
  <si>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</si>
  <si>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</si>
  <si>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</si>
  <si>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</si>
  <si>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</si>
  <si>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</si>
  <si>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</si>
  <si>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</si>
  <si>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</si>
  <si>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</si>
  <si>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</si>
  <si>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</si>
  <si>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</si>
  <si>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</si>
  <si>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</si>
  <si>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</si>
  <si>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</si>
  <si>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</si>
  <si>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</si>
  <si>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</si>
  <si>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</si>
  <si>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</si>
  <si>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</si>
  <si>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</si>
  <si>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</si>
  <si>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</si>
  <si>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</si>
  <si>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</si>
  <si>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</si>
  <si>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</si>
  <si>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</si>
  <si>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</si>
  <si>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</si>
  <si>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</si>
  <si>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</si>
  <si>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</si>
  <si>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</si>
  <si>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</si>
  <si>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</si>
  <si>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</si>
  <si>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</si>
  <si>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</si>
  <si>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</si>
  <si>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</si>
  <si>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</si>
  <si>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</si>
  <si>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</si>
  <si>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</si>
  <si>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</si>
  <si>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</si>
  <si>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</si>
  <si>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</si>
  <si>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</si>
  <si>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</si>
  <si>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</si>
  <si>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</si>
  <si>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</si>
  <si>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</si>
  <si>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</si>
  <si>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</si>
  <si>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</si>
  <si>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</si>
  <si>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</si>
  <si>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</si>
  <si>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</si>
  <si>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</si>
  <si>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</si>
  <si>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</si>
  <si>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</si>
  <si>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</si>
  <si>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</si>
  <si>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</si>
  <si>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</si>
  <si>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</si>
  <si>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</si>
  <si>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</si>
  <si>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</si>
  <si>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</si>
  <si>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</si>
  <si>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</si>
  <si>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</si>
  <si>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</si>
  <si>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</si>
  <si>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</si>
  <si>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</si>
  <si>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</si>
  <si>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</si>
  <si>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</si>
  <si>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</si>
  <si>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</si>
  <si>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</si>
  <si>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</si>
  <si>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</si>
  <si>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</si>
  <si>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</si>
  <si>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</si>
  <si>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</si>
  <si>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</si>
  <si>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</si>
  <si>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</si>
  <si>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</si>
  <si>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</si>
  <si>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</si>
  <si>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</si>
  <si>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</si>
  <si>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</si>
  <si>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</si>
  <si>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</si>
  <si>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</si>
  <si>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</si>
  <si>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</si>
  <si>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</si>
  <si>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</si>
  <si>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</si>
  <si>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</si>
  <si>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</si>
  <si>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</si>
  <si>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</si>
  <si>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</si>
  <si>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</si>
  <si>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</si>
  <si>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</si>
  <si>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</si>
  <si>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</si>
  <si>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</si>
  <si>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</si>
  <si>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</si>
  <si>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</si>
  <si>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</si>
  <si>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</si>
  <si>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</si>
  <si>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</si>
  <si>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</si>
  <si>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</si>
  <si>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</si>
  <si>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</si>
  <si>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</si>
  <si>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</si>
  <si>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</si>
  <si>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</si>
  <si>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</si>
  <si>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</si>
  <si>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</si>
  <si>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</si>
  <si>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</si>
  <si>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</si>
  <si>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</si>
  <si>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</si>
  <si>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</si>
  <si>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</si>
  <si>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</si>
  <si>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</si>
  <si>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</si>
  <si>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</si>
  <si>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</si>
  <si>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</si>
  <si>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</si>
  <si>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</si>
  <si>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</si>
  <si>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</si>
  <si>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</si>
  <si>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</si>
  <si>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</si>
  <si>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</si>
  <si>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</si>
  <si>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</si>
  <si>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</si>
  <si>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</si>
  <si>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</si>
  <si>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</si>
  <si>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</si>
  <si>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</si>
  <si>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</si>
  <si>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</si>
  <si>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</si>
  <si>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</si>
  <si>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</si>
  <si>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</si>
  <si>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</si>
  <si>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</si>
  <si>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</si>
  <si>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</si>
  <si>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</si>
  <si>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</si>
  <si>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</si>
  <si>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</si>
  <si>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</si>
  <si>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</si>
  <si>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</si>
  <si>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</si>
  <si>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</si>
  <si>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</si>
  <si>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</si>
  <si>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</si>
  <si>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</si>
  <si>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</si>
  <si>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</si>
  <si>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</si>
  <si>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</si>
  <si>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</si>
  <si>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</si>
  <si>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</si>
  <si>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</si>
  <si>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</si>
  <si>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</si>
  <si>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</si>
  <si>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</si>
  <si>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</si>
  <si>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</si>
  <si>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</si>
  <si>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</si>
  <si>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</si>
  <si>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</si>
  <si>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</si>
  <si>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</si>
  <si>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</si>
  <si>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</si>
  <si>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</si>
  <si>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</si>
  <si>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</si>
  <si>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</si>
  <si>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</si>
  <si>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</si>
  <si>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</si>
  <si>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</si>
  <si>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</si>
  <si>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</si>
  <si>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</si>
  <si>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</si>
  <si>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</si>
  <si>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</si>
  <si>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</si>
  <si>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</si>
  <si>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</si>
  <si>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</si>
  <si>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</si>
  <si>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</si>
  <si>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</si>
  <si>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</si>
  <si>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</si>
  <si>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</si>
  <si>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</si>
  <si>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</si>
  <si>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</si>
  <si>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</si>
  <si>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</si>
  <si>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</si>
  <si>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</si>
  <si>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</si>
  <si>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</si>
  <si>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</si>
  <si>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</si>
  <si>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</si>
  <si>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</si>
  <si>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</si>
  <si>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</si>
  <si>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</si>
  <si>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</si>
  <si>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</si>
  <si>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</si>
  <si>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</si>
  <si>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</si>
  <si>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</si>
  <si>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</si>
  <si>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</si>
  <si>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</si>
  <si>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</si>
  <si>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</si>
  <si>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</si>
  <si>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</si>
  <si>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</si>
  <si>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</si>
  <si>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</si>
  <si>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</si>
  <si>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</si>
  <si>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</si>
  <si>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</si>
  <si>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</si>
  <si>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</si>
  <si>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</si>
  <si>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</si>
  <si>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</si>
  <si>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</si>
  <si>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</si>
  <si>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</si>
  <si>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</si>
  <si>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</si>
  <si>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</si>
  <si>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</si>
  <si>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</si>
  <si>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</si>
  <si>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</si>
  <si>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</si>
  <si>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</si>
  <si>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</si>
  <si>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</si>
  <si>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</si>
  <si>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</si>
  <si>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</si>
  <si>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</si>
  <si>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</si>
  <si>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</si>
  <si>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</si>
  <si>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</si>
  <si>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</si>
  <si>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</si>
  <si>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</si>
  <si>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</si>
  <si>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</si>
  <si>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</si>
  <si>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</si>
  <si>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</si>
  <si>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</si>
  <si>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</si>
  <si>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</si>
  <si>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</si>
  <si>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</si>
  <si>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</si>
  <si>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</si>
  <si>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</si>
  <si>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</si>
  <si>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</si>
  <si>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</si>
  <si>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</si>
  <si>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</si>
  <si>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</si>
  <si>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</si>
  <si>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</si>
  <si>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</si>
  <si>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</si>
  <si>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</si>
  <si>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</si>
  <si>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</si>
  <si>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</si>
  <si>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</si>
  <si>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</si>
  <si>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</si>
  <si>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</si>
  <si>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</si>
  <si>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</si>
  <si>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</si>
  <si>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</si>
  <si>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</si>
  <si>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</si>
  <si>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</si>
  <si>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</si>
  <si>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</si>
  <si>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</si>
  <si>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</si>
  <si>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</si>
  <si>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</si>
  <si>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</si>
  <si>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</si>
  <si>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</si>
  <si>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</si>
  <si>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</si>
  <si>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</si>
  <si>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</si>
  <si>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</si>
  <si>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</si>
  <si>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</si>
  <si>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</si>
  <si>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</si>
  <si>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</si>
  <si>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</si>
  <si>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</si>
  <si>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</si>
  <si>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</si>
  <si>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</si>
  <si>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</si>
  <si>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</si>
  <si>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</si>
  <si>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</si>
  <si>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</si>
  <si>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</si>
  <si>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</si>
  <si>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</si>
  <si>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</si>
  <si>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</si>
  <si>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</si>
  <si>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</si>
  <si>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</si>
  <si>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</si>
  <si>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</si>
  <si>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</si>
  <si>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</si>
  <si>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</si>
  <si>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</si>
  <si>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</si>
  <si>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</si>
  <si>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</si>
  <si>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</si>
  <si>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</si>
  <si>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</si>
  <si>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</si>
  <si>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</si>
  <si>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</si>
  <si>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</si>
  <si>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</si>
  <si>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</si>
  <si>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</si>
  <si>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</si>
  <si>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</si>
  <si>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</si>
  <si>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</si>
  <si>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</si>
  <si>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</si>
  <si>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</si>
  <si>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</si>
  <si>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</si>
  <si>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</si>
  <si>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</si>
  <si>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</si>
  <si>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</si>
  <si>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</si>
  <si>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</si>
  <si>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</si>
  <si>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</si>
  <si>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Mathematica Policy Research
1100 1st Street, NE
12th Floor
Washington, DC 20002-4221
Project Director: Susan Williams
Reference Number: 50160.210
Contract Number: HHSM-500-2014-00034I
Task Order: HHSM-500-T0007</t>
  </si>
  <si>
    <t>% Child Enrollees with 12 Months Enrollment</t>
  </si>
  <si>
    <t>December 7, 2018</t>
  </si>
  <si>
    <t>State: DE</t>
  </si>
  <si>
    <t>Div by 0</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</si>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</sst>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4">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0" borderId="1" xfId="0" applyFont="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2" borderId="1" xfId="0" applyFont="1" applyFill="1" applyBorder="1" applyAlignment="1">
      <alignment vertical="center"/>
    </xf>
    <xf numFmtId="0" fontId="1" fillId="2" borderId="1" xfId="0" applyFont="1" applyFill="1" applyBorder="1"/>
    <xf numFmtId="0" fontId="1" fillId="0" borderId="1" xfId="0" applyFont="1" applyBorder="1" applyAlignment="1">
      <alignment horizontal="center" wrapText="1"/>
    </xf>
    <xf numFmtId="0" fontId="1" fillId="0" borderId="1" xfId="0" applyFont="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0" fontId="1" fillId="0" borderId="1" xfId="0" applyFont="1" applyBorder="1" applyAlignment="1">
      <alignment horizontal="left" wrapText="1" inden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1" fillId="2" borderId="2" xfId="0" applyNumberFormat="1" applyFont="1" applyFill="1" applyBorder="1" applyAlignment="1" applyProtection="1">
      <alignment horizontal="left" wrapText="1"/>
      <protection locked="0"/>
    </xf>
    <xf numFmtId="49" fontId="1" fillId="0" borderId="2" xfId="0" applyNumberFormat="1" applyFont="1" applyBorder="1" applyAlignment="1" applyProtection="1">
      <alignment horizontal="left" wrapText="1"/>
      <protection locked="0"/>
    </xf>
    <xf numFmtId="49" fontId="1" fillId="2" borderId="2" xfId="3" applyNumberForma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Border="1" applyAlignment="1" applyProtection="1">
      <alignment horizontal="left" wrapText="1"/>
      <protection locked="0"/>
    </xf>
    <xf numFmtId="49" fontId="1" fillId="2" borderId="9" xfId="3" applyNumberFormat="1" applyFill="1" applyBorder="1" applyAlignment="1" applyProtection="1">
      <alignment horizontal="left" wrapText="1"/>
      <protection locked="0"/>
    </xf>
    <xf numFmtId="3" fontId="1" fillId="0" borderId="10" xfId="0" applyNumberFormat="1" applyFont="1" applyBorder="1" applyAlignment="1">
      <alignment horizontal="center"/>
    </xf>
    <xf numFmtId="49" fontId="1" fillId="0" borderId="2" xfId="0" applyNumberFormat="1" applyFont="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Border="1" applyAlignment="1">
      <alignment horizontal="left" wrapText="1"/>
    </xf>
    <xf numFmtId="0" fontId="1" fillId="2" borderId="10" xfId="0" applyFont="1" applyFill="1" applyBorder="1" applyAlignment="1">
      <alignment horizontal="center"/>
    </xf>
    <xf numFmtId="3" fontId="1" fillId="0" borderId="12" xfId="0" applyNumberFormat="1" applyFont="1" applyBorder="1" applyAlignment="1">
      <alignment horizontal="center"/>
    </xf>
    <xf numFmtId="0" fontId="1" fillId="0" borderId="2" xfId="0" applyFont="1" applyBorder="1" applyAlignment="1">
      <alignment horizontal="left" wrapText="1"/>
    </xf>
    <xf numFmtId="0" fontId="1" fillId="0" borderId="9" xfId="0" applyFont="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Border="1" applyAlignment="1">
      <alignment horizontal="center"/>
    </xf>
    <xf numFmtId="0" fontId="1" fillId="0" borderId="2" xfId="0" applyFont="1" applyBorder="1" applyAlignment="1">
      <alignment wrapText="1"/>
    </xf>
    <xf numFmtId="3" fontId="1" fillId="0" borderId="2" xfId="0" applyNumberFormat="1" applyFont="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Border="1" applyAlignment="1">
      <alignment horizontal="center" wrapText="1"/>
    </xf>
    <xf numFmtId="2" fontId="3" fillId="0" borderId="8" xfId="0" applyNumberFormat="1" applyFont="1" applyBorder="1" applyAlignment="1">
      <alignment horizontal="center" wrapText="1"/>
    </xf>
    <xf numFmtId="3" fontId="1" fillId="0" borderId="9" xfId="0" applyNumberFormat="1" applyFont="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Border="1" applyAlignment="1">
      <alignment horizontal="left"/>
    </xf>
    <xf numFmtId="0" fontId="1" fillId="0" borderId="2" xfId="0" applyFont="1" applyBorder="1" applyAlignment="1">
      <alignment vertical="top" wrapText="1"/>
    </xf>
    <xf numFmtId="0" fontId="1" fillId="0" borderId="2" xfId="3" applyBorder="1" applyAlignment="1">
      <alignment vertical="top"/>
    </xf>
    <xf numFmtId="0" fontId="1" fillId="0" borderId="2" xfId="3" applyBorder="1" applyAlignment="1">
      <alignment horizontal="left"/>
    </xf>
    <xf numFmtId="0" fontId="1" fillId="2" borderId="2" xfId="3" applyFill="1" applyBorder="1" applyAlignment="1">
      <alignment horizontal="left"/>
    </xf>
    <xf numFmtId="0" fontId="1" fillId="0" borderId="2" xfId="3" applyBorder="1"/>
    <xf numFmtId="0" fontId="1" fillId="0" borderId="2" xfId="0" applyFont="1" applyBorder="1" applyAlignment="1">
      <alignment horizontal="left" vertical="top" wrapText="1"/>
    </xf>
    <xf numFmtId="164" fontId="1" fillId="0" borderId="2" xfId="0" applyNumberFormat="1" applyFont="1" applyBorder="1" applyAlignment="1">
      <alignment horizontal="left" wrapText="1"/>
    </xf>
    <xf numFmtId="0" fontId="1" fillId="2" borderId="2" xfId="3" applyFill="1" applyBorder="1"/>
    <xf numFmtId="164" fontId="1" fillId="0" borderId="9" xfId="0" applyNumberFormat="1" applyFont="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Font="1" applyBorder="1" applyAlignment="1">
      <alignment horizontal="left"/>
    </xf>
    <xf numFmtId="164" fontId="1" fillId="0" borderId="10" xfId="0" applyNumberFormat="1" applyFont="1" applyBorder="1" applyAlignment="1">
      <alignment horizontal="center"/>
    </xf>
    <xf numFmtId="0" fontId="1" fillId="2" borderId="2" xfId="0" applyFont="1" applyFill="1" applyBorder="1" applyAlignment="1">
      <alignment wrapText="1"/>
    </xf>
    <xf numFmtId="4" fontId="1" fillId="0" borderId="10" xfId="0" applyNumberFormat="1" applyFont="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2" borderId="2" xfId="3" applyFill="1" applyBorder="1" applyAlignment="1">
      <alignment wrapText="1"/>
    </xf>
    <xf numFmtId="0" fontId="1" fillId="0" borderId="2" xfId="3" applyBorder="1" applyAlignment="1">
      <alignment wrapText="1"/>
    </xf>
    <xf numFmtId="0" fontId="1" fillId="2" borderId="9" xfId="3"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325">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5:K24" totalsRowShown="0" headerRowDxfId="324" dataDxfId="322" headerRowBorderDxfId="323" tableBorderDxfId="321">
  <autoFilter ref="A5:K24" xr:uid="{00000000-0009-0000-0100-000001000000}"/>
  <tableColumns count="11">
    <tableColumn id="1" xr3:uid="{00000000-0010-0000-0000-000001000000}" name="Measure" dataDxfId="320"/>
    <tableColumn id="2" xr3:uid="{00000000-0010-0000-0000-000002000000}" name="Expected Range" dataDxfId="319"/>
    <tableColumn id="3" xr3:uid="{00000000-0010-0000-0000-000003000000}" name="2011_x000a_Value"/>
    <tableColumn id="4" xr3:uid="{00000000-0010-0000-0000-000004000000}" name="2011 _x000a_Value Within Range" dataDxfId="318"/>
    <tableColumn id="5" xr3:uid="{00000000-0010-0000-0000-000005000000}" name="2012_x000a_Value"/>
    <tableColumn id="6" xr3:uid="{00000000-0010-0000-0000-000006000000}" name="2012_x000a_Value Within Range" dataDxfId="317"/>
    <tableColumn id="7" xr3:uid="{00000000-0010-0000-0000-000007000000}" name="2013_x000a_Value"/>
    <tableColumn id="8" xr3:uid="{00000000-0010-0000-0000-000008000000}" name="2013_x000a_ Value Within Range" dataDxfId="316"/>
    <tableColumn id="9" xr3:uid="{00000000-0010-0000-0000-000009000000}" name="% Change 2011 -_x000a_ 2012" dataDxfId="315"/>
    <tableColumn id="10" xr3:uid="{00000000-0010-0000-0000-00000A000000}" name="% Change 2012 - _x000a_2013" dataDxfId="314"/>
    <tableColumn id="11" xr3:uid="{00000000-0010-0000-0000-00000B000000}" name="Cross Year Within Expected Range" dataDxfId="313">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9000000}" name="Table11" displayName="Table11" ref="A5:K130" totalsRowShown="0" headerRowDxfId="191" dataDxfId="189" headerRowBorderDxfId="190" tableBorderDxfId="188" totalsRowBorderDxfId="187">
  <autoFilter ref="A5:K130" xr:uid="{00000000-0009-0000-0100-00000B000000}"/>
  <tableColumns count="11">
    <tableColumn id="1" xr3:uid="{00000000-0010-0000-0900-000001000000}" name="Measure" dataDxfId="186"/>
    <tableColumn id="2" xr3:uid="{00000000-0010-0000-0900-000002000000}" name="Expected Range" dataDxfId="185"/>
    <tableColumn id="3" xr3:uid="{00000000-0010-0000-0900-000003000000}" name="2011_x000a_Value" dataDxfId="184"/>
    <tableColumn id="4" xr3:uid="{00000000-0010-0000-0900-000004000000}" name="2011 _x000a_Value Within Range" dataDxfId="183">
      <calculatedColumnFormula>IF($B6="N/A","N/A",IF(C6&gt;15,"No",IF(C6&lt;-15,"No","Yes")))</calculatedColumnFormula>
    </tableColumn>
    <tableColumn id="5" xr3:uid="{00000000-0010-0000-0900-000005000000}" name="2012_x000a_Value" dataDxfId="182"/>
    <tableColumn id="6" xr3:uid="{00000000-0010-0000-0900-000006000000}" name="2012_x000a_Value Within Range" dataDxfId="181">
      <calculatedColumnFormula>IF($B6="N/A","N/A",IF(E6&gt;15,"No",IF(E6&lt;-15,"No","Yes")))</calculatedColumnFormula>
    </tableColumn>
    <tableColumn id="7" xr3:uid="{00000000-0010-0000-0900-000007000000}" name="2013_x000a_Value" dataDxfId="180"/>
    <tableColumn id="8" xr3:uid="{00000000-0010-0000-0900-000008000000}" name="2013_x000a_ Value Within Range" dataDxfId="179">
      <calculatedColumnFormula>IF($B6="N/A","N/A",IF(G6&gt;15,"No",IF(G6&lt;-15,"No","Yes")))</calculatedColumnFormula>
    </tableColumn>
    <tableColumn id="9" xr3:uid="{00000000-0010-0000-0900-000009000000}" name="% Change 2011 -_x000a_ 2012" dataDxfId="178"/>
    <tableColumn id="10" xr3:uid="{00000000-0010-0000-0900-00000A000000}" name="% Change 2012 - _x000a_2013" dataDxfId="177"/>
    <tableColumn id="11" xr3:uid="{00000000-0010-0000-0900-00000B000000}" name="Cross Year Within Expected Range" dataDxfId="176">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A000000}" name="Table12" displayName="Table12" ref="A5:K47" totalsRowShown="0" headerRowDxfId="175" dataDxfId="173" headerRowBorderDxfId="174" tableBorderDxfId="172" totalsRowBorderDxfId="171">
  <autoFilter ref="A5:K47" xr:uid="{00000000-0009-0000-0100-00000C000000}"/>
  <tableColumns count="11">
    <tableColumn id="1" xr3:uid="{00000000-0010-0000-0A00-000001000000}" name="Measure" dataDxfId="170"/>
    <tableColumn id="2" xr3:uid="{00000000-0010-0000-0A00-000002000000}" name="Expected Range" dataDxfId="169"/>
    <tableColumn id="3" xr3:uid="{00000000-0010-0000-0A00-000003000000}" name="2011_x000a_Value" dataDxfId="168"/>
    <tableColumn id="4" xr3:uid="{00000000-0010-0000-0A00-000004000000}" name="2011 _x000a_Value Within Range" dataDxfId="167">
      <calculatedColumnFormula>IF($B6="N/A","N/A",IF(C6&gt;15,"No",IF(C6&lt;-15,"No","Yes")))</calculatedColumnFormula>
    </tableColumn>
    <tableColumn id="5" xr3:uid="{00000000-0010-0000-0A00-000005000000}" name="2012_x000a_Value" dataDxfId="166"/>
    <tableColumn id="6" xr3:uid="{00000000-0010-0000-0A00-000006000000}" name="2012_x000a_Value Within Range" dataDxfId="165">
      <calculatedColumnFormula>IF($B6="N/A","N/A",IF(E6&gt;15,"No",IF(E6&lt;-15,"No","Yes")))</calculatedColumnFormula>
    </tableColumn>
    <tableColumn id="7" xr3:uid="{00000000-0010-0000-0A00-000007000000}" name="2013_x000a_Value" dataDxfId="164"/>
    <tableColumn id="8" xr3:uid="{00000000-0010-0000-0A00-000008000000}" name="2013_x000a_ Value Within Range" dataDxfId="163">
      <calculatedColumnFormula>IF($B6="N/A","N/A",IF(G6&gt;15,"No",IF(G6&lt;-15,"No","Yes")))</calculatedColumnFormula>
    </tableColumn>
    <tableColumn id="9" xr3:uid="{00000000-0010-0000-0A00-000009000000}" name="% Change 2011 -_x000a_ 2012" dataDxfId="162"/>
    <tableColumn id="10" xr3:uid="{00000000-0010-0000-0A00-00000A000000}" name="% Change 2012 - _x000a_2013" dataDxfId="161"/>
    <tableColumn id="11" xr3:uid="{00000000-0010-0000-0A00-00000B000000}" name="Cross Year Within Expected Range" dataDxfId="160">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B000000}" name="Table13" displayName="Table13" ref="A5:K57" totalsRowShown="0" headerRowDxfId="159" dataDxfId="157" headerRowBorderDxfId="158" tableBorderDxfId="156" totalsRowBorderDxfId="155">
  <autoFilter ref="A5:K57" xr:uid="{00000000-0009-0000-0100-00000D000000}"/>
  <tableColumns count="11">
    <tableColumn id="1" xr3:uid="{00000000-0010-0000-0B00-000001000000}" name="Measure" dataDxfId="154"/>
    <tableColumn id="2" xr3:uid="{00000000-0010-0000-0B00-000002000000}" name="Expected Range" dataDxfId="153"/>
    <tableColumn id="3" xr3:uid="{00000000-0010-0000-0B00-000003000000}" name="2011_x000a_Value" dataDxfId="152"/>
    <tableColumn id="4" xr3:uid="{00000000-0010-0000-0B00-000004000000}" name="2011 _x000a_Value Within Range" dataDxfId="151">
      <calculatedColumnFormula>IF($B6="N/A","N/A",IF(C6&lt;0,"No","Yes"))</calculatedColumnFormula>
    </tableColumn>
    <tableColumn id="5" xr3:uid="{00000000-0010-0000-0B00-000005000000}" name="2012_x000a_Value" dataDxfId="150"/>
    <tableColumn id="6" xr3:uid="{00000000-0010-0000-0B00-000006000000}" name="2012_x000a_Value Within Range" dataDxfId="149">
      <calculatedColumnFormula>IF($B6="N/A","N/A",IF(E6&lt;0,"No","Yes"))</calculatedColumnFormula>
    </tableColumn>
    <tableColumn id="7" xr3:uid="{00000000-0010-0000-0B00-000007000000}" name="2013_x000a_Value" dataDxfId="148"/>
    <tableColumn id="8" xr3:uid="{00000000-0010-0000-0B00-000008000000}" name="2013_x000a_ Value Within Range" dataDxfId="147">
      <calculatedColumnFormula>IF($B6="N/A","N/A",IF(G6&lt;0,"No","Yes"))</calculatedColumnFormula>
    </tableColumn>
    <tableColumn id="9" xr3:uid="{00000000-0010-0000-0B00-000009000000}" name="% Change 2011 -_x000a_ 2012" dataDxfId="146"/>
    <tableColumn id="10" xr3:uid="{00000000-0010-0000-0B00-00000A000000}" name="% Change 2012 - _x000a_2013" dataDxfId="145"/>
    <tableColumn id="11" xr3:uid="{00000000-0010-0000-0B00-00000B000000}" name="Cross Year Within Expected Range" dataDxfId="144">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C000000}" name="Table14" displayName="Table14" ref="A5:K22" totalsRowShown="0" headerRowDxfId="143" dataDxfId="141" headerRowBorderDxfId="142" tableBorderDxfId="140">
  <autoFilter ref="A5:K22" xr:uid="{00000000-0009-0000-0100-00000E000000}"/>
  <tableColumns count="11">
    <tableColumn id="1" xr3:uid="{00000000-0010-0000-0C00-000001000000}" name="Measure" dataDxfId="139"/>
    <tableColumn id="2" xr3:uid="{00000000-0010-0000-0C00-000002000000}" name="Expected Range" dataDxfId="138"/>
    <tableColumn id="3" xr3:uid="{00000000-0010-0000-0C00-000003000000}" name="2011_x000a_Value"/>
    <tableColumn id="4" xr3:uid="{00000000-0010-0000-0C00-000004000000}" name="2011 _x000a_Value Within Range" dataDxfId="137"/>
    <tableColumn id="5" xr3:uid="{00000000-0010-0000-0C00-000005000000}" name="2012_x000a_Value"/>
    <tableColumn id="6" xr3:uid="{00000000-0010-0000-0C00-000006000000}" name="2012_x000a_Value Within Range" dataDxfId="136"/>
    <tableColumn id="7" xr3:uid="{00000000-0010-0000-0C00-000007000000}" name="2013_x000a_Value"/>
    <tableColumn id="8" xr3:uid="{00000000-0010-0000-0C00-000008000000}" name="2013_x000a_ Value Within Range" dataDxfId="135"/>
    <tableColumn id="9" xr3:uid="{00000000-0010-0000-0C00-000009000000}" name="% Change 2011 -_x000a_ 2012" dataDxfId="134"/>
    <tableColumn id="10" xr3:uid="{00000000-0010-0000-0C00-00000A000000}" name="% Change 2012 - _x000a_2013" dataDxfId="133"/>
    <tableColumn id="11" xr3:uid="{00000000-0010-0000-0C00-00000B000000}" name="Cross Year Within Expected Range" dataDxfId="132">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D000000}" name="Table15" displayName="Table15" ref="A5:K31" totalsRowShown="0" headerRowDxfId="131" dataDxfId="129" headerRowBorderDxfId="130" tableBorderDxfId="128" totalsRowBorderDxfId="127">
  <autoFilter ref="A5:K31" xr:uid="{00000000-0009-0000-0100-00000F000000}"/>
  <tableColumns count="11">
    <tableColumn id="1" xr3:uid="{00000000-0010-0000-0D00-000001000000}" name="Measure" dataDxfId="126"/>
    <tableColumn id="2" xr3:uid="{00000000-0010-0000-0D00-000002000000}" name="Expected Range" dataDxfId="125"/>
    <tableColumn id="3" xr3:uid="{00000000-0010-0000-0D00-000003000000}" name="2011_x000a_Value" dataDxfId="124"/>
    <tableColumn id="4" xr3:uid="{00000000-0010-0000-0D00-000004000000}" name="2011 _x000a_Value Within Range" dataDxfId="123">
      <calculatedColumnFormula>IF($B6="N/A","N/A",IF(C6&gt;15,"No",IF(C6&lt;-15,"No","Yes")))</calculatedColumnFormula>
    </tableColumn>
    <tableColumn id="5" xr3:uid="{00000000-0010-0000-0D00-000005000000}" name="2012_x000a_Value" dataDxfId="122"/>
    <tableColumn id="6" xr3:uid="{00000000-0010-0000-0D00-000006000000}" name="2012_x000a_Value Within Range" dataDxfId="121">
      <calculatedColumnFormula>IF($B6="N/A","N/A",IF(E6&gt;15,"No",IF(E6&lt;-15,"No","Yes")))</calculatedColumnFormula>
    </tableColumn>
    <tableColumn id="7" xr3:uid="{00000000-0010-0000-0D00-000007000000}" name="2013_x000a_Value" dataDxfId="120"/>
    <tableColumn id="8" xr3:uid="{00000000-0010-0000-0D00-000008000000}" name="2013_x000a_ Value Within Range" dataDxfId="119">
      <calculatedColumnFormula>IF($B6="N/A","N/A",IF(G6&gt;15,"No",IF(G6&lt;-15,"No","Yes")))</calculatedColumnFormula>
    </tableColumn>
    <tableColumn id="9" xr3:uid="{00000000-0010-0000-0D00-000009000000}" name="% Change 2011 -_x000a_ 2012" dataDxfId="118"/>
    <tableColumn id="10" xr3:uid="{00000000-0010-0000-0D00-00000A000000}" name="% Change 2012 - _x000a_2013" dataDxfId="117"/>
    <tableColumn id="11" xr3:uid="{00000000-0010-0000-0D00-00000B000000}" name="Cross Year Within Expected Range" dataDxfId="116">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E000000}" name="Table16" displayName="Table16" ref="A5:K31" totalsRowShown="0" headerRowDxfId="115" dataDxfId="113" headerRowBorderDxfId="114" tableBorderDxfId="112">
  <autoFilter ref="A5:K31" xr:uid="{00000000-0009-0000-0100-000010000000}"/>
  <tableColumns count="11">
    <tableColumn id="1" xr3:uid="{00000000-0010-0000-0E00-000001000000}" name="Measure" dataDxfId="111"/>
    <tableColumn id="2" xr3:uid="{00000000-0010-0000-0E00-000002000000}" name="Expected Range" dataDxfId="110"/>
    <tableColumn id="3" xr3:uid="{00000000-0010-0000-0E00-000003000000}" name="2011_x000a_Value" dataDxfId="109"/>
    <tableColumn id="4" xr3:uid="{00000000-0010-0000-0E00-000004000000}" name="2011 _x000a_Value Within Range" dataDxfId="108">
      <calculatedColumnFormula>IF($B6="N/A","N/A",IF(C6&lt;0,"No","Yes"))</calculatedColumnFormula>
    </tableColumn>
    <tableColumn id="5" xr3:uid="{00000000-0010-0000-0E00-000005000000}" name="2012_x000a_Value" dataDxfId="107"/>
    <tableColumn id="6" xr3:uid="{00000000-0010-0000-0E00-000006000000}" name="2012_x000a_Value Within Range" dataDxfId="106">
      <calculatedColumnFormula>IF($B6="N/A","N/A",IF(E6&lt;0,"No","Yes"))</calculatedColumnFormula>
    </tableColumn>
    <tableColumn id="7" xr3:uid="{00000000-0010-0000-0E00-000007000000}" name="2013_x000a_Value" dataDxfId="105"/>
    <tableColumn id="8" xr3:uid="{00000000-0010-0000-0E00-000008000000}" name="2013_x000a_ Value Within Range" dataDxfId="104">
      <calculatedColumnFormula>IF($B6="N/A","N/A",IF(G6&lt;0,"No","Yes"))</calculatedColumnFormula>
    </tableColumn>
    <tableColumn id="9" xr3:uid="{00000000-0010-0000-0E00-000009000000}" name="% Change 2011 -_x000a_ 2012" dataDxfId="103"/>
    <tableColumn id="10" xr3:uid="{00000000-0010-0000-0E00-00000A000000}" name="% Change 2012 - _x000a_2013" dataDxfId="102"/>
    <tableColumn id="11" xr3:uid="{00000000-0010-0000-0E00-00000B000000}" name="Cross Year Within Expected Range" dataDxfId="101">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F000000}" name="Table17" displayName="Table17" ref="A5:L32" totalsRowShown="0" dataDxfId="99" headerRowBorderDxfId="100" tableBorderDxfId="98">
  <autoFilter ref="A5:L32" xr:uid="{00000000-0009-0000-0100-000011000000}"/>
  <tableColumns count="12">
    <tableColumn id="1" xr3:uid="{00000000-0010-0000-0F00-000001000000}" name="Measure" dataDxfId="97"/>
    <tableColumn id="2" xr3:uid="{00000000-0010-0000-0F00-000002000000}" name="Expected Range"/>
    <tableColumn id="3" xr3:uid="{00000000-0010-0000-0F00-000003000000}" name="2011_x000a_Value"/>
    <tableColumn id="4" xr3:uid="{00000000-0010-0000-0F00-000004000000}" name="2011 _x000a_Value Within Range" dataDxfId="96">
      <calculatedColumnFormula>IF($B6="N/A","N/A",IF(C6&gt;10,"No",IF(C6&lt;-10,"No","Yes")))</calculatedColumnFormula>
    </tableColumn>
    <tableColumn id="5" xr3:uid="{00000000-0010-0000-0F00-000005000000}" name="2012_x000a_Value"/>
    <tableColumn id="6" xr3:uid="{00000000-0010-0000-0F00-000006000000}" name="2012_x000a_Value Within Range" dataDxfId="95">
      <calculatedColumnFormula>IF($B6="N/A","N/A",IF(E6&gt;10,"No",IF(E6&lt;-10,"No","Yes")))</calculatedColumnFormula>
    </tableColumn>
    <tableColumn id="7" xr3:uid="{00000000-0010-0000-0F00-000007000000}" name="2013_x000a_Value"/>
    <tableColumn id="8" xr3:uid="{00000000-0010-0000-0F00-000008000000}" name="2013_x000a_ Value Within Range" dataDxfId="94">
      <calculatedColumnFormula>IF($B6="N/A","N/A",IF(G6&gt;10,"No",IF(G6&lt;-10,"No","Yes")))</calculatedColumnFormula>
    </tableColumn>
    <tableColumn id="9" xr3:uid="{00000000-0010-0000-0F00-000009000000}" name="% Change 2011 -_x000a_ 2012" dataDxfId="93"/>
    <tableColumn id="10" xr3:uid="{00000000-0010-0000-0F00-00000A000000}" name="% Change 2012 - _x000a_2013" dataDxfId="92"/>
    <tableColumn id="11" xr3:uid="{00000000-0010-0000-0F00-00000B000000}" name="Cross Year Expected Range"/>
    <tableColumn id="12" xr3:uid="{00000000-0010-0000-0F00-00000C000000}"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0000000}" name="Table18" displayName="Table18" ref="A5:L339" totalsRowShown="0" dataDxfId="89" headerRowBorderDxfId="90" tableBorderDxfId="88" totalsRowBorderDxfId="87">
  <autoFilter ref="A5:L339" xr:uid="{00000000-0009-0000-0100-000012000000}"/>
  <tableColumns count="12">
    <tableColumn id="1" xr3:uid="{00000000-0010-0000-1000-000001000000}" name="Measure" dataDxfId="86"/>
    <tableColumn id="2" xr3:uid="{00000000-0010-0000-1000-000002000000}" name="Expected Range" dataDxfId="85"/>
    <tableColumn id="3" xr3:uid="{00000000-0010-0000-1000-000003000000}" name="2011_x000a_Value" dataDxfId="84"/>
    <tableColumn id="4" xr3:uid="{00000000-0010-0000-1000-000004000000}" name="2011 _x000a_Value Within Range" dataDxfId="83">
      <calculatedColumnFormula>IF($B6="N/A","N/A",IF(C6&gt;10,"No",IF(C6&lt;-10,"No","Yes")))</calculatedColumnFormula>
    </tableColumn>
    <tableColumn id="5" xr3:uid="{00000000-0010-0000-1000-000005000000}" name="2012_x000a_Value" dataDxfId="82"/>
    <tableColumn id="6" xr3:uid="{00000000-0010-0000-1000-000006000000}" name="2012_x000a_Value Within Range" dataDxfId="81">
      <calculatedColumnFormula>IF($B6="N/A","N/A",IF(E6&gt;10,"No",IF(E6&lt;-10,"No","Yes")))</calculatedColumnFormula>
    </tableColumn>
    <tableColumn id="7" xr3:uid="{00000000-0010-0000-1000-000007000000}" name="2013_x000a_Value" dataDxfId="80"/>
    <tableColumn id="8" xr3:uid="{00000000-0010-0000-1000-000008000000}" name="2013_x000a_ Value Within Range" dataDxfId="79">
      <calculatedColumnFormula>IF($B6="N/A","N/A",IF(G6&gt;10,"No",IF(G6&lt;-10,"No","Yes")))</calculatedColumnFormula>
    </tableColumn>
    <tableColumn id="9" xr3:uid="{00000000-0010-0000-1000-000009000000}" name="% Change 2011 -_x000a_ 2012" dataDxfId="78"/>
    <tableColumn id="10" xr3:uid="{00000000-0010-0000-1000-00000A000000}" name="% Change 2012 - _x000a_2013" dataDxfId="77"/>
    <tableColumn id="11" xr3:uid="{00000000-0010-0000-1000-00000B000000}" name="Cross Year Expected Range" dataDxfId="76"/>
    <tableColumn id="12" xr3:uid="{00000000-0010-0000-1000-00000C000000}"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1000000}" name="Table19" displayName="Table19" ref="A5:L171" totalsRowShown="0" headerRowBorderDxfId="74" tableBorderDxfId="73" totalsRowBorderDxfId="72">
  <autoFilter ref="A5:L171" xr:uid="{00000000-0009-0000-0100-000013000000}"/>
  <tableColumns count="12">
    <tableColumn id="1" xr3:uid="{00000000-0010-0000-1100-000001000000}" name="Measure" dataDxfId="71"/>
    <tableColumn id="2" xr3:uid="{00000000-0010-0000-1100-000002000000}" name="Expected Range" dataDxfId="70"/>
    <tableColumn id="3" xr3:uid="{00000000-0010-0000-1100-000003000000}" name="2011_x000a_Value"/>
    <tableColumn id="4" xr3:uid="{00000000-0010-0000-1100-000004000000}" name="2011 _x000a_Value Within Range" dataDxfId="69">
      <calculatedColumnFormula>IF($B6="N/A","N/A",IF(C6&gt;10,"No",IF(C6&lt;-10,"No","Yes")))</calculatedColumnFormula>
    </tableColumn>
    <tableColumn id="5" xr3:uid="{00000000-0010-0000-1100-000005000000}" name="2012_x000a_Value"/>
    <tableColumn id="6" xr3:uid="{00000000-0010-0000-1100-000006000000}" name="2012_x000a_Value Within Range" dataDxfId="68">
      <calculatedColumnFormula>IF($B6="N/A","N/A",IF(E6&gt;10,"No",IF(E6&lt;-10,"No","Yes")))</calculatedColumnFormula>
    </tableColumn>
    <tableColumn id="7" xr3:uid="{00000000-0010-0000-1100-000007000000}" name="2013_x000a_Value"/>
    <tableColumn id="8" xr3:uid="{00000000-0010-0000-1100-000008000000}" name="2013_x000a_ Value Within Range" dataDxfId="67">
      <calculatedColumnFormula>IF($B6="N/A","N/A",IF(G6&gt;10,"No",IF(G6&lt;-10,"No","Yes")))</calculatedColumnFormula>
    </tableColumn>
    <tableColumn id="9" xr3:uid="{00000000-0010-0000-1100-000009000000}" name="% Change 2011 -_x000a_ 2012" dataDxfId="66"/>
    <tableColumn id="10" xr3:uid="{00000000-0010-0000-1100-00000A000000}" name="% Change 2012 - _x000a_2013" dataDxfId="65"/>
    <tableColumn id="11" xr3:uid="{00000000-0010-0000-1100-00000B000000}" name="Cross Year Expected Range" dataDxfId="64"/>
    <tableColumn id="12" xr3:uid="{00000000-0010-0000-1100-00000C000000}"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2000000}" name="Table20" displayName="Table20" ref="A5:L213" totalsRowShown="0" headerRowBorderDxfId="62" tableBorderDxfId="61" totalsRowBorderDxfId="60">
  <autoFilter ref="A5:L213" xr:uid="{00000000-0009-0000-0100-000014000000}"/>
  <tableColumns count="12">
    <tableColumn id="1" xr3:uid="{00000000-0010-0000-1200-000001000000}" name="Measure" dataDxfId="59"/>
    <tableColumn id="2" xr3:uid="{00000000-0010-0000-1200-000002000000}" name="Expected Range" dataDxfId="58"/>
    <tableColumn id="3" xr3:uid="{00000000-0010-0000-1200-000003000000}" name="2011_x000a_Value" dataDxfId="57"/>
    <tableColumn id="4" xr3:uid="{00000000-0010-0000-1200-000004000000}" name="2011 _x000a_Value Within Range" dataDxfId="56">
      <calculatedColumnFormula>IF($B6="N/A","N/A",IF(C6&gt;10,"No",IF(C6&lt;-10,"No","Yes")))</calculatedColumnFormula>
    </tableColumn>
    <tableColumn id="5" xr3:uid="{00000000-0010-0000-1200-000005000000}" name="2012_x000a_Value" dataDxfId="55"/>
    <tableColumn id="6" xr3:uid="{00000000-0010-0000-1200-000006000000}" name="2012_x000a_Value Within Range" dataDxfId="54">
      <calculatedColumnFormula>IF($B6="N/A","N/A",IF(E6&gt;10,"No",IF(E6&lt;-10,"No","Yes")))</calculatedColumnFormula>
    </tableColumn>
    <tableColumn id="7" xr3:uid="{00000000-0010-0000-1200-000007000000}" name="2013_x000a_Value" dataDxfId="53"/>
    <tableColumn id="8" xr3:uid="{00000000-0010-0000-1200-000008000000}" name="2013_x000a_ Value Within Range" dataDxfId="52">
      <calculatedColumnFormula>IF($B6="N/A","N/A",IF(G6&gt;10,"No",IF(G6&lt;-10,"No","Yes")))</calculatedColumnFormula>
    </tableColumn>
    <tableColumn id="9" xr3:uid="{00000000-0010-0000-1200-000009000000}" name="% Change 2011 -_x000a_ 2012" dataDxfId="51"/>
    <tableColumn id="10" xr3:uid="{00000000-0010-0000-1200-00000A000000}" name="% Change 2012 - _x000a_2013" dataDxfId="50"/>
    <tableColumn id="11" xr3:uid="{00000000-0010-0000-1200-00000B000000}" name="Cross Year Expected Range" dataDxfId="49"/>
    <tableColumn id="12" xr3:uid="{00000000-0010-0000-1200-00000C000000}"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Table3" displayName="Table3" ref="A5:K40" totalsRowShown="0" headerRowDxfId="312" dataDxfId="310" headerRowBorderDxfId="311" tableBorderDxfId="309" totalsRowBorderDxfId="308">
  <autoFilter ref="A5:K40" xr:uid="{00000000-0009-0000-0100-000003000000}"/>
  <tableColumns count="11">
    <tableColumn id="1" xr3:uid="{00000000-0010-0000-0100-000001000000}" name="Measure" dataDxfId="307"/>
    <tableColumn id="2" xr3:uid="{00000000-0010-0000-0100-000002000000}" name="Expected Range" dataDxfId="306"/>
    <tableColumn id="3" xr3:uid="{00000000-0010-0000-0100-000003000000}" name="2011_x000a_Value" dataDxfId="305"/>
    <tableColumn id="4" xr3:uid="{00000000-0010-0000-0100-000004000000}" name="2011 _x000a_Value Within Range" dataDxfId="304"/>
    <tableColumn id="5" xr3:uid="{00000000-0010-0000-0100-000005000000}" name="2012_x000a_Value" dataDxfId="303"/>
    <tableColumn id="6" xr3:uid="{00000000-0010-0000-0100-000006000000}" name="2012_x000a_Value Within Range" dataDxfId="302"/>
    <tableColumn id="7" xr3:uid="{00000000-0010-0000-0100-000007000000}" name="2013_x000a_Value" dataDxfId="301"/>
    <tableColumn id="8" xr3:uid="{00000000-0010-0000-0100-000008000000}" name="2013_x000a_ Value Within Range" dataDxfId="300"/>
    <tableColumn id="9" xr3:uid="{00000000-0010-0000-0100-000009000000}" name="% Change 2011 -_x000a_ 2012" dataDxfId="299"/>
    <tableColumn id="10" xr3:uid="{00000000-0010-0000-0100-00000A000000}" name="% Change 2012 - _x000a_2013" dataDxfId="298"/>
    <tableColumn id="11" xr3:uid="{00000000-0010-0000-0100-00000B000000}" name="Cross Year Within Expected Range" dataDxfId="297">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3000000}" name="Table21" displayName="Table21" ref="A5:L252" totalsRowShown="0" dataDxfId="46" headerRowBorderDxfId="47" tableBorderDxfId="45" totalsRowBorderDxfId="44">
  <autoFilter ref="A5:L252" xr:uid="{00000000-0009-0000-0100-000015000000}"/>
  <tableColumns count="12">
    <tableColumn id="1" xr3:uid="{00000000-0010-0000-1300-000001000000}" name="Measure" dataDxfId="43"/>
    <tableColumn id="2" xr3:uid="{00000000-0010-0000-1300-000002000000}" name="Expected Range" dataDxfId="42"/>
    <tableColumn id="3" xr3:uid="{00000000-0010-0000-1300-000003000000}" name="2011_x000a_Value" dataDxfId="41"/>
    <tableColumn id="4" xr3:uid="{00000000-0010-0000-1300-000004000000}" name="2011 _x000a_Value Within Range" dataDxfId="40">
      <calculatedColumnFormula>IF($B6="N/A","N/A",IF(C6&gt;10,"No",IF(C6&lt;-10,"No","Yes")))</calculatedColumnFormula>
    </tableColumn>
    <tableColumn id="5" xr3:uid="{00000000-0010-0000-1300-000005000000}" name="2012_x000a_Value" dataDxfId="39"/>
    <tableColumn id="6" xr3:uid="{00000000-0010-0000-1300-000006000000}" name="2012_x000a_Value Within Range" dataDxfId="38">
      <calculatedColumnFormula>IF($B6="N/A","N/A",IF(E6&gt;10,"No",IF(E6&lt;-10,"No","Yes")))</calculatedColumnFormula>
    </tableColumn>
    <tableColumn id="7" xr3:uid="{00000000-0010-0000-1300-000007000000}" name="2013_x000a_Value" dataDxfId="37"/>
    <tableColumn id="8" xr3:uid="{00000000-0010-0000-1300-000008000000}" name="2013_x000a_ Value Within Range" dataDxfId="36">
      <calculatedColumnFormula>IF($B6="N/A","N/A",IF(G6&gt;10,"No",IF(G6&lt;-10,"No","Yes")))</calculatedColumnFormula>
    </tableColumn>
    <tableColumn id="9" xr3:uid="{00000000-0010-0000-1300-000009000000}" name="% Change 2011 -_x000a_ 2012" dataDxfId="35"/>
    <tableColumn id="10" xr3:uid="{00000000-0010-0000-1300-00000A000000}" name="% Change 2012 - _x000a_2013" dataDxfId="34"/>
    <tableColumn id="11" xr3:uid="{00000000-0010-0000-1300-00000B000000}" name="Cross Year Expected Range" dataDxfId="33"/>
    <tableColumn id="12" xr3:uid="{00000000-0010-0000-1300-00000C000000}"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4000000}" name="Table22" displayName="Table22" ref="A5:L203" totalsRowShown="0" dataDxfId="30" headerRowBorderDxfId="31" tableBorderDxfId="29" totalsRowBorderDxfId="28">
  <autoFilter ref="A5:L203" xr:uid="{00000000-0009-0000-0100-000016000000}"/>
  <tableColumns count="12">
    <tableColumn id="1" xr3:uid="{00000000-0010-0000-1400-000001000000}" name="Measure" dataDxfId="27"/>
    <tableColumn id="2" xr3:uid="{00000000-0010-0000-1400-000002000000}" name="Expected Range" dataDxfId="26"/>
    <tableColumn id="3" xr3:uid="{00000000-0010-0000-1400-000003000000}" name="2011_x000a_Value" dataDxfId="25"/>
    <tableColumn id="4" xr3:uid="{00000000-0010-0000-1400-000004000000}" name="2011 _x000a_Value Within Range" dataDxfId="24">
      <calculatedColumnFormula>IF($B6="N/A","N/A",IF(C6&gt;10,"No",IF(C6&lt;-10,"No","Yes")))</calculatedColumnFormula>
    </tableColumn>
    <tableColumn id="5" xr3:uid="{00000000-0010-0000-1400-000005000000}" name="2012_x000a_Value" dataDxfId="23"/>
    <tableColumn id="6" xr3:uid="{00000000-0010-0000-1400-000006000000}" name="2012_x000a_Value Within Range" dataDxfId="22">
      <calculatedColumnFormula>IF($B6="N/A","N/A",IF(E6&gt;10,"No",IF(E6&lt;-10,"No","Yes")))</calculatedColumnFormula>
    </tableColumn>
    <tableColumn id="7" xr3:uid="{00000000-0010-0000-1400-000007000000}" name="2013_x000a_Value" dataDxfId="21"/>
    <tableColumn id="8" xr3:uid="{00000000-0010-0000-1400-000008000000}" name="2013_x000a_ Value Within Range" dataDxfId="20">
      <calculatedColumnFormula>IF($B6="N/A","N/A",IF(G6&gt;10,"No",IF(G6&lt;-10,"No","Yes")))</calculatedColumnFormula>
    </tableColumn>
    <tableColumn id="9" xr3:uid="{00000000-0010-0000-1400-000009000000}" name="% Change 2011 -_x000a_ 2012" dataDxfId="19"/>
    <tableColumn id="10" xr3:uid="{00000000-0010-0000-1400-00000A000000}" name="% Change 2012 - _x000a_2013" dataDxfId="18"/>
    <tableColumn id="11" xr3:uid="{00000000-0010-0000-1400-00000B000000}" name="Cross Year Expected Range" dataDxfId="17"/>
    <tableColumn id="12" xr3:uid="{00000000-0010-0000-1400-00000C000000}"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15000000}" name="Table23" displayName="Table23" ref="A5:L253" totalsRowShown="0" dataDxfId="14" headerRowBorderDxfId="15" tableBorderDxfId="13" totalsRowBorderDxfId="12">
  <autoFilter ref="A5:L253" xr:uid="{00000000-0009-0000-0100-000017000000}"/>
  <tableColumns count="12">
    <tableColumn id="1" xr3:uid="{00000000-0010-0000-1500-000001000000}" name="Measure" dataDxfId="11" dataCellStyle="Normal 2"/>
    <tableColumn id="2" xr3:uid="{00000000-0010-0000-1500-000002000000}" name="Expected Range" dataDxfId="10"/>
    <tableColumn id="3" xr3:uid="{00000000-0010-0000-1500-000003000000}" name="2011_x000a_Value" dataDxfId="9"/>
    <tableColumn id="4" xr3:uid="{00000000-0010-0000-1500-000004000000}" name="2011 _x000a_Value Within Range" dataDxfId="8">
      <calculatedColumnFormula>IF($B6="N/A","N/A",IF(C6&gt;10,"No",IF(C6&lt;-10,"No","Yes")))</calculatedColumnFormula>
    </tableColumn>
    <tableColumn id="5" xr3:uid="{00000000-0010-0000-1500-000005000000}" name="2012_x000a_Value" dataDxfId="7"/>
    <tableColumn id="6" xr3:uid="{00000000-0010-0000-1500-000006000000}" name="2012_x000a_Value Within Range" dataDxfId="6">
      <calculatedColumnFormula>IF($B6="N/A","N/A",IF(E6&gt;10,"No",IF(E6&lt;-10,"No","Yes")))</calculatedColumnFormula>
    </tableColumn>
    <tableColumn id="7" xr3:uid="{00000000-0010-0000-1500-000007000000}" name="2013_x000a_Value" dataDxfId="5"/>
    <tableColumn id="8" xr3:uid="{00000000-0010-0000-1500-000008000000}" name="2013_x000a_ Value Within Range" dataDxfId="4">
      <calculatedColumnFormula>IF($B6="N/A","N/A",IF(G6&gt;10,"No",IF(G6&lt;-10,"No","Yes")))</calculatedColumnFormula>
    </tableColumn>
    <tableColumn id="9" xr3:uid="{00000000-0010-0000-1500-000009000000}" name="% Change 2011 -_x000a_ 2012" dataDxfId="3"/>
    <tableColumn id="10" xr3:uid="{00000000-0010-0000-1500-00000A000000}" name="% Change 2012 - _x000a_2013" dataDxfId="2"/>
    <tableColumn id="11" xr3:uid="{00000000-0010-0000-1500-00000B000000}" name="Cross Year Expected Range" dataDxfId="1"/>
    <tableColumn id="12" xr3:uid="{00000000-0010-0000-1500-00000C000000}"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Table4" displayName="Table4" ref="A5:K31" totalsRowShown="0" headerRowDxfId="296" dataDxfId="294" headerRowBorderDxfId="295" tableBorderDxfId="293" totalsRowBorderDxfId="292">
  <autoFilter ref="A5:K31" xr:uid="{00000000-0009-0000-0100-000004000000}"/>
  <tableColumns count="11">
    <tableColumn id="1" xr3:uid="{00000000-0010-0000-0200-000001000000}" name="Measure" dataDxfId="291"/>
    <tableColumn id="2" xr3:uid="{00000000-0010-0000-0200-000002000000}" name="Expected Range" dataDxfId="290"/>
    <tableColumn id="3" xr3:uid="{00000000-0010-0000-0200-000003000000}" name="2011_x000a_Value" dataDxfId="289"/>
    <tableColumn id="4" xr3:uid="{00000000-0010-0000-0200-000004000000}" name="2011 _x000a_Value Within Range" dataDxfId="288"/>
    <tableColumn id="5" xr3:uid="{00000000-0010-0000-0200-000005000000}" name="2012_x000a_Value" dataDxfId="287"/>
    <tableColumn id="6" xr3:uid="{00000000-0010-0000-0200-000006000000}" name="2012_x000a_Value Within Range" dataDxfId="286"/>
    <tableColumn id="7" xr3:uid="{00000000-0010-0000-0200-000007000000}" name="2013_x000a_Value" dataDxfId="285"/>
    <tableColumn id="8" xr3:uid="{00000000-0010-0000-0200-000008000000}" name="2013_x000a_ Value Within Range" dataDxfId="284"/>
    <tableColumn id="9" xr3:uid="{00000000-0010-0000-0200-000009000000}" name="% Change 2011 -_x000a_ 2012" dataDxfId="283"/>
    <tableColumn id="10" xr3:uid="{00000000-0010-0000-0200-00000A000000}" name="% Change 2012 - _x000a_2013" dataDxfId="282"/>
    <tableColumn id="11" xr3:uid="{00000000-0010-0000-0200-00000B000000}" name="Cross Year Within Expected Range" dataDxfId="281">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3000000}" name="Table5" displayName="Table5" ref="A5:K39" totalsRowShown="0" headerRowDxfId="280" dataDxfId="278" headerRowBorderDxfId="279" tableBorderDxfId="277">
  <autoFilter ref="A5:K39" xr:uid="{00000000-0009-0000-0100-000005000000}"/>
  <tableColumns count="11">
    <tableColumn id="1" xr3:uid="{00000000-0010-0000-0300-000001000000}" name="Measure" dataDxfId="276" dataCellStyle="Normal 2"/>
    <tableColumn id="2" xr3:uid="{00000000-0010-0000-0300-000002000000}" name="Expected Range" dataDxfId="275"/>
    <tableColumn id="3" xr3:uid="{00000000-0010-0000-0300-000003000000}" name="2011_x000a_Value" dataDxfId="274"/>
    <tableColumn id="4" xr3:uid="{00000000-0010-0000-0300-000004000000}" name="2011 _x000a_Value Within Range" dataDxfId="273">
      <calculatedColumnFormula>IF($B6="N/A","N/A",IF(C6&lt;0,"No","Yes"))</calculatedColumnFormula>
    </tableColumn>
    <tableColumn id="5" xr3:uid="{00000000-0010-0000-0300-000005000000}" name="2012_x000a_Value" dataDxfId="272"/>
    <tableColumn id="6" xr3:uid="{00000000-0010-0000-0300-000006000000}" name="2012_x000a_Value Within Range" dataDxfId="271">
      <calculatedColumnFormula>IF($B6="N/A","N/A",IF(E6&lt;0,"No","Yes"))</calculatedColumnFormula>
    </tableColumn>
    <tableColumn id="7" xr3:uid="{00000000-0010-0000-0300-000007000000}" name="2013_x000a_Value" dataDxfId="270"/>
    <tableColumn id="8" xr3:uid="{00000000-0010-0000-0300-000008000000}" name="2013_x000a_ Value Within Range" dataDxfId="269">
      <calculatedColumnFormula>IF($B6="N/A","N/A",IF(G6&lt;0,"No","Yes"))</calculatedColumnFormula>
    </tableColumn>
    <tableColumn id="9" xr3:uid="{00000000-0010-0000-0300-000009000000}" name="% Change 2011 -_x000a_ 2012" dataDxfId="268"/>
    <tableColumn id="10" xr3:uid="{00000000-0010-0000-0300-00000A000000}" name="% Change 2012 - _x000a_2013" dataDxfId="267"/>
    <tableColumn id="11" xr3:uid="{00000000-0010-0000-0300-00000B000000}" name="Cross Year Within Expected Range" dataDxfId="266">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4000000}" name="Table6" displayName="Table6" ref="A5:K24" totalsRowShown="0" headerRowDxfId="265" dataDxfId="263" headerRowBorderDxfId="264" tableBorderDxfId="262">
  <autoFilter ref="A5:K24" xr:uid="{00000000-0009-0000-0100-000006000000}"/>
  <tableColumns count="11">
    <tableColumn id="1" xr3:uid="{00000000-0010-0000-0400-000001000000}" name="Measure" dataDxfId="261"/>
    <tableColumn id="2" xr3:uid="{00000000-0010-0000-0400-000002000000}" name="Expected Range" dataDxfId="260"/>
    <tableColumn id="3" xr3:uid="{00000000-0010-0000-0400-000003000000}" name="2011_x000a_Value"/>
    <tableColumn id="4" xr3:uid="{00000000-0010-0000-0400-000004000000}" name="2011 _x000a_Value Within Range" dataDxfId="259"/>
    <tableColumn id="5" xr3:uid="{00000000-0010-0000-0400-000005000000}" name="2012_x000a_Value"/>
    <tableColumn id="6" xr3:uid="{00000000-0010-0000-0400-000006000000}" name="2012_x000a_Value Within Range" dataDxfId="258"/>
    <tableColumn id="7" xr3:uid="{00000000-0010-0000-0400-000007000000}" name="2013_x000a_Value"/>
    <tableColumn id="8" xr3:uid="{00000000-0010-0000-0400-000008000000}" name="2013_x000a_ Value Within Range" dataDxfId="257"/>
    <tableColumn id="9" xr3:uid="{00000000-0010-0000-0400-000009000000}" name="% Change 2011 -_x000a_ 2012" dataDxfId="256"/>
    <tableColumn id="10" xr3:uid="{00000000-0010-0000-0400-00000A000000}" name="% Change 2012 - _x000a_2013" dataDxfId="255"/>
    <tableColumn id="11" xr3:uid="{00000000-0010-0000-0400-00000B000000}" name="Cross Year Within Expected Range" dataDxfId="254">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5000000}" name="Table7" displayName="Table7" ref="A5:K34" totalsRowShown="0" headerRowDxfId="253" dataDxfId="251" headerRowBorderDxfId="252" tableBorderDxfId="250" totalsRowBorderDxfId="249">
  <autoFilter ref="A5:K34" xr:uid="{00000000-0009-0000-0100-000007000000}"/>
  <tableColumns count="11">
    <tableColumn id="1" xr3:uid="{00000000-0010-0000-0500-000001000000}" name="Measure" dataDxfId="248" dataCellStyle="Normal 2"/>
    <tableColumn id="2" xr3:uid="{00000000-0010-0000-0500-000002000000}" name="Expected Range" dataDxfId="247"/>
    <tableColumn id="3" xr3:uid="{00000000-0010-0000-0500-000003000000}" name="2011_x000a_Value" dataDxfId="246"/>
    <tableColumn id="4" xr3:uid="{00000000-0010-0000-0500-000004000000}" name="2011 _x000a_Value Within Range" dataDxfId="245"/>
    <tableColumn id="5" xr3:uid="{00000000-0010-0000-0500-000005000000}" name="2012_x000a_Value" dataDxfId="244"/>
    <tableColumn id="6" xr3:uid="{00000000-0010-0000-0500-000006000000}" name="2012_x000a_Value Within Range" dataDxfId="243"/>
    <tableColumn id="7" xr3:uid="{00000000-0010-0000-0500-000007000000}" name="2013_x000a_Value" dataDxfId="242"/>
    <tableColumn id="8" xr3:uid="{00000000-0010-0000-0500-000008000000}" name="2013_x000a_ Value Within Range" dataDxfId="241"/>
    <tableColumn id="9" xr3:uid="{00000000-0010-0000-0500-000009000000}" name="% Change 2011 -_x000a_ 2012" dataDxfId="240"/>
    <tableColumn id="10" xr3:uid="{00000000-0010-0000-0500-00000A000000}" name="% Change 2012 - _x000a_2013" dataDxfId="239"/>
    <tableColumn id="11" xr3:uid="{00000000-0010-0000-0500-00000B000000}" name="Cross Year Within Expected Range" dataDxfId="238">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6000000}" name="Table8" displayName="Table8" ref="A5:K22" totalsRowShown="0" headerRowDxfId="237" dataDxfId="235" headerRowBorderDxfId="236" tableBorderDxfId="234" totalsRowBorderDxfId="233">
  <autoFilter ref="A5:K22" xr:uid="{00000000-0009-0000-0100-000008000000}"/>
  <tableColumns count="11">
    <tableColumn id="1" xr3:uid="{00000000-0010-0000-0600-000001000000}" name="Measure" dataDxfId="232" dataCellStyle="Normal 2"/>
    <tableColumn id="2" xr3:uid="{00000000-0010-0000-0600-000002000000}" name="Expected Range" dataDxfId="231"/>
    <tableColumn id="3" xr3:uid="{00000000-0010-0000-0600-000003000000}" name="2011_x000a_Value" dataDxfId="230"/>
    <tableColumn id="4" xr3:uid="{00000000-0010-0000-0600-000004000000}" name="2011 _x000a_Value Within Range" dataDxfId="229"/>
    <tableColumn id="5" xr3:uid="{00000000-0010-0000-0600-000005000000}" name="2012_x000a_Value" dataDxfId="228"/>
    <tableColumn id="6" xr3:uid="{00000000-0010-0000-0600-000006000000}" name="2012_x000a_Value Within Range" dataDxfId="227"/>
    <tableColumn id="7" xr3:uid="{00000000-0010-0000-0600-000007000000}" name="2013_x000a_Value" dataDxfId="226"/>
    <tableColumn id="8" xr3:uid="{00000000-0010-0000-0600-000008000000}" name="2013_x000a_ Value Within Range" dataDxfId="225"/>
    <tableColumn id="9" xr3:uid="{00000000-0010-0000-0600-000009000000}" name="% Change 2011 -_x000a_ 2012" dataDxfId="224"/>
    <tableColumn id="10" xr3:uid="{00000000-0010-0000-0600-00000A000000}" name="% Change 2012 - _x000a_2013" dataDxfId="223"/>
    <tableColumn id="11" xr3:uid="{00000000-0010-0000-0600-00000B000000}" name="Cross Year Within Expected Range" dataDxfId="222">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7000000}" name="Table9" displayName="Table9" ref="A5:K30" totalsRowShown="0" headerRowDxfId="221" dataDxfId="219" headerRowBorderDxfId="220" tableBorderDxfId="218">
  <autoFilter ref="A5:K30" xr:uid="{00000000-0009-0000-0100-000009000000}"/>
  <tableColumns count="11">
    <tableColumn id="1" xr3:uid="{00000000-0010-0000-0700-000001000000}" name="Measure" dataDxfId="217" dataCellStyle="Normal 2"/>
    <tableColumn id="2" xr3:uid="{00000000-0010-0000-0700-000002000000}" name="Expected Range" dataDxfId="216"/>
    <tableColumn id="3" xr3:uid="{00000000-0010-0000-0700-000003000000}" name="2011_x000a_Value" dataDxfId="215"/>
    <tableColumn id="4" xr3:uid="{00000000-0010-0000-0700-000004000000}" name="2011 _x000a_Value Within Range" dataDxfId="214">
      <calculatedColumnFormula>IF($B6="N/A","N/A",IF(C6&lt;0,"No","Yes"))</calculatedColumnFormula>
    </tableColumn>
    <tableColumn id="5" xr3:uid="{00000000-0010-0000-0700-000005000000}" name="2012_x000a_Value" dataDxfId="213"/>
    <tableColumn id="6" xr3:uid="{00000000-0010-0000-0700-000006000000}" name="2012_x000a_Value Within Range" dataDxfId="212">
      <calculatedColumnFormula>IF($B6="N/A","N/A",IF(E6&lt;0,"No","Yes"))</calculatedColumnFormula>
    </tableColumn>
    <tableColumn id="7" xr3:uid="{00000000-0010-0000-0700-000007000000}" name="2013_x000a_Value" dataDxfId="211"/>
    <tableColumn id="8" xr3:uid="{00000000-0010-0000-0700-000008000000}" name="2013_x000a_ Value Within Range" dataDxfId="210">
      <calculatedColumnFormula>IF($B6="N/A","N/A",IF(G6&lt;0,"No","Yes"))</calculatedColumnFormula>
    </tableColumn>
    <tableColumn id="9" xr3:uid="{00000000-0010-0000-0700-000009000000}" name="% Change 2011 -_x000a_ 2012" dataDxfId="209"/>
    <tableColumn id="10" xr3:uid="{00000000-0010-0000-0700-00000A000000}" name="% Change 2012 - _x000a_2013" dataDxfId="208"/>
    <tableColumn id="11" xr3:uid="{00000000-0010-0000-0700-00000B000000}" name="Cross Year Within Expected Range" dataDxfId="207">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8000000}" name="Table10" displayName="Table10" ref="A5:K54" totalsRowShown="0" headerRowDxfId="206" dataDxfId="204" headerRowBorderDxfId="205" tableBorderDxfId="203">
  <autoFilter ref="A5:K54" xr:uid="{00000000-0009-0000-0100-00000A000000}"/>
  <tableColumns count="11">
    <tableColumn id="1" xr3:uid="{00000000-0010-0000-0800-000001000000}" name="Measure" dataDxfId="202"/>
    <tableColumn id="2" xr3:uid="{00000000-0010-0000-0800-000002000000}" name="Expected Range" dataDxfId="201"/>
    <tableColumn id="3" xr3:uid="{00000000-0010-0000-0800-000003000000}" name="2011_x000a_Value" dataDxfId="200"/>
    <tableColumn id="4" xr3:uid="{00000000-0010-0000-0800-000004000000}" name="2011 _x000a_Value Within Range" dataDxfId="199"/>
    <tableColumn id="5" xr3:uid="{00000000-0010-0000-0800-000005000000}" name="2012_x000a_Value" dataDxfId="198"/>
    <tableColumn id="6" xr3:uid="{00000000-0010-0000-0800-000006000000}" name="2012_x000a_Value Within Range" dataDxfId="197"/>
    <tableColumn id="7" xr3:uid="{00000000-0010-0000-0800-000007000000}" name="2013_x000a_Value" dataDxfId="196"/>
    <tableColumn id="8" xr3:uid="{00000000-0010-0000-0800-000008000000}" name="2013_x000a_ Value Within Range" dataDxfId="195"/>
    <tableColumn id="9" xr3:uid="{00000000-0010-0000-0800-000009000000}" name="% Change 2011 -_x000a_ 2012" dataDxfId="194"/>
    <tableColumn id="10" xr3:uid="{00000000-0010-0000-0800-00000A000000}" name="% Change 2012 - _x000a_2013" dataDxfId="193"/>
    <tableColumn id="11" xr3:uid="{00000000-0010-0000-0800-00000B000000}" name="Cross Year Within Expected Range" dataDxfId="192">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topLeftCell="A2" zoomScaleNormal="100" workbookViewId="0">
      <selection activeCell="A6" sqref="A6"/>
    </sheetView>
  </sheetViews>
  <sheetFormatPr defaultRowHeight="12.5" x14ac:dyDescent="0.25"/>
  <cols>
    <col min="1" max="1" width="106.54296875" customWidth="1"/>
    <col min="2" max="9" width="9.1796875" customWidth="1"/>
  </cols>
  <sheetData>
    <row r="1" spans="1:1" ht="77.25" customHeight="1" x14ac:dyDescent="0.35">
      <c r="A1" s="68" t="s">
        <v>1633</v>
      </c>
    </row>
    <row r="2" spans="1:1" ht="14.5" x14ac:dyDescent="0.35">
      <c r="A2" s="68" t="s">
        <v>648</v>
      </c>
    </row>
    <row r="3" spans="1:1" ht="28.5" x14ac:dyDescent="0.8">
      <c r="A3" s="69" t="s">
        <v>1634</v>
      </c>
    </row>
    <row r="4" spans="1:1" ht="28.5" x14ac:dyDescent="0.8">
      <c r="A4" s="69" t="s">
        <v>1719</v>
      </c>
    </row>
    <row r="5" spans="1:1" ht="17.5" x14ac:dyDescent="0.35">
      <c r="A5" s="70" t="s">
        <v>1745</v>
      </c>
    </row>
    <row r="6" spans="1:1" ht="16.5" customHeight="1" x14ac:dyDescent="0.25">
      <c r="A6" s="71" t="s">
        <v>648</v>
      </c>
    </row>
    <row r="7" spans="1:1" ht="14" x14ac:dyDescent="0.4">
      <c r="A7" s="72" t="s">
        <v>1635</v>
      </c>
    </row>
    <row r="8" spans="1:1" ht="62.15" customHeight="1" x14ac:dyDescent="0.25">
      <c r="A8" s="73" t="s">
        <v>1636</v>
      </c>
    </row>
    <row r="9" spans="1:1" x14ac:dyDescent="0.25">
      <c r="A9" s="74" t="s">
        <v>648</v>
      </c>
    </row>
    <row r="10" spans="1:1" ht="14" x14ac:dyDescent="0.4">
      <c r="A10" s="72" t="s">
        <v>1637</v>
      </c>
    </row>
    <row r="11" spans="1:1" ht="95.15" customHeight="1" x14ac:dyDescent="0.25">
      <c r="A11" s="75" t="s">
        <v>1743</v>
      </c>
    </row>
    <row r="12" spans="1:1" x14ac:dyDescent="0.25">
      <c r="A12" s="76" t="s">
        <v>1731</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H6" activePane="bottomRight" state="frozen"/>
      <selection activeCell="K249" sqref="K249"/>
      <selection pane="topRight" activeCell="K249" sqref="K249"/>
      <selection pane="bottomLeft" activeCell="K249" sqref="K249"/>
      <selection pane="bottomRight" activeCell="K249" sqref="K249"/>
    </sheetView>
  </sheetViews>
  <sheetFormatPr defaultColWidth="9.1796875" defaultRowHeight="12.5" x14ac:dyDescent="0.25"/>
  <cols>
    <col min="1" max="1" width="77.26953125" style="61"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1727</v>
      </c>
      <c r="B1" s="156"/>
      <c r="C1" s="156"/>
      <c r="D1" s="156"/>
      <c r="E1" s="156"/>
      <c r="F1" s="156"/>
      <c r="G1" s="156"/>
      <c r="H1" s="156"/>
      <c r="I1" s="156"/>
      <c r="J1" s="156"/>
      <c r="K1" s="157"/>
    </row>
    <row r="2" spans="1:11" ht="13" x14ac:dyDescent="0.3">
      <c r="A2" s="161" t="s">
        <v>1581</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1" t="s">
        <v>12</v>
      </c>
      <c r="B6" s="60" t="s">
        <v>213</v>
      </c>
      <c r="C6" s="22">
        <v>1520</v>
      </c>
      <c r="D6" s="5" t="str">
        <f>IF($B6="N/A","N/A",IF(C6&lt;0,"No","Yes"))</f>
        <v>N/A</v>
      </c>
      <c r="E6" s="22">
        <v>39135</v>
      </c>
      <c r="F6" s="5" t="str">
        <f>IF($B6="N/A","N/A",IF(E6&lt;0,"No","Yes"))</f>
        <v>N/A</v>
      </c>
      <c r="G6" s="22">
        <v>59635</v>
      </c>
      <c r="H6" s="5" t="str">
        <f>IF($B6="N/A","N/A",IF(G6&lt;0,"No","Yes"))</f>
        <v>N/A</v>
      </c>
      <c r="I6" s="6">
        <v>2475</v>
      </c>
      <c r="J6" s="6">
        <v>52.38</v>
      </c>
      <c r="K6" s="91" t="str">
        <f t="shared" ref="K6:K11" si="0">IF(J6="Div by 0", "N/A", IF(J6="N/A","N/A", IF(J6&gt;30, "No", IF(J6&lt;-30, "No", "Yes"))))</f>
        <v>No</v>
      </c>
    </row>
    <row r="7" spans="1:11" x14ac:dyDescent="0.25">
      <c r="A7" s="111" t="s">
        <v>443</v>
      </c>
      <c r="B7" s="60" t="s">
        <v>213</v>
      </c>
      <c r="C7" s="5">
        <v>0.1973684211</v>
      </c>
      <c r="D7" s="5" t="str">
        <f t="shared" ref="D7:D11" si="1">IF($B7="N/A","N/A",IF(C7&lt;0,"No","Yes"))</f>
        <v>N/A</v>
      </c>
      <c r="E7" s="5">
        <v>67.916187555999997</v>
      </c>
      <c r="F7" s="5" t="str">
        <f t="shared" ref="F7:F11" si="2">IF($B7="N/A","N/A",IF(E7&lt;0,"No","Yes"))</f>
        <v>N/A</v>
      </c>
      <c r="G7" s="5">
        <v>73.143288337000001</v>
      </c>
      <c r="H7" s="5" t="str">
        <f t="shared" ref="H7:H11" si="3">IF($B7="N/A","N/A",IF(G7&lt;0,"No","Yes"))</f>
        <v>N/A</v>
      </c>
      <c r="I7" s="6">
        <v>34311</v>
      </c>
      <c r="J7" s="6">
        <v>7.6959999999999997</v>
      </c>
      <c r="K7" s="91" t="str">
        <f t="shared" si="0"/>
        <v>Yes</v>
      </c>
    </row>
    <row r="8" spans="1:11" x14ac:dyDescent="0.25">
      <c r="A8" s="111" t="s">
        <v>444</v>
      </c>
      <c r="B8" s="60" t="s">
        <v>213</v>
      </c>
      <c r="C8" s="5">
        <v>16.973684210999998</v>
      </c>
      <c r="D8" s="5" t="str">
        <f t="shared" si="1"/>
        <v>N/A</v>
      </c>
      <c r="E8" s="5">
        <v>19.777692602999998</v>
      </c>
      <c r="F8" s="5" t="str">
        <f t="shared" si="2"/>
        <v>N/A</v>
      </c>
      <c r="G8" s="5">
        <v>18.824515804000001</v>
      </c>
      <c r="H8" s="5" t="str">
        <f t="shared" si="3"/>
        <v>N/A</v>
      </c>
      <c r="I8" s="6">
        <v>16.52</v>
      </c>
      <c r="J8" s="6">
        <v>-4.82</v>
      </c>
      <c r="K8" s="91" t="str">
        <f t="shared" si="0"/>
        <v>Yes</v>
      </c>
    </row>
    <row r="9" spans="1:11" x14ac:dyDescent="0.25">
      <c r="A9" s="111" t="s">
        <v>445</v>
      </c>
      <c r="B9" s="60" t="s">
        <v>213</v>
      </c>
      <c r="C9" s="5">
        <v>0.65789473679999999</v>
      </c>
      <c r="D9" s="5" t="str">
        <f t="shared" si="1"/>
        <v>N/A</v>
      </c>
      <c r="E9" s="5">
        <v>0.24019419959999999</v>
      </c>
      <c r="F9" s="5" t="str">
        <f t="shared" si="2"/>
        <v>N/A</v>
      </c>
      <c r="G9" s="5">
        <v>0.10731952710000001</v>
      </c>
      <c r="H9" s="5" t="str">
        <f t="shared" si="3"/>
        <v>N/A</v>
      </c>
      <c r="I9" s="6">
        <v>-63.5</v>
      </c>
      <c r="J9" s="6">
        <v>-55.3</v>
      </c>
      <c r="K9" s="91" t="str">
        <f t="shared" si="0"/>
        <v>No</v>
      </c>
    </row>
    <row r="10" spans="1:11" x14ac:dyDescent="0.25">
      <c r="A10" s="111" t="s">
        <v>446</v>
      </c>
      <c r="B10" s="60" t="s">
        <v>213</v>
      </c>
      <c r="C10" s="5">
        <v>81.710526315999999</v>
      </c>
      <c r="D10" s="5" t="str">
        <f t="shared" si="1"/>
        <v>N/A</v>
      </c>
      <c r="E10" s="5">
        <v>12.025041523000001</v>
      </c>
      <c r="F10" s="5" t="str">
        <f t="shared" si="2"/>
        <v>N/A</v>
      </c>
      <c r="G10" s="5">
        <v>7.4838601491999999</v>
      </c>
      <c r="H10" s="5" t="str">
        <f t="shared" si="3"/>
        <v>N/A</v>
      </c>
      <c r="I10" s="6">
        <v>-85.3</v>
      </c>
      <c r="J10" s="6">
        <v>-37.799999999999997</v>
      </c>
      <c r="K10" s="91" t="str">
        <f t="shared" si="0"/>
        <v>No</v>
      </c>
    </row>
    <row r="11" spans="1:11" x14ac:dyDescent="0.25">
      <c r="A11" s="111" t="s">
        <v>204</v>
      </c>
      <c r="B11" s="60" t="s">
        <v>213</v>
      </c>
      <c r="C11" s="5">
        <v>0</v>
      </c>
      <c r="D11" s="5" t="str">
        <f t="shared" si="1"/>
        <v>N/A</v>
      </c>
      <c r="E11" s="5">
        <v>81.798901239000003</v>
      </c>
      <c r="F11" s="5" t="str">
        <f t="shared" si="2"/>
        <v>N/A</v>
      </c>
      <c r="G11" s="5">
        <v>81.755680389000005</v>
      </c>
      <c r="H11" s="5" t="str">
        <f t="shared" si="3"/>
        <v>N/A</v>
      </c>
      <c r="I11" s="6" t="s">
        <v>1747</v>
      </c>
      <c r="J11" s="6">
        <v>-5.2999999999999999E-2</v>
      </c>
      <c r="K11" s="91" t="str">
        <f t="shared" si="0"/>
        <v>Yes</v>
      </c>
    </row>
    <row r="12" spans="1:11" x14ac:dyDescent="0.25">
      <c r="A12" s="111" t="s">
        <v>652</v>
      </c>
      <c r="B12" s="60" t="s">
        <v>213</v>
      </c>
      <c r="C12" s="5">
        <v>13.289473684000001</v>
      </c>
      <c r="D12" s="5" t="str">
        <f t="shared" ref="D12:D23" si="4">IF($B12="N/A","N/A",IF(C12&lt;0,"No","Yes"))</f>
        <v>N/A</v>
      </c>
      <c r="E12" s="5">
        <v>86.876197777000002</v>
      </c>
      <c r="F12" s="5" t="str">
        <f t="shared" ref="F12:F23" si="5">IF($B12="N/A","N/A",IF(E12&lt;0,"No","Yes"))</f>
        <v>N/A</v>
      </c>
      <c r="G12" s="5">
        <v>92.278024650000006</v>
      </c>
      <c r="H12" s="5" t="str">
        <f t="shared" ref="H12:H23" si="6">IF($B12="N/A","N/A",IF(G12&lt;0,"No","Yes"))</f>
        <v>N/A</v>
      </c>
      <c r="I12" s="6">
        <v>553.70000000000005</v>
      </c>
      <c r="J12" s="6">
        <v>6.218</v>
      </c>
      <c r="K12" s="91" t="str">
        <f t="shared" ref="K12:K23" si="7">IF(J12="Div by 0", "N/A", IF(J12="N/A","N/A", IF(J12&gt;30, "No", IF(J12&lt;-30, "No", "Yes"))))</f>
        <v>Yes</v>
      </c>
    </row>
    <row r="13" spans="1:11" x14ac:dyDescent="0.25">
      <c r="A13" s="111" t="s">
        <v>651</v>
      </c>
      <c r="B13" s="60" t="s">
        <v>213</v>
      </c>
      <c r="C13" s="5">
        <v>69.306930692999998</v>
      </c>
      <c r="D13" s="5" t="str">
        <f t="shared" si="4"/>
        <v>N/A</v>
      </c>
      <c r="E13" s="5">
        <v>94.852789787999995</v>
      </c>
      <c r="F13" s="5" t="str">
        <f t="shared" si="5"/>
        <v>N/A</v>
      </c>
      <c r="G13" s="5">
        <v>76.552789387999994</v>
      </c>
      <c r="H13" s="5" t="str">
        <f t="shared" si="6"/>
        <v>N/A</v>
      </c>
      <c r="I13" s="6">
        <v>36.86</v>
      </c>
      <c r="J13" s="6">
        <v>-19.3</v>
      </c>
      <c r="K13" s="91" t="str">
        <f t="shared" si="7"/>
        <v>Yes</v>
      </c>
    </row>
    <row r="14" spans="1:11" x14ac:dyDescent="0.25">
      <c r="A14" s="111" t="s">
        <v>852</v>
      </c>
      <c r="B14" s="60" t="s">
        <v>213</v>
      </c>
      <c r="C14" s="6">
        <v>10.242857143</v>
      </c>
      <c r="D14" s="5" t="str">
        <f t="shared" si="4"/>
        <v>N/A</v>
      </c>
      <c r="E14" s="6">
        <v>21.049551923999999</v>
      </c>
      <c r="F14" s="5" t="str">
        <f t="shared" si="5"/>
        <v>N/A</v>
      </c>
      <c r="G14" s="6">
        <v>20.599829088</v>
      </c>
      <c r="H14" s="5" t="str">
        <f t="shared" si="6"/>
        <v>N/A</v>
      </c>
      <c r="I14" s="6">
        <v>105.5</v>
      </c>
      <c r="J14" s="6">
        <v>-2.14</v>
      </c>
      <c r="K14" s="91" t="str">
        <f t="shared" si="7"/>
        <v>Yes</v>
      </c>
    </row>
    <row r="15" spans="1:11" x14ac:dyDescent="0.25">
      <c r="A15" s="111" t="s">
        <v>653</v>
      </c>
      <c r="B15" s="60" t="s">
        <v>213</v>
      </c>
      <c r="C15" s="5">
        <v>0</v>
      </c>
      <c r="D15" s="5" t="str">
        <f t="shared" si="4"/>
        <v>N/A</v>
      </c>
      <c r="E15" s="5">
        <v>0</v>
      </c>
      <c r="F15" s="5" t="str">
        <f t="shared" si="5"/>
        <v>N/A</v>
      </c>
      <c r="G15" s="5">
        <v>0</v>
      </c>
      <c r="H15" s="5" t="str">
        <f t="shared" si="6"/>
        <v>N/A</v>
      </c>
      <c r="I15" s="6" t="s">
        <v>1747</v>
      </c>
      <c r="J15" s="6" t="s">
        <v>1747</v>
      </c>
      <c r="K15" s="91" t="str">
        <f t="shared" si="7"/>
        <v>N/A</v>
      </c>
    </row>
    <row r="16" spans="1:11" x14ac:dyDescent="0.25">
      <c r="A16" s="111" t="s">
        <v>370</v>
      </c>
      <c r="B16" s="60" t="s">
        <v>213</v>
      </c>
      <c r="C16" s="5" t="s">
        <v>1747</v>
      </c>
      <c r="D16" s="5" t="str">
        <f t="shared" si="4"/>
        <v>N/A</v>
      </c>
      <c r="E16" s="5" t="s">
        <v>1747</v>
      </c>
      <c r="F16" s="5" t="str">
        <f t="shared" si="5"/>
        <v>N/A</v>
      </c>
      <c r="G16" s="5" t="s">
        <v>1747</v>
      </c>
      <c r="H16" s="5" t="str">
        <f t="shared" si="6"/>
        <v>N/A</v>
      </c>
      <c r="I16" s="6" t="s">
        <v>1747</v>
      </c>
      <c r="J16" s="6" t="s">
        <v>1747</v>
      </c>
      <c r="K16" s="91" t="str">
        <f t="shared" si="7"/>
        <v>N/A</v>
      </c>
    </row>
    <row r="17" spans="1:11" x14ac:dyDescent="0.25">
      <c r="A17" s="111" t="s">
        <v>853</v>
      </c>
      <c r="B17" s="60" t="s">
        <v>213</v>
      </c>
      <c r="C17" s="6" t="s">
        <v>1747</v>
      </c>
      <c r="D17" s="5" t="str">
        <f t="shared" si="4"/>
        <v>N/A</v>
      </c>
      <c r="E17" s="6" t="s">
        <v>1747</v>
      </c>
      <c r="F17" s="5" t="str">
        <f t="shared" si="5"/>
        <v>N/A</v>
      </c>
      <c r="G17" s="6" t="s">
        <v>1747</v>
      </c>
      <c r="H17" s="5" t="str">
        <f t="shared" si="6"/>
        <v>N/A</v>
      </c>
      <c r="I17" s="6" t="s">
        <v>1747</v>
      </c>
      <c r="J17" s="6" t="s">
        <v>1747</v>
      </c>
      <c r="K17" s="91" t="str">
        <f t="shared" si="7"/>
        <v>N/A</v>
      </c>
    </row>
    <row r="18" spans="1:11" x14ac:dyDescent="0.25">
      <c r="A18" s="111" t="s">
        <v>654</v>
      </c>
      <c r="B18" s="60" t="s">
        <v>213</v>
      </c>
      <c r="C18" s="5">
        <v>86.578947368000001</v>
      </c>
      <c r="D18" s="5" t="str">
        <f t="shared" si="4"/>
        <v>N/A</v>
      </c>
      <c r="E18" s="5">
        <v>12.927047399999999</v>
      </c>
      <c r="F18" s="5" t="str">
        <f t="shared" si="5"/>
        <v>N/A</v>
      </c>
      <c r="G18" s="5">
        <v>6.8064056342999999</v>
      </c>
      <c r="H18" s="5" t="str">
        <f t="shared" si="6"/>
        <v>N/A</v>
      </c>
      <c r="I18" s="6">
        <v>-85.1</v>
      </c>
      <c r="J18" s="6">
        <v>-47.3</v>
      </c>
      <c r="K18" s="91" t="str">
        <f t="shared" si="7"/>
        <v>No</v>
      </c>
    </row>
    <row r="19" spans="1:11" x14ac:dyDescent="0.25">
      <c r="A19" s="111" t="s">
        <v>205</v>
      </c>
      <c r="B19" s="60" t="s">
        <v>213</v>
      </c>
      <c r="C19" s="5">
        <v>79.027355623000005</v>
      </c>
      <c r="D19" s="5" t="str">
        <f t="shared" si="4"/>
        <v>N/A</v>
      </c>
      <c r="E19" s="5">
        <v>97.212887922999997</v>
      </c>
      <c r="F19" s="5" t="str">
        <f t="shared" si="5"/>
        <v>N/A</v>
      </c>
      <c r="G19" s="5">
        <v>98.571076619999999</v>
      </c>
      <c r="H19" s="5" t="str">
        <f t="shared" si="6"/>
        <v>N/A</v>
      </c>
      <c r="I19" s="6">
        <v>23.01</v>
      </c>
      <c r="J19" s="6">
        <v>1.397</v>
      </c>
      <c r="K19" s="91" t="str">
        <f t="shared" si="7"/>
        <v>Yes</v>
      </c>
    </row>
    <row r="20" spans="1:11" x14ac:dyDescent="0.25">
      <c r="A20" s="111" t="s">
        <v>854</v>
      </c>
      <c r="B20" s="60" t="s">
        <v>213</v>
      </c>
      <c r="C20" s="6">
        <v>5.4730769230999998</v>
      </c>
      <c r="D20" s="5" t="str">
        <f t="shared" si="4"/>
        <v>N/A</v>
      </c>
      <c r="E20" s="6">
        <v>5.5176901179</v>
      </c>
      <c r="F20" s="5" t="str">
        <f t="shared" si="5"/>
        <v>N/A</v>
      </c>
      <c r="G20" s="6">
        <v>5.5806048488000002</v>
      </c>
      <c r="H20" s="5" t="str">
        <f t="shared" si="6"/>
        <v>N/A</v>
      </c>
      <c r="I20" s="6">
        <v>0.81510000000000005</v>
      </c>
      <c r="J20" s="6">
        <v>1.1399999999999999</v>
      </c>
      <c r="K20" s="91" t="str">
        <f t="shared" si="7"/>
        <v>Yes</v>
      </c>
    </row>
    <row r="21" spans="1:11" x14ac:dyDescent="0.25">
      <c r="A21" s="111" t="s">
        <v>655</v>
      </c>
      <c r="B21" s="60" t="s">
        <v>213</v>
      </c>
      <c r="C21" s="5">
        <v>0.13157894740000001</v>
      </c>
      <c r="D21" s="5" t="str">
        <f t="shared" si="4"/>
        <v>N/A</v>
      </c>
      <c r="E21" s="5">
        <v>0.196754823</v>
      </c>
      <c r="F21" s="5" t="str">
        <f t="shared" si="5"/>
        <v>N/A</v>
      </c>
      <c r="G21" s="5">
        <v>4.0244822700000002E-2</v>
      </c>
      <c r="H21" s="5" t="str">
        <f t="shared" si="6"/>
        <v>N/A</v>
      </c>
      <c r="I21" s="6">
        <v>49.53</v>
      </c>
      <c r="J21" s="6">
        <v>-79.5</v>
      </c>
      <c r="K21" s="91" t="str">
        <f t="shared" si="7"/>
        <v>No</v>
      </c>
    </row>
    <row r="22" spans="1:11" x14ac:dyDescent="0.25">
      <c r="A22" s="111" t="s">
        <v>1697</v>
      </c>
      <c r="B22" s="60" t="s">
        <v>213</v>
      </c>
      <c r="C22" s="5">
        <v>0</v>
      </c>
      <c r="D22" s="5" t="str">
        <f t="shared" si="4"/>
        <v>N/A</v>
      </c>
      <c r="E22" s="5">
        <v>96.103896104</v>
      </c>
      <c r="F22" s="5" t="str">
        <f t="shared" si="5"/>
        <v>N/A</v>
      </c>
      <c r="G22" s="5">
        <v>95.833333332999999</v>
      </c>
      <c r="H22" s="5" t="str">
        <f t="shared" si="6"/>
        <v>N/A</v>
      </c>
      <c r="I22" s="6" t="s">
        <v>1747</v>
      </c>
      <c r="J22" s="6">
        <v>-0.28199999999999997</v>
      </c>
      <c r="K22" s="91" t="str">
        <f t="shared" si="7"/>
        <v>Yes</v>
      </c>
    </row>
    <row r="23" spans="1:11" x14ac:dyDescent="0.25">
      <c r="A23" s="111" t="s">
        <v>855</v>
      </c>
      <c r="B23" s="60" t="s">
        <v>213</v>
      </c>
      <c r="C23" s="6" t="s">
        <v>1747</v>
      </c>
      <c r="D23" s="5" t="str">
        <f t="shared" si="4"/>
        <v>N/A</v>
      </c>
      <c r="E23" s="6">
        <v>6.8108108107999996</v>
      </c>
      <c r="F23" s="5" t="str">
        <f t="shared" si="5"/>
        <v>N/A</v>
      </c>
      <c r="G23" s="6">
        <v>6.8695652173999999</v>
      </c>
      <c r="H23" s="5" t="str">
        <f t="shared" si="6"/>
        <v>N/A</v>
      </c>
      <c r="I23" s="6" t="s">
        <v>1747</v>
      </c>
      <c r="J23" s="6">
        <v>0.86270000000000002</v>
      </c>
      <c r="K23" s="91" t="str">
        <f t="shared" si="7"/>
        <v>Yes</v>
      </c>
    </row>
    <row r="24" spans="1:11" x14ac:dyDescent="0.25">
      <c r="A24" s="111" t="s">
        <v>15</v>
      </c>
      <c r="B24" s="60" t="s">
        <v>213</v>
      </c>
      <c r="C24" s="5">
        <v>0</v>
      </c>
      <c r="D24" s="5" t="str">
        <f>IF($B24="N/A","N/A",IF(C24&lt;0,"No","Yes"))</f>
        <v>N/A</v>
      </c>
      <c r="E24" s="5">
        <v>4.3362718793999999</v>
      </c>
      <c r="F24" s="5" t="str">
        <f>IF($B24="N/A","N/A",IF(E24&lt;0,"No","Yes"))</f>
        <v>N/A</v>
      </c>
      <c r="G24" s="5">
        <v>4.8645929403999997</v>
      </c>
      <c r="H24" s="5" t="str">
        <f>IF($B24="N/A","N/A",IF(G24&lt;0,"No","Yes"))</f>
        <v>N/A</v>
      </c>
      <c r="I24" s="6" t="s">
        <v>1747</v>
      </c>
      <c r="J24" s="6">
        <v>12.18</v>
      </c>
      <c r="K24" s="91" t="str">
        <f t="shared" ref="K24:K30" si="8">IF(J24="Div by 0", "N/A", IF(J24="N/A","N/A", IF(J24&gt;30, "No", IF(J24&lt;-30, "No", "Yes"))))</f>
        <v>Yes</v>
      </c>
    </row>
    <row r="25" spans="1:11" x14ac:dyDescent="0.25">
      <c r="A25" s="111" t="s">
        <v>159</v>
      </c>
      <c r="B25" s="60" t="s">
        <v>213</v>
      </c>
      <c r="C25" s="5">
        <v>100</v>
      </c>
      <c r="D25" s="5" t="str">
        <f>IF($B25="N/A","N/A",IF(C25&lt;0,"No","Yes"))</f>
        <v>N/A</v>
      </c>
      <c r="E25" s="5">
        <v>99.918231762000005</v>
      </c>
      <c r="F25" s="5" t="str">
        <f>IF($B25="N/A","N/A",IF(E25&lt;0,"No","Yes"))</f>
        <v>N/A</v>
      </c>
      <c r="G25" s="5">
        <v>99.949693972000006</v>
      </c>
      <c r="H25" s="5" t="str">
        <f>IF($B25="N/A","N/A",IF(G25&lt;0,"No","Yes"))</f>
        <v>N/A</v>
      </c>
      <c r="I25" s="6">
        <v>-8.2000000000000003E-2</v>
      </c>
      <c r="J25" s="6">
        <v>3.15E-2</v>
      </c>
      <c r="K25" s="91" t="str">
        <f t="shared" si="8"/>
        <v>Yes</v>
      </c>
    </row>
    <row r="26" spans="1:11" x14ac:dyDescent="0.25">
      <c r="A26" s="111" t="s">
        <v>32</v>
      </c>
      <c r="B26" s="60" t="s">
        <v>213</v>
      </c>
      <c r="C26" s="5">
        <v>100</v>
      </c>
      <c r="D26" s="5" t="str">
        <f>IF($B26="N/A","N/A",IF(C26&lt;0,"No","Yes"))</f>
        <v>N/A</v>
      </c>
      <c r="E26" s="5">
        <v>100</v>
      </c>
      <c r="F26" s="5" t="str">
        <f>IF($B26="N/A","N/A",IF(E26&lt;0,"No","Yes"))</f>
        <v>N/A</v>
      </c>
      <c r="G26" s="5">
        <v>100</v>
      </c>
      <c r="H26" s="5" t="str">
        <f>IF($B26="N/A","N/A",IF(G26&lt;0,"No","Yes"))</f>
        <v>N/A</v>
      </c>
      <c r="I26" s="6">
        <v>0</v>
      </c>
      <c r="J26" s="6">
        <v>0</v>
      </c>
      <c r="K26" s="91" t="str">
        <f t="shared" si="8"/>
        <v>Yes</v>
      </c>
    </row>
    <row r="27" spans="1:11" x14ac:dyDescent="0.25">
      <c r="A27" s="111" t="s">
        <v>160</v>
      </c>
      <c r="B27" s="60" t="s">
        <v>213</v>
      </c>
      <c r="C27" s="5">
        <v>77.565789473999999</v>
      </c>
      <c r="D27" s="5" t="str">
        <f t="shared" ref="D27:D30" si="9">IF($B27="N/A","N/A",IF(C27&lt;0,"No","Yes"))</f>
        <v>N/A</v>
      </c>
      <c r="E27" s="5">
        <v>79.266641113999995</v>
      </c>
      <c r="F27" s="5" t="str">
        <f t="shared" ref="F27:F30" si="10">IF($B27="N/A","N/A",IF(E27&lt;0,"No","Yes"))</f>
        <v>N/A</v>
      </c>
      <c r="G27" s="5">
        <v>83.340320281999993</v>
      </c>
      <c r="H27" s="5" t="str">
        <f t="shared" ref="H27:H30" si="11">IF($B27="N/A","N/A",IF(G27&lt;0,"No","Yes"))</f>
        <v>N/A</v>
      </c>
      <c r="I27" s="6">
        <v>2.1930000000000001</v>
      </c>
      <c r="J27" s="6">
        <v>5.1390000000000002</v>
      </c>
      <c r="K27" s="91" t="str">
        <f t="shared" si="8"/>
        <v>Yes</v>
      </c>
    </row>
    <row r="28" spans="1:11" x14ac:dyDescent="0.25">
      <c r="A28" s="89" t="s">
        <v>372</v>
      </c>
      <c r="B28" s="60" t="s">
        <v>213</v>
      </c>
      <c r="C28" s="5">
        <v>65.065789473999999</v>
      </c>
      <c r="D28" s="5" t="str">
        <f t="shared" si="9"/>
        <v>N/A</v>
      </c>
      <c r="E28" s="5">
        <v>11.345343043</v>
      </c>
      <c r="F28" s="5" t="str">
        <f t="shared" si="10"/>
        <v>N/A</v>
      </c>
      <c r="G28" s="5">
        <v>6.8986333529000001</v>
      </c>
      <c r="H28" s="5" t="str">
        <f t="shared" si="11"/>
        <v>N/A</v>
      </c>
      <c r="I28" s="6">
        <v>-82.6</v>
      </c>
      <c r="J28" s="6">
        <v>-39.200000000000003</v>
      </c>
      <c r="K28" s="91" t="str">
        <f t="shared" si="8"/>
        <v>No</v>
      </c>
    </row>
    <row r="29" spans="1:11" x14ac:dyDescent="0.25">
      <c r="A29" s="89" t="s">
        <v>374</v>
      </c>
      <c r="B29" s="60" t="s">
        <v>213</v>
      </c>
      <c r="C29" s="5">
        <v>8.2236842105000001</v>
      </c>
      <c r="D29" s="5" t="str">
        <f t="shared" si="9"/>
        <v>N/A</v>
      </c>
      <c r="E29" s="5">
        <v>57.442187300000001</v>
      </c>
      <c r="F29" s="5" t="str">
        <f t="shared" si="10"/>
        <v>N/A</v>
      </c>
      <c r="G29" s="5">
        <v>66.241301249000003</v>
      </c>
      <c r="H29" s="5" t="str">
        <f t="shared" si="11"/>
        <v>N/A</v>
      </c>
      <c r="I29" s="6">
        <v>598.5</v>
      </c>
      <c r="J29" s="6">
        <v>15.32</v>
      </c>
      <c r="K29" s="91" t="str">
        <f t="shared" si="8"/>
        <v>Yes</v>
      </c>
    </row>
    <row r="30" spans="1:11" x14ac:dyDescent="0.25">
      <c r="A30" s="106" t="s">
        <v>375</v>
      </c>
      <c r="B30" s="113" t="s">
        <v>213</v>
      </c>
      <c r="C30" s="100">
        <v>0.39473684209999998</v>
      </c>
      <c r="D30" s="100" t="str">
        <f t="shared" si="9"/>
        <v>N/A</v>
      </c>
      <c r="E30" s="100">
        <v>3.3039478726999998</v>
      </c>
      <c r="F30" s="100" t="str">
        <f t="shared" si="10"/>
        <v>N/A</v>
      </c>
      <c r="G30" s="100">
        <v>3.0921438752000001</v>
      </c>
      <c r="H30" s="100" t="str">
        <f t="shared" si="11"/>
        <v>N/A</v>
      </c>
      <c r="I30" s="101">
        <v>737</v>
      </c>
      <c r="J30" s="101">
        <v>-6.41</v>
      </c>
      <c r="K30" s="102" t="str">
        <f t="shared" si="8"/>
        <v>Yes</v>
      </c>
    </row>
    <row r="31" spans="1:11" ht="12" customHeight="1" x14ac:dyDescent="0.25">
      <c r="A31" s="172" t="s">
        <v>1632</v>
      </c>
      <c r="B31" s="173"/>
      <c r="C31" s="173"/>
      <c r="D31" s="173"/>
      <c r="E31" s="173"/>
      <c r="F31" s="173"/>
      <c r="G31" s="173"/>
      <c r="H31" s="173"/>
      <c r="I31" s="173"/>
      <c r="J31" s="173"/>
      <c r="K31" s="174"/>
    </row>
    <row r="32" spans="1:11" x14ac:dyDescent="0.25">
      <c r="A32" s="164" t="s">
        <v>1630</v>
      </c>
      <c r="B32" s="165"/>
      <c r="C32" s="165"/>
      <c r="D32" s="165"/>
      <c r="E32" s="165"/>
      <c r="F32" s="165"/>
      <c r="G32" s="165"/>
      <c r="H32" s="165"/>
      <c r="I32" s="165"/>
      <c r="J32" s="165"/>
      <c r="K32" s="166"/>
    </row>
    <row r="33" spans="1:11" x14ac:dyDescent="0.25">
      <c r="A33" s="167" t="s">
        <v>1731</v>
      </c>
      <c r="B33" s="167"/>
      <c r="C33" s="167"/>
      <c r="D33" s="167"/>
      <c r="E33" s="167"/>
      <c r="F33" s="167"/>
      <c r="G33" s="167"/>
      <c r="H33" s="167"/>
      <c r="I33" s="167"/>
      <c r="J33" s="167"/>
      <c r="K33" s="168"/>
    </row>
  </sheetData>
  <mergeCells count="7">
    <mergeCell ref="A33:K33"/>
    <mergeCell ref="A1:K1"/>
    <mergeCell ref="A2:K2"/>
    <mergeCell ref="A4:K4"/>
    <mergeCell ref="A31:K31"/>
    <mergeCell ref="A32:K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6" activePane="bottomRight" state="frozen"/>
      <selection activeCell="K249" sqref="K249"/>
      <selection pane="topRight" activeCell="K249" sqref="K249"/>
      <selection pane="bottomLeft" activeCell="K249" sqref="K249"/>
      <selection pane="bottomRight" activeCell="K249" sqref="K249"/>
    </sheetView>
  </sheetViews>
  <sheetFormatPr defaultColWidth="9.1796875" defaultRowHeight="12.5" x14ac:dyDescent="0.25"/>
  <cols>
    <col min="1" max="1" width="77.26953125" style="4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1722</v>
      </c>
      <c r="B1" s="156"/>
      <c r="C1" s="156"/>
      <c r="D1" s="156"/>
      <c r="E1" s="156"/>
      <c r="F1" s="156"/>
      <c r="G1" s="156"/>
      <c r="H1" s="156"/>
      <c r="I1" s="156"/>
      <c r="J1" s="156"/>
      <c r="K1" s="157"/>
    </row>
    <row r="2" spans="1:11" ht="13" x14ac:dyDescent="0.3">
      <c r="A2" s="161" t="s">
        <v>1582</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s="15" customFormat="1" x14ac:dyDescent="0.25">
      <c r="A6" s="111" t="s">
        <v>343</v>
      </c>
      <c r="B6" s="5" t="s">
        <v>213</v>
      </c>
      <c r="C6" s="14">
        <v>7</v>
      </c>
      <c r="D6" s="5" t="s">
        <v>213</v>
      </c>
      <c r="E6" s="14">
        <v>7</v>
      </c>
      <c r="F6" s="5" t="s">
        <v>213</v>
      </c>
      <c r="G6" s="14">
        <v>7</v>
      </c>
      <c r="H6" s="5" t="s">
        <v>213</v>
      </c>
      <c r="I6" s="79" t="s">
        <v>213</v>
      </c>
      <c r="J6" s="79" t="s">
        <v>213</v>
      </c>
      <c r="K6" s="91" t="s">
        <v>213</v>
      </c>
    </row>
    <row r="7" spans="1:11" x14ac:dyDescent="0.25">
      <c r="A7" s="110" t="s">
        <v>12</v>
      </c>
      <c r="B7" s="16" t="s">
        <v>213</v>
      </c>
      <c r="C7" s="54">
        <v>11376923</v>
      </c>
      <c r="D7" s="18" t="str">
        <f>IF($B7="N/A","N/A",IF(C7&gt;15,"No",IF(C7&lt;-15,"No","Yes")))</f>
        <v>N/A</v>
      </c>
      <c r="E7" s="17">
        <v>12291156</v>
      </c>
      <c r="F7" s="18" t="str">
        <f>IF($B7="N/A","N/A",IF(E7&gt;15,"No",IF(E7&lt;-15,"No","Yes")))</f>
        <v>N/A</v>
      </c>
      <c r="G7" s="17">
        <v>12455831</v>
      </c>
      <c r="H7" s="18" t="str">
        <f>IF($B7="N/A","N/A",IF(G7&gt;15,"No",IF(G7&lt;-15,"No","Yes")))</f>
        <v>N/A</v>
      </c>
      <c r="I7" s="19">
        <v>8.0359999999999996</v>
      </c>
      <c r="J7" s="19">
        <v>1.34</v>
      </c>
      <c r="K7" s="92" t="str">
        <f t="shared" ref="K7:K54" si="0">IF(J7="Div by 0", "N/A", IF(J7="N/A","N/A", IF(J7&gt;30, "No", IF(J7&lt;-30, "No", "Yes"))))</f>
        <v>Yes</v>
      </c>
    </row>
    <row r="8" spans="1:11" x14ac:dyDescent="0.25">
      <c r="A8" s="110" t="s">
        <v>362</v>
      </c>
      <c r="B8" s="16" t="s">
        <v>213</v>
      </c>
      <c r="C8" s="86">
        <v>21.371824350000001</v>
      </c>
      <c r="D8" s="18" t="str">
        <f>IF($B8="N/A","N/A",IF(C8&gt;15,"No",IF(C8&lt;-15,"No","Yes")))</f>
        <v>N/A</v>
      </c>
      <c r="E8" s="20">
        <v>14.234055771</v>
      </c>
      <c r="F8" s="18" t="str">
        <f>IF($B8="N/A","N/A",IF(E8&gt;15,"No",IF(E8&lt;-15,"No","Yes")))</f>
        <v>N/A</v>
      </c>
      <c r="G8" s="20">
        <v>13.273767122000001</v>
      </c>
      <c r="H8" s="18" t="str">
        <f>IF($B8="N/A","N/A",IF(G8&gt;15,"No",IF(G8&lt;-15,"No","Yes")))</f>
        <v>N/A</v>
      </c>
      <c r="I8" s="19">
        <v>-33.4</v>
      </c>
      <c r="J8" s="19">
        <v>-6.75</v>
      </c>
      <c r="K8" s="92" t="str">
        <f t="shared" si="0"/>
        <v>Yes</v>
      </c>
    </row>
    <row r="9" spans="1:11" x14ac:dyDescent="0.25">
      <c r="A9" s="110" t="s">
        <v>119</v>
      </c>
      <c r="B9" s="21" t="s">
        <v>213</v>
      </c>
      <c r="C9" s="53">
        <v>44.736595299000001</v>
      </c>
      <c r="D9" s="5" t="str">
        <f>IF($B9="N/A","N/A",IF(C9&gt;15,"No",IF(C9&lt;-15,"No","Yes")))</f>
        <v>N/A</v>
      </c>
      <c r="E9" s="5">
        <v>51.980944673000003</v>
      </c>
      <c r="F9" s="5" t="str">
        <f>IF($B9="N/A","N/A",IF(E9&gt;15,"No",IF(E9&lt;-15,"No","Yes")))</f>
        <v>N/A</v>
      </c>
      <c r="G9" s="5">
        <v>52.423503498000002</v>
      </c>
      <c r="H9" s="5" t="str">
        <f>IF($B9="N/A","N/A",IF(G9&gt;15,"No",IF(G9&lt;-15,"No","Yes")))</f>
        <v>N/A</v>
      </c>
      <c r="I9" s="6">
        <v>16.190000000000001</v>
      </c>
      <c r="J9" s="6">
        <v>0.85140000000000005</v>
      </c>
      <c r="K9" s="91" t="str">
        <f t="shared" si="0"/>
        <v>Yes</v>
      </c>
    </row>
    <row r="10" spans="1:11" x14ac:dyDescent="0.25">
      <c r="A10" s="110" t="s">
        <v>120</v>
      </c>
      <c r="B10" s="21" t="s">
        <v>213</v>
      </c>
      <c r="C10" s="53">
        <v>0</v>
      </c>
      <c r="D10" s="5" t="str">
        <f>IF($B10="N/A","N/A",IF(C10&gt;15,"No",IF(C10&lt;-15,"No","Yes")))</f>
        <v>N/A</v>
      </c>
      <c r="E10" s="5">
        <v>0</v>
      </c>
      <c r="F10" s="5" t="str">
        <f>IF($B10="N/A","N/A",IF(E10&gt;15,"No",IF(E10&lt;-15,"No","Yes")))</f>
        <v>N/A</v>
      </c>
      <c r="G10" s="5">
        <v>0</v>
      </c>
      <c r="H10" s="5" t="str">
        <f>IF($B10="N/A","N/A",IF(G10&gt;15,"No",IF(G10&lt;-15,"No","Yes")))</f>
        <v>N/A</v>
      </c>
      <c r="I10" s="6" t="s">
        <v>1747</v>
      </c>
      <c r="J10" s="6" t="s">
        <v>1747</v>
      </c>
      <c r="K10" s="91" t="str">
        <f t="shared" si="0"/>
        <v>N/A</v>
      </c>
    </row>
    <row r="11" spans="1:11" x14ac:dyDescent="0.25">
      <c r="A11" s="110" t="s">
        <v>856</v>
      </c>
      <c r="B11" s="21" t="s">
        <v>213</v>
      </c>
      <c r="C11" s="53">
        <v>33.891580351000002</v>
      </c>
      <c r="D11" s="5" t="str">
        <f>IF($B11="N/A","N/A",IF(C11&gt;15,"No",IF(C11&lt;-15,"No","Yes")))</f>
        <v>N/A</v>
      </c>
      <c r="E11" s="5">
        <v>33.784999556000002</v>
      </c>
      <c r="F11" s="5" t="str">
        <f>IF($B11="N/A","N/A",IF(E11&gt;15,"No",IF(E11&lt;-15,"No","Yes")))</f>
        <v>N/A</v>
      </c>
      <c r="G11" s="5">
        <v>34.302729380000002</v>
      </c>
      <c r="H11" s="5" t="str">
        <f>IF($B11="N/A","N/A",IF(G11&gt;15,"No",IF(G11&lt;-15,"No","Yes")))</f>
        <v>N/A</v>
      </c>
      <c r="I11" s="6">
        <v>-0.314</v>
      </c>
      <c r="J11" s="6">
        <v>1.532</v>
      </c>
      <c r="K11" s="91" t="str">
        <f t="shared" si="0"/>
        <v>Yes</v>
      </c>
    </row>
    <row r="12" spans="1:11" x14ac:dyDescent="0.25">
      <c r="A12" s="110" t="s">
        <v>857</v>
      </c>
      <c r="B12" s="55" t="s">
        <v>214</v>
      </c>
      <c r="C12" s="53">
        <v>42.711615209999998</v>
      </c>
      <c r="D12" s="5" t="str">
        <f>IF(OR($B12="N/A",$C12="N/A"),"N/A",IF(C12&gt;100,"No",IF(C12&lt;95,"No","Yes")))</f>
        <v>No</v>
      </c>
      <c r="E12" s="53">
        <v>99.150700447000006</v>
      </c>
      <c r="F12" s="5" t="str">
        <f>IF(OR($B12="N/A",$E12="N/A"),"N/A",IF(E12&gt;100,"No",IF(E12&lt;95,"No","Yes")))</f>
        <v>Yes</v>
      </c>
      <c r="G12" s="53">
        <v>97.787377731999996</v>
      </c>
      <c r="H12" s="5" t="str">
        <f>IF($B12="N/A","N/A",IF(G12&gt;100,"No",IF(G12&lt;95,"No","Yes")))</f>
        <v>Yes</v>
      </c>
      <c r="I12" s="56">
        <v>132.1</v>
      </c>
      <c r="J12" s="56">
        <v>-1.38</v>
      </c>
      <c r="K12" s="91" t="str">
        <f t="shared" si="0"/>
        <v>Yes</v>
      </c>
    </row>
    <row r="13" spans="1:11" x14ac:dyDescent="0.25">
      <c r="A13" s="110" t="s">
        <v>347</v>
      </c>
      <c r="B13" s="55" t="s">
        <v>213</v>
      </c>
      <c r="C13" s="53">
        <v>99.078223812000005</v>
      </c>
      <c r="D13" s="5" t="str">
        <f>IF($B13="N/A","N/A",IF(C13&gt;100,"No",IF(C13&lt;95,"No","Yes")))</f>
        <v>N/A</v>
      </c>
      <c r="E13" s="53">
        <v>99.733414891999999</v>
      </c>
      <c r="F13" s="5" t="str">
        <f>IF($B13="N/A","N/A",IF(E13&gt;100,"No",IF(E13&lt;95,"No","Yes")))</f>
        <v>N/A</v>
      </c>
      <c r="G13" s="53">
        <v>85.911561233</v>
      </c>
      <c r="H13" s="5" t="str">
        <f>IF($B13="N/A","N/A",IF(G13&gt;100,"No",IF(G13&lt;95,"No","Yes")))</f>
        <v>N/A</v>
      </c>
      <c r="I13" s="56">
        <v>0.6613</v>
      </c>
      <c r="J13" s="56">
        <v>-13.9</v>
      </c>
      <c r="K13" s="91" t="str">
        <f t="shared" si="0"/>
        <v>Yes</v>
      </c>
    </row>
    <row r="14" spans="1:11" x14ac:dyDescent="0.25">
      <c r="A14" s="110" t="s">
        <v>348</v>
      </c>
      <c r="B14" s="55" t="s">
        <v>213</v>
      </c>
      <c r="C14" s="53">
        <v>24.243607164</v>
      </c>
      <c r="D14" s="5" t="str">
        <f t="shared" ref="D14" si="1">IF($B14="N/A","N/A",IF(C14&lt;0,"No","Yes"))</f>
        <v>N/A</v>
      </c>
      <c r="E14" s="53">
        <v>9.4381686624000007</v>
      </c>
      <c r="F14" s="5" t="str">
        <f t="shared" ref="F14" si="2">IF($B14="N/A","N/A",IF(E14&lt;0,"No","Yes"))</f>
        <v>N/A</v>
      </c>
      <c r="G14" s="53">
        <v>8.5355568222000002</v>
      </c>
      <c r="H14" s="5" t="str">
        <f t="shared" ref="H14" si="3">IF($B14="N/A","N/A",IF(G14&lt;0,"No","Yes"))</f>
        <v>N/A</v>
      </c>
      <c r="I14" s="56">
        <v>-61.1</v>
      </c>
      <c r="J14" s="56">
        <v>-9.56</v>
      </c>
      <c r="K14" s="91" t="str">
        <f t="shared" si="0"/>
        <v>Yes</v>
      </c>
    </row>
    <row r="15" spans="1:11" x14ac:dyDescent="0.25">
      <c r="A15" s="110" t="s">
        <v>858</v>
      </c>
      <c r="B15" s="55" t="s">
        <v>214</v>
      </c>
      <c r="C15" s="53">
        <v>42.618397512000001</v>
      </c>
      <c r="D15" s="5" t="str">
        <f>IF(OR($B15="N/A",$C15="N/A"),"N/A",IF(C15&gt;100,"No",IF(C15&lt;95,"No","Yes")))</f>
        <v>No</v>
      </c>
      <c r="E15" s="53">
        <v>99.086819594999994</v>
      </c>
      <c r="F15" s="5" t="str">
        <f>IF(OR($B15="N/A",$E15="N/A"),"N/A",IF(E15&gt;100,"No",IF(E15&lt;95,"No","Yes")))</f>
        <v>Yes</v>
      </c>
      <c r="G15" s="53">
        <v>98.531810707000005</v>
      </c>
      <c r="H15" s="5" t="str">
        <f>IF($B15="N/A","N/A",IF(G15&gt;100,"No",IF(G15&lt;95,"No","Yes")))</f>
        <v>Yes</v>
      </c>
      <c r="I15" s="56">
        <v>132.5</v>
      </c>
      <c r="J15" s="56">
        <v>-0.56000000000000005</v>
      </c>
      <c r="K15" s="91" t="str">
        <f t="shared" si="0"/>
        <v>Yes</v>
      </c>
    </row>
    <row r="16" spans="1:11" x14ac:dyDescent="0.25">
      <c r="A16" s="110" t="s">
        <v>331</v>
      </c>
      <c r="B16" s="21" t="s">
        <v>213</v>
      </c>
      <c r="C16" s="43">
        <v>2431456</v>
      </c>
      <c r="D16" s="5" t="str">
        <f>IF($B16="N/A","N/A",IF(C16&gt;15,"No",IF(C16&lt;-15,"No","Yes")))</f>
        <v>N/A</v>
      </c>
      <c r="E16" s="22">
        <v>1749530</v>
      </c>
      <c r="F16" s="5" t="str">
        <f>IF($B16="N/A","N/A",IF(E16&gt;15,"No",IF(E16&lt;-15,"No","Yes")))</f>
        <v>N/A</v>
      </c>
      <c r="G16" s="22">
        <v>1653358</v>
      </c>
      <c r="H16" s="5" t="str">
        <f>IF($B16="N/A","N/A",IF(G16&gt;15,"No",IF(G16&lt;-15,"No","Yes")))</f>
        <v>N/A</v>
      </c>
      <c r="I16" s="6">
        <v>-28</v>
      </c>
      <c r="J16" s="6">
        <v>-5.5</v>
      </c>
      <c r="K16" s="91" t="str">
        <f t="shared" si="0"/>
        <v>Yes</v>
      </c>
    </row>
    <row r="17" spans="1:11" x14ac:dyDescent="0.25">
      <c r="A17" s="110" t="s">
        <v>440</v>
      </c>
      <c r="B17" s="21" t="s">
        <v>215</v>
      </c>
      <c r="C17" s="53">
        <v>23.918302448999999</v>
      </c>
      <c r="D17" s="5" t="str">
        <f>IF($B17="N/A","N/A",IF(C17&gt;20,"No",IF(C17&lt;5,"No","Yes")))</f>
        <v>No</v>
      </c>
      <c r="E17" s="5">
        <v>18.972981314999998</v>
      </c>
      <c r="F17" s="5" t="str">
        <f>IF($B17="N/A","N/A",IF(E17&gt;20,"No",IF(E17&lt;5,"No","Yes")))</f>
        <v>Yes</v>
      </c>
      <c r="G17" s="5">
        <v>14.919636280000001</v>
      </c>
      <c r="H17" s="5" t="str">
        <f>IF($B17="N/A","N/A",IF(G17&gt;20,"No",IF(G17&lt;5,"No","Yes")))</f>
        <v>Yes</v>
      </c>
      <c r="I17" s="6">
        <v>-20.7</v>
      </c>
      <c r="J17" s="6">
        <v>-21.4</v>
      </c>
      <c r="K17" s="91" t="str">
        <f t="shared" si="0"/>
        <v>Yes</v>
      </c>
    </row>
    <row r="18" spans="1:11" x14ac:dyDescent="0.25">
      <c r="A18" s="110" t="s">
        <v>441</v>
      </c>
      <c r="B18" s="16" t="s">
        <v>213</v>
      </c>
      <c r="C18" s="53">
        <v>76.081697551000005</v>
      </c>
      <c r="D18" s="5" t="str">
        <f>IF($B18="N/A","N/A",IF(C18&gt;15,"No",IF(C18&lt;-15,"No","Yes")))</f>
        <v>N/A</v>
      </c>
      <c r="E18" s="5">
        <v>81.027018685000002</v>
      </c>
      <c r="F18" s="5" t="str">
        <f>IF($B18="N/A","N/A",IF(E18&gt;15,"No",IF(E18&lt;-15,"No","Yes")))</f>
        <v>N/A</v>
      </c>
      <c r="G18" s="5">
        <v>85.080363719999994</v>
      </c>
      <c r="H18" s="5" t="str">
        <f>IF($B18="N/A","N/A",IF(G18&gt;15,"No",IF(G18&lt;-15,"No","Yes")))</f>
        <v>N/A</v>
      </c>
      <c r="I18" s="6">
        <v>6.5</v>
      </c>
      <c r="J18" s="6">
        <v>5.0019999999999998</v>
      </c>
      <c r="K18" s="91" t="str">
        <f t="shared" si="0"/>
        <v>Yes</v>
      </c>
    </row>
    <row r="19" spans="1:11" x14ac:dyDescent="0.25">
      <c r="A19" s="110" t="s">
        <v>442</v>
      </c>
      <c r="B19" s="21" t="s">
        <v>216</v>
      </c>
      <c r="C19" s="53">
        <v>0.91089454219999999</v>
      </c>
      <c r="D19" s="5" t="str">
        <f>IF($B19="N/A","N/A",IF(C19&gt;1,"Yes","No"))</f>
        <v>No</v>
      </c>
      <c r="E19" s="5">
        <v>1.8282052894</v>
      </c>
      <c r="F19" s="5" t="str">
        <f>IF($B19="N/A","N/A",IF(E19&gt;1,"Yes","No"))</f>
        <v>Yes</v>
      </c>
      <c r="G19" s="5">
        <v>4.0550806297999999</v>
      </c>
      <c r="H19" s="5" t="str">
        <f>IF($B19="N/A","N/A",IF(G19&gt;1,"Yes","No"))</f>
        <v>Yes</v>
      </c>
      <c r="I19" s="6">
        <v>100.7</v>
      </c>
      <c r="J19" s="6">
        <v>121.8</v>
      </c>
      <c r="K19" s="91" t="str">
        <f t="shared" si="0"/>
        <v>No</v>
      </c>
    </row>
    <row r="20" spans="1:11" x14ac:dyDescent="0.25">
      <c r="A20" s="110" t="s">
        <v>859</v>
      </c>
      <c r="B20" s="21" t="s">
        <v>213</v>
      </c>
      <c r="C20" s="46">
        <v>613.84716452999999</v>
      </c>
      <c r="D20" s="5" t="str">
        <f>IF($B20="N/A","N/A",IF(C20&gt;15,"No",IF(C20&lt;-15,"No","Yes")))</f>
        <v>N/A</v>
      </c>
      <c r="E20" s="23">
        <v>146.43260903999999</v>
      </c>
      <c r="F20" s="5" t="str">
        <f>IF($B20="N/A","N/A",IF(E20&gt;15,"No",IF(E20&lt;-15,"No","Yes")))</f>
        <v>N/A</v>
      </c>
      <c r="G20" s="23">
        <v>164.66604519000001</v>
      </c>
      <c r="H20" s="5" t="str">
        <f>IF($B20="N/A","N/A",IF(G20&gt;15,"No",IF(G20&lt;-15,"No","Yes")))</f>
        <v>N/A</v>
      </c>
      <c r="I20" s="6">
        <v>-76.099999999999994</v>
      </c>
      <c r="J20" s="6">
        <v>12.45</v>
      </c>
      <c r="K20" s="91" t="str">
        <f t="shared" si="0"/>
        <v>Yes</v>
      </c>
    </row>
    <row r="21" spans="1:11" x14ac:dyDescent="0.25">
      <c r="A21" s="110" t="s">
        <v>34</v>
      </c>
      <c r="B21" s="21" t="s">
        <v>213</v>
      </c>
      <c r="C21" s="57">
        <v>28.900358263000001</v>
      </c>
      <c r="D21" s="5" t="str">
        <f>IF($B21="N/A","N/A",IF(C21&gt;15,"No",IF(C21&lt;-15,"No","Yes")))</f>
        <v>N/A</v>
      </c>
      <c r="E21" s="58">
        <v>34.258162818999999</v>
      </c>
      <c r="F21" s="5" t="str">
        <f>IF($B21="N/A","N/A",IF(E21&gt;15,"No",IF(E21&lt;-15,"No","Yes")))</f>
        <v>N/A</v>
      </c>
      <c r="G21" s="58">
        <v>35.663666577999997</v>
      </c>
      <c r="H21" s="5" t="str">
        <f>IF($B21="N/A","N/A",IF(G21&gt;15,"No",IF(G21&lt;-15,"No","Yes")))</f>
        <v>N/A</v>
      </c>
      <c r="I21" s="6">
        <v>18.54</v>
      </c>
      <c r="J21" s="6">
        <v>4.1029999999999998</v>
      </c>
      <c r="K21" s="91" t="str">
        <f t="shared" si="0"/>
        <v>Yes</v>
      </c>
    </row>
    <row r="22" spans="1:11" x14ac:dyDescent="0.25">
      <c r="A22" s="110" t="s">
        <v>1698</v>
      </c>
      <c r="B22" s="21" t="s">
        <v>213</v>
      </c>
      <c r="C22" s="57">
        <v>32.426989435000003</v>
      </c>
      <c r="D22" s="5" t="str">
        <f>IF($B22="N/A","N/A",IF(C22&gt;15,"No",IF(C22&lt;-15,"No","Yes")))</f>
        <v>N/A</v>
      </c>
      <c r="E22" s="58">
        <v>36.099321987000003</v>
      </c>
      <c r="F22" s="5" t="str">
        <f>IF($B22="N/A","N/A",IF(E22&gt;15,"No",IF(E22&lt;-15,"No","Yes")))</f>
        <v>N/A</v>
      </c>
      <c r="G22" s="58">
        <v>36.436390660000001</v>
      </c>
      <c r="H22" s="5" t="str">
        <f>IF($B22="N/A","N/A",IF(G22&gt;15,"No",IF(G22&lt;-15,"No","Yes")))</f>
        <v>N/A</v>
      </c>
      <c r="I22" s="6">
        <v>11.32</v>
      </c>
      <c r="J22" s="6">
        <v>0.93369999999999997</v>
      </c>
      <c r="K22" s="91" t="str">
        <f t="shared" si="0"/>
        <v>Yes</v>
      </c>
    </row>
    <row r="23" spans="1:11" x14ac:dyDescent="0.25">
      <c r="A23" s="110" t="s">
        <v>35</v>
      </c>
      <c r="B23" s="21" t="s">
        <v>213</v>
      </c>
      <c r="C23" s="57">
        <v>0</v>
      </c>
      <c r="D23" s="5" t="str">
        <f>IF($B23="N/A","N/A",IF(C23&gt;15,"No",IF(C23&lt;-15,"No","Yes")))</f>
        <v>N/A</v>
      </c>
      <c r="E23" s="58">
        <v>0</v>
      </c>
      <c r="F23" s="5" t="str">
        <f>IF($B23="N/A","N/A",IF(E23&gt;15,"No",IF(E23&lt;-15,"No","Yes")))</f>
        <v>N/A</v>
      </c>
      <c r="G23" s="58">
        <v>1.012479E-4</v>
      </c>
      <c r="H23" s="5" t="str">
        <f>IF($B23="N/A","N/A",IF(G23&gt;15,"No",IF(G23&lt;-15,"No","Yes")))</f>
        <v>N/A</v>
      </c>
      <c r="I23" s="6" t="s">
        <v>1747</v>
      </c>
      <c r="J23" s="6" t="s">
        <v>1747</v>
      </c>
      <c r="K23" s="91" t="str">
        <f t="shared" si="0"/>
        <v>N/A</v>
      </c>
    </row>
    <row r="24" spans="1:11" x14ac:dyDescent="0.25">
      <c r="A24" s="110" t="s">
        <v>860</v>
      </c>
      <c r="B24" s="21" t="s">
        <v>243</v>
      </c>
      <c r="C24" s="46">
        <v>393.04053558999999</v>
      </c>
      <c r="D24" s="5" t="str">
        <f>IF($B24="N/A","N/A",IF(C24&gt;300,"No",IF(C24&lt;75,"No","Yes")))</f>
        <v>No</v>
      </c>
      <c r="E24" s="23">
        <v>486.43441875000002</v>
      </c>
      <c r="F24" s="5" t="str">
        <f>IF($B24="N/A","N/A",IF(E24&gt;300,"No",IF(E24&lt;75,"No","Yes")))</f>
        <v>No</v>
      </c>
      <c r="G24" s="23">
        <v>550.83402604000003</v>
      </c>
      <c r="H24" s="5" t="str">
        <f>IF($B24="N/A","N/A",IF(G24&gt;300,"No",IF(G24&lt;75,"No","Yes")))</f>
        <v>No</v>
      </c>
      <c r="I24" s="6">
        <v>23.76</v>
      </c>
      <c r="J24" s="6">
        <v>13.24</v>
      </c>
      <c r="K24" s="91" t="str">
        <f t="shared" si="0"/>
        <v>Yes</v>
      </c>
    </row>
    <row r="25" spans="1:11" x14ac:dyDescent="0.25">
      <c r="A25" s="110" t="s">
        <v>861</v>
      </c>
      <c r="B25" s="21" t="s">
        <v>244</v>
      </c>
      <c r="C25" s="46">
        <v>6.2471406835999996</v>
      </c>
      <c r="D25" s="5" t="str">
        <f>IF($B25="N/A","N/A",IF(C25&gt;250,"No",IF(C25&lt;20,"No","Yes")))</f>
        <v>No</v>
      </c>
      <c r="E25" s="23">
        <v>6</v>
      </c>
      <c r="F25" s="5" t="str">
        <f>IF($B25="N/A","N/A",IF(E25&gt;250,"No",IF(E25&lt;20,"No","Yes")))</f>
        <v>No</v>
      </c>
      <c r="G25" s="23">
        <v>6</v>
      </c>
      <c r="H25" s="5" t="str">
        <f>IF($B25="N/A","N/A",IF(G25&gt;250,"No",IF(G25&lt;20,"No","Yes")))</f>
        <v>No</v>
      </c>
      <c r="I25" s="6">
        <v>-3.96</v>
      </c>
      <c r="J25" s="6">
        <v>0</v>
      </c>
      <c r="K25" s="91" t="str">
        <f t="shared" si="0"/>
        <v>Yes</v>
      </c>
    </row>
    <row r="26" spans="1:11" x14ac:dyDescent="0.25">
      <c r="A26" s="110" t="s">
        <v>862</v>
      </c>
      <c r="B26" s="21" t="s">
        <v>245</v>
      </c>
      <c r="C26" s="46" t="s">
        <v>1747</v>
      </c>
      <c r="D26" s="5" t="str">
        <f>IF($B26="N/A","N/A",IF(C26&gt;5,"No",IF(C26&lt;3,"No","Yes")))</f>
        <v>No</v>
      </c>
      <c r="E26" s="23" t="s">
        <v>1747</v>
      </c>
      <c r="F26" s="5" t="str">
        <f>IF($B26="N/A","N/A",IF(E26&gt;5,"No",IF(E26&lt;3,"No","Yes")))</f>
        <v>No</v>
      </c>
      <c r="G26" s="23">
        <v>5280</v>
      </c>
      <c r="H26" s="5" t="str">
        <f>IF($B26="N/A","N/A",IF(G26&gt;5,"No",IF(G26&lt;3,"No","Yes")))</f>
        <v>No</v>
      </c>
      <c r="I26" s="6" t="s">
        <v>1747</v>
      </c>
      <c r="J26" s="6" t="s">
        <v>1747</v>
      </c>
      <c r="K26" s="91" t="str">
        <f t="shared" si="0"/>
        <v>N/A</v>
      </c>
    </row>
    <row r="27" spans="1:11" x14ac:dyDescent="0.25">
      <c r="A27" s="110" t="s">
        <v>131</v>
      </c>
      <c r="B27" s="21" t="s">
        <v>213</v>
      </c>
      <c r="C27" s="43">
        <v>1117</v>
      </c>
      <c r="D27" s="21" t="s">
        <v>213</v>
      </c>
      <c r="E27" s="22">
        <v>758</v>
      </c>
      <c r="F27" s="21" t="s">
        <v>213</v>
      </c>
      <c r="G27" s="22">
        <v>3791</v>
      </c>
      <c r="H27" s="5" t="str">
        <f>IF($B27="N/A","N/A",IF(G27&gt;15,"No",IF(G27&lt;-15,"No","Yes")))</f>
        <v>N/A</v>
      </c>
      <c r="I27" s="6">
        <v>-32.1</v>
      </c>
      <c r="J27" s="6">
        <v>400.1</v>
      </c>
      <c r="K27" s="91" t="str">
        <f t="shared" si="0"/>
        <v>No</v>
      </c>
    </row>
    <row r="28" spans="1:11" x14ac:dyDescent="0.25">
      <c r="A28" s="110" t="s">
        <v>346</v>
      </c>
      <c r="B28" s="21" t="s">
        <v>213</v>
      </c>
      <c r="C28" s="44">
        <v>9.8181203999999998E-3</v>
      </c>
      <c r="D28" s="21" t="s">
        <v>213</v>
      </c>
      <c r="E28" s="4">
        <v>6.1670359000000003E-3</v>
      </c>
      <c r="F28" s="21" t="s">
        <v>213</v>
      </c>
      <c r="G28" s="4">
        <v>3.0435544599999999E-2</v>
      </c>
      <c r="H28" s="5" t="str">
        <f>IF($B28="N/A","N/A",IF(G28&gt;15,"No",IF(G28&lt;-15,"No","Yes")))</f>
        <v>N/A</v>
      </c>
      <c r="I28" s="6">
        <v>-37.200000000000003</v>
      </c>
      <c r="J28" s="6">
        <v>393.5</v>
      </c>
      <c r="K28" s="91" t="str">
        <f t="shared" si="0"/>
        <v>No</v>
      </c>
    </row>
    <row r="29" spans="1:11" ht="25" x14ac:dyDescent="0.25">
      <c r="A29" s="110" t="s">
        <v>838</v>
      </c>
      <c r="B29" s="21" t="s">
        <v>213</v>
      </c>
      <c r="C29" s="23">
        <v>186.50402865000001</v>
      </c>
      <c r="D29" s="21" t="s">
        <v>213</v>
      </c>
      <c r="E29" s="23">
        <v>199.58311345999999</v>
      </c>
      <c r="F29" s="21" t="s">
        <v>213</v>
      </c>
      <c r="G29" s="23">
        <v>695.95594830000005</v>
      </c>
      <c r="H29" s="21" t="s">
        <v>213</v>
      </c>
      <c r="I29" s="6">
        <v>7.0129999999999999</v>
      </c>
      <c r="J29" s="6">
        <v>248.7</v>
      </c>
      <c r="K29" s="91" t="str">
        <f t="shared" si="0"/>
        <v>No</v>
      </c>
    </row>
    <row r="30" spans="1:11" x14ac:dyDescent="0.25">
      <c r="A30" s="110" t="s">
        <v>27</v>
      </c>
      <c r="B30" s="21" t="s">
        <v>217</v>
      </c>
      <c r="C30" s="22">
        <v>0</v>
      </c>
      <c r="D30" s="5" t="str">
        <f>IF($B30="N/A","N/A",IF(C30="N/A","N/A",IF(C30=0,"Yes","No")))</f>
        <v>Yes</v>
      </c>
      <c r="E30" s="22">
        <v>0</v>
      </c>
      <c r="F30" s="5" t="str">
        <f>IF($B30="N/A","N/A",IF(E30="N/A","N/A",IF(E30=0,"Yes","No")))</f>
        <v>Yes</v>
      </c>
      <c r="G30" s="22">
        <v>0</v>
      </c>
      <c r="H30" s="5" t="str">
        <f>IF($B30="N/A","N/A",IF(G30=0,"Yes","No"))</f>
        <v>Yes</v>
      </c>
      <c r="I30" s="6" t="s">
        <v>1747</v>
      </c>
      <c r="J30" s="6" t="s">
        <v>1747</v>
      </c>
      <c r="K30" s="91" t="str">
        <f t="shared" si="0"/>
        <v>N/A</v>
      </c>
    </row>
    <row r="31" spans="1:11" x14ac:dyDescent="0.25">
      <c r="A31" s="110" t="s">
        <v>206</v>
      </c>
      <c r="B31" s="59" t="s">
        <v>213</v>
      </c>
      <c r="C31" s="43">
        <v>1817045</v>
      </c>
      <c r="D31" s="5" t="str">
        <f t="shared" ref="D31:F50" si="4">IF($B31="N/A","N/A",IF(C31&lt;0,"No","Yes"))</f>
        <v>N/A</v>
      </c>
      <c r="E31" s="43">
        <v>2021950</v>
      </c>
      <c r="F31" s="5" t="str">
        <f t="shared" si="4"/>
        <v>N/A</v>
      </c>
      <c r="G31" s="43">
        <v>2113446</v>
      </c>
      <c r="H31" s="5" t="str">
        <f t="shared" ref="H31:H50" si="5">IF($B31="N/A","N/A",IF(G31&lt;0,"No","Yes"))</f>
        <v>N/A</v>
      </c>
      <c r="I31" s="6">
        <v>11.28</v>
      </c>
      <c r="J31" s="6">
        <v>4.5250000000000004</v>
      </c>
      <c r="K31" s="91" t="str">
        <f t="shared" si="0"/>
        <v>Yes</v>
      </c>
    </row>
    <row r="32" spans="1:11" x14ac:dyDescent="0.25">
      <c r="A32" s="114" t="s">
        <v>656</v>
      </c>
      <c r="B32" s="59" t="s">
        <v>213</v>
      </c>
      <c r="C32" s="44">
        <v>99.982664161000002</v>
      </c>
      <c r="D32" s="5" t="str">
        <f t="shared" si="4"/>
        <v>N/A</v>
      </c>
      <c r="E32" s="44">
        <v>99.983876949999996</v>
      </c>
      <c r="F32" s="5" t="str">
        <f t="shared" si="4"/>
        <v>N/A</v>
      </c>
      <c r="G32" s="44">
        <v>99.839314560000005</v>
      </c>
      <c r="H32" s="5" t="str">
        <f t="shared" si="5"/>
        <v>N/A</v>
      </c>
      <c r="I32" s="6">
        <v>1.1999999999999999E-3</v>
      </c>
      <c r="J32" s="6">
        <v>-0.14499999999999999</v>
      </c>
      <c r="K32" s="91" t="str">
        <f t="shared" si="0"/>
        <v>Yes</v>
      </c>
    </row>
    <row r="33" spans="1:11" x14ac:dyDescent="0.25">
      <c r="A33" s="114" t="s">
        <v>657</v>
      </c>
      <c r="B33" s="59" t="s">
        <v>213</v>
      </c>
      <c r="C33" s="44">
        <v>0</v>
      </c>
      <c r="D33" s="5" t="str">
        <f t="shared" si="4"/>
        <v>N/A</v>
      </c>
      <c r="E33" s="44">
        <v>0</v>
      </c>
      <c r="F33" s="5" t="str">
        <f t="shared" si="4"/>
        <v>N/A</v>
      </c>
      <c r="G33" s="44">
        <v>0</v>
      </c>
      <c r="H33" s="5" t="str">
        <f t="shared" si="5"/>
        <v>N/A</v>
      </c>
      <c r="I33" s="6" t="s">
        <v>1747</v>
      </c>
      <c r="J33" s="6" t="s">
        <v>1747</v>
      </c>
      <c r="K33" s="91" t="str">
        <f t="shared" si="0"/>
        <v>N/A</v>
      </c>
    </row>
    <row r="34" spans="1:11" x14ac:dyDescent="0.25">
      <c r="A34" s="114" t="s">
        <v>658</v>
      </c>
      <c r="B34" s="59" t="s">
        <v>213</v>
      </c>
      <c r="C34" s="44">
        <v>0</v>
      </c>
      <c r="D34" s="5" t="str">
        <f t="shared" si="4"/>
        <v>N/A</v>
      </c>
      <c r="E34" s="44">
        <v>0</v>
      </c>
      <c r="F34" s="5" t="str">
        <f t="shared" si="4"/>
        <v>N/A</v>
      </c>
      <c r="G34" s="44">
        <v>0</v>
      </c>
      <c r="H34" s="5" t="str">
        <f t="shared" si="5"/>
        <v>N/A</v>
      </c>
      <c r="I34" s="6" t="s">
        <v>1747</v>
      </c>
      <c r="J34" s="6" t="s">
        <v>1747</v>
      </c>
      <c r="K34" s="91" t="str">
        <f t="shared" si="0"/>
        <v>N/A</v>
      </c>
    </row>
    <row r="35" spans="1:11" x14ac:dyDescent="0.25">
      <c r="A35" s="114" t="s">
        <v>659</v>
      </c>
      <c r="B35" s="59" t="s">
        <v>213</v>
      </c>
      <c r="C35" s="44">
        <v>1.7335839200000001E-2</v>
      </c>
      <c r="D35" s="5" t="str">
        <f t="shared" si="4"/>
        <v>N/A</v>
      </c>
      <c r="E35" s="44">
        <v>1.61230495E-2</v>
      </c>
      <c r="F35" s="5" t="str">
        <f t="shared" si="4"/>
        <v>N/A</v>
      </c>
      <c r="G35" s="44">
        <v>0.1606854398</v>
      </c>
      <c r="H35" s="5" t="str">
        <f t="shared" si="5"/>
        <v>N/A</v>
      </c>
      <c r="I35" s="6">
        <v>-7</v>
      </c>
      <c r="J35" s="6">
        <v>896.6</v>
      </c>
      <c r="K35" s="91" t="str">
        <f t="shared" si="0"/>
        <v>No</v>
      </c>
    </row>
    <row r="36" spans="1:11" x14ac:dyDescent="0.25">
      <c r="A36" s="114" t="s">
        <v>349</v>
      </c>
      <c r="B36" s="59" t="s">
        <v>213</v>
      </c>
      <c r="C36" s="43">
        <v>2038774</v>
      </c>
      <c r="D36" s="5" t="str">
        <f t="shared" si="4"/>
        <v>N/A</v>
      </c>
      <c r="E36" s="43">
        <v>2130617</v>
      </c>
      <c r="F36" s="5" t="str">
        <f t="shared" si="4"/>
        <v>N/A</v>
      </c>
      <c r="G36" s="43">
        <v>2159238</v>
      </c>
      <c r="H36" s="5" t="str">
        <f t="shared" si="5"/>
        <v>N/A</v>
      </c>
      <c r="I36" s="6">
        <v>4.5049999999999999</v>
      </c>
      <c r="J36" s="6">
        <v>1.343</v>
      </c>
      <c r="K36" s="91" t="str">
        <f t="shared" si="0"/>
        <v>Yes</v>
      </c>
    </row>
    <row r="37" spans="1:11" x14ac:dyDescent="0.25">
      <c r="A37" s="114" t="s">
        <v>660</v>
      </c>
      <c r="B37" s="59" t="s">
        <v>213</v>
      </c>
      <c r="C37" s="44">
        <v>0</v>
      </c>
      <c r="D37" s="5" t="str">
        <f t="shared" si="4"/>
        <v>N/A</v>
      </c>
      <c r="E37" s="44">
        <v>0</v>
      </c>
      <c r="F37" s="5" t="str">
        <f t="shared" si="4"/>
        <v>N/A</v>
      </c>
      <c r="G37" s="44">
        <v>0</v>
      </c>
      <c r="H37" s="5" t="str">
        <f t="shared" si="5"/>
        <v>N/A</v>
      </c>
      <c r="I37" s="6" t="s">
        <v>1747</v>
      </c>
      <c r="J37" s="6" t="s">
        <v>1747</v>
      </c>
      <c r="K37" s="91" t="str">
        <f t="shared" si="0"/>
        <v>N/A</v>
      </c>
    </row>
    <row r="38" spans="1:11" x14ac:dyDescent="0.25">
      <c r="A38" s="114" t="s">
        <v>661</v>
      </c>
      <c r="B38" s="59" t="s">
        <v>213</v>
      </c>
      <c r="C38" s="44">
        <v>0</v>
      </c>
      <c r="D38" s="5" t="str">
        <f t="shared" si="4"/>
        <v>N/A</v>
      </c>
      <c r="E38" s="44">
        <v>0</v>
      </c>
      <c r="F38" s="5" t="str">
        <f t="shared" si="4"/>
        <v>N/A</v>
      </c>
      <c r="G38" s="44">
        <v>0</v>
      </c>
      <c r="H38" s="5" t="str">
        <f t="shared" si="5"/>
        <v>N/A</v>
      </c>
      <c r="I38" s="6" t="s">
        <v>1747</v>
      </c>
      <c r="J38" s="6" t="s">
        <v>1747</v>
      </c>
      <c r="K38" s="91" t="str">
        <f t="shared" si="0"/>
        <v>N/A</v>
      </c>
    </row>
    <row r="39" spans="1:11" x14ac:dyDescent="0.25">
      <c r="A39" s="114" t="s">
        <v>662</v>
      </c>
      <c r="B39" s="59" t="s">
        <v>213</v>
      </c>
      <c r="C39" s="44">
        <v>0</v>
      </c>
      <c r="D39" s="5" t="str">
        <f t="shared" si="4"/>
        <v>N/A</v>
      </c>
      <c r="E39" s="44">
        <v>0</v>
      </c>
      <c r="F39" s="5" t="str">
        <f t="shared" si="4"/>
        <v>N/A</v>
      </c>
      <c r="G39" s="44">
        <v>0</v>
      </c>
      <c r="H39" s="5" t="str">
        <f t="shared" si="5"/>
        <v>N/A</v>
      </c>
      <c r="I39" s="6" t="s">
        <v>1747</v>
      </c>
      <c r="J39" s="6" t="s">
        <v>1747</v>
      </c>
      <c r="K39" s="91" t="str">
        <f t="shared" si="0"/>
        <v>N/A</v>
      </c>
    </row>
    <row r="40" spans="1:11" x14ac:dyDescent="0.25">
      <c r="A40" s="114" t="s">
        <v>663</v>
      </c>
      <c r="B40" s="59" t="s">
        <v>213</v>
      </c>
      <c r="C40" s="44">
        <v>0</v>
      </c>
      <c r="D40" s="5" t="str">
        <f t="shared" si="4"/>
        <v>N/A</v>
      </c>
      <c r="E40" s="44">
        <v>0</v>
      </c>
      <c r="F40" s="5" t="str">
        <f t="shared" si="4"/>
        <v>N/A</v>
      </c>
      <c r="G40" s="44">
        <v>0</v>
      </c>
      <c r="H40" s="5" t="str">
        <f t="shared" si="5"/>
        <v>N/A</v>
      </c>
      <c r="I40" s="6" t="s">
        <v>1747</v>
      </c>
      <c r="J40" s="6" t="s">
        <v>1747</v>
      </c>
      <c r="K40" s="91" t="str">
        <f t="shared" si="0"/>
        <v>N/A</v>
      </c>
    </row>
    <row r="41" spans="1:11" x14ac:dyDescent="0.25">
      <c r="A41" s="114" t="s">
        <v>664</v>
      </c>
      <c r="B41" s="59" t="s">
        <v>213</v>
      </c>
      <c r="C41" s="44">
        <v>99.979154139000002</v>
      </c>
      <c r="D41" s="5" t="str">
        <f t="shared" si="4"/>
        <v>N/A</v>
      </c>
      <c r="E41" s="44">
        <v>99.985919572</v>
      </c>
      <c r="F41" s="5" t="str">
        <f t="shared" si="4"/>
        <v>N/A</v>
      </c>
      <c r="G41" s="44">
        <v>99.983975829000002</v>
      </c>
      <c r="H41" s="5" t="str">
        <f t="shared" si="5"/>
        <v>N/A</v>
      </c>
      <c r="I41" s="6">
        <v>6.7999999999999996E-3</v>
      </c>
      <c r="J41" s="6">
        <v>-2E-3</v>
      </c>
      <c r="K41" s="91" t="str">
        <f t="shared" si="0"/>
        <v>Yes</v>
      </c>
    </row>
    <row r="42" spans="1:11" x14ac:dyDescent="0.25">
      <c r="A42" s="114" t="s">
        <v>665</v>
      </c>
      <c r="B42" s="59" t="s">
        <v>213</v>
      </c>
      <c r="C42" s="44">
        <v>99.979154139000002</v>
      </c>
      <c r="D42" s="5" t="str">
        <f t="shared" si="4"/>
        <v>N/A</v>
      </c>
      <c r="E42" s="44">
        <v>99.985919572</v>
      </c>
      <c r="F42" s="5" t="str">
        <f t="shared" si="4"/>
        <v>N/A</v>
      </c>
      <c r="G42" s="44">
        <v>99.983975829000002</v>
      </c>
      <c r="H42" s="5" t="str">
        <f t="shared" si="5"/>
        <v>N/A</v>
      </c>
      <c r="I42" s="6">
        <v>6.7999999999999996E-3</v>
      </c>
      <c r="J42" s="6">
        <v>-2E-3</v>
      </c>
      <c r="K42" s="91" t="str">
        <f t="shared" si="0"/>
        <v>Yes</v>
      </c>
    </row>
    <row r="43" spans="1:11" x14ac:dyDescent="0.25">
      <c r="A43" s="114" t="s">
        <v>666</v>
      </c>
      <c r="B43" s="59" t="s">
        <v>213</v>
      </c>
      <c r="C43" s="44">
        <v>0</v>
      </c>
      <c r="D43" s="5" t="str">
        <f t="shared" si="4"/>
        <v>N/A</v>
      </c>
      <c r="E43" s="44">
        <v>0</v>
      </c>
      <c r="F43" s="5" t="str">
        <f t="shared" si="4"/>
        <v>N/A</v>
      </c>
      <c r="G43" s="44">
        <v>0</v>
      </c>
      <c r="H43" s="5" t="str">
        <f t="shared" si="5"/>
        <v>N/A</v>
      </c>
      <c r="I43" s="6" t="s">
        <v>1747</v>
      </c>
      <c r="J43" s="6" t="s">
        <v>1747</v>
      </c>
      <c r="K43" s="91" t="str">
        <f t="shared" si="0"/>
        <v>N/A</v>
      </c>
    </row>
    <row r="44" spans="1:11" x14ac:dyDescent="0.25">
      <c r="A44" s="114" t="s">
        <v>667</v>
      </c>
      <c r="B44" s="59" t="s">
        <v>213</v>
      </c>
      <c r="C44" s="44">
        <v>0</v>
      </c>
      <c r="D44" s="5" t="str">
        <f t="shared" si="4"/>
        <v>N/A</v>
      </c>
      <c r="E44" s="44">
        <v>0</v>
      </c>
      <c r="F44" s="5" t="str">
        <f t="shared" si="4"/>
        <v>N/A</v>
      </c>
      <c r="G44" s="44">
        <v>0</v>
      </c>
      <c r="H44" s="5" t="str">
        <f t="shared" si="5"/>
        <v>N/A</v>
      </c>
      <c r="I44" s="6" t="s">
        <v>1747</v>
      </c>
      <c r="J44" s="6" t="s">
        <v>1747</v>
      </c>
      <c r="K44" s="91" t="str">
        <f t="shared" si="0"/>
        <v>N/A</v>
      </c>
    </row>
    <row r="45" spans="1:11" x14ac:dyDescent="0.25">
      <c r="A45" s="114" t="s">
        <v>668</v>
      </c>
      <c r="B45" s="59" t="s">
        <v>213</v>
      </c>
      <c r="C45" s="44">
        <v>2.0845861300000001E-2</v>
      </c>
      <c r="D45" s="5" t="str">
        <f t="shared" si="4"/>
        <v>N/A</v>
      </c>
      <c r="E45" s="44">
        <v>1.40804283E-2</v>
      </c>
      <c r="F45" s="5" t="str">
        <f t="shared" si="4"/>
        <v>N/A</v>
      </c>
      <c r="G45" s="44">
        <v>1.60241715E-2</v>
      </c>
      <c r="H45" s="5" t="str">
        <f t="shared" si="5"/>
        <v>N/A</v>
      </c>
      <c r="I45" s="6">
        <v>-32.5</v>
      </c>
      <c r="J45" s="6">
        <v>13.8</v>
      </c>
      <c r="K45" s="91" t="str">
        <f t="shared" si="0"/>
        <v>Yes</v>
      </c>
    </row>
    <row r="46" spans="1:11" x14ac:dyDescent="0.25">
      <c r="A46" s="114" t="s">
        <v>350</v>
      </c>
      <c r="B46" s="59" t="s">
        <v>213</v>
      </c>
      <c r="C46" s="43">
        <v>0</v>
      </c>
      <c r="D46" s="5" t="str">
        <f t="shared" si="4"/>
        <v>N/A</v>
      </c>
      <c r="E46" s="43">
        <v>0</v>
      </c>
      <c r="F46" s="5" t="str">
        <f t="shared" si="4"/>
        <v>N/A</v>
      </c>
      <c r="G46" s="43">
        <v>11</v>
      </c>
      <c r="H46" s="5" t="str">
        <f t="shared" si="5"/>
        <v>N/A</v>
      </c>
      <c r="I46" s="6" t="s">
        <v>1747</v>
      </c>
      <c r="J46" s="6" t="s">
        <v>1747</v>
      </c>
      <c r="K46" s="91" t="str">
        <f t="shared" si="0"/>
        <v>N/A</v>
      </c>
    </row>
    <row r="47" spans="1:11" x14ac:dyDescent="0.25">
      <c r="A47" s="114" t="s">
        <v>669</v>
      </c>
      <c r="B47" s="59" t="s">
        <v>213</v>
      </c>
      <c r="C47" s="44" t="s">
        <v>1747</v>
      </c>
      <c r="D47" s="5" t="str">
        <f t="shared" si="4"/>
        <v>N/A</v>
      </c>
      <c r="E47" s="44" t="s">
        <v>1747</v>
      </c>
      <c r="F47" s="5" t="str">
        <f t="shared" si="4"/>
        <v>N/A</v>
      </c>
      <c r="G47" s="44">
        <v>0</v>
      </c>
      <c r="H47" s="5" t="str">
        <f t="shared" si="5"/>
        <v>N/A</v>
      </c>
      <c r="I47" s="6" t="s">
        <v>1747</v>
      </c>
      <c r="J47" s="6" t="s">
        <v>1747</v>
      </c>
      <c r="K47" s="91" t="str">
        <f t="shared" si="0"/>
        <v>N/A</v>
      </c>
    </row>
    <row r="48" spans="1:11" x14ac:dyDescent="0.25">
      <c r="A48" s="114" t="s">
        <v>670</v>
      </c>
      <c r="B48" s="59" t="s">
        <v>213</v>
      </c>
      <c r="C48" s="44" t="s">
        <v>1747</v>
      </c>
      <c r="D48" s="5" t="str">
        <f t="shared" si="4"/>
        <v>N/A</v>
      </c>
      <c r="E48" s="44" t="s">
        <v>1747</v>
      </c>
      <c r="F48" s="5" t="str">
        <f t="shared" si="4"/>
        <v>N/A</v>
      </c>
      <c r="G48" s="44">
        <v>100</v>
      </c>
      <c r="H48" s="5" t="str">
        <f t="shared" si="5"/>
        <v>N/A</v>
      </c>
      <c r="I48" s="6" t="s">
        <v>1747</v>
      </c>
      <c r="J48" s="6" t="s">
        <v>1747</v>
      </c>
      <c r="K48" s="91" t="str">
        <f t="shared" si="0"/>
        <v>N/A</v>
      </c>
    </row>
    <row r="49" spans="1:11" x14ac:dyDescent="0.25">
      <c r="A49" s="114" t="s">
        <v>671</v>
      </c>
      <c r="B49" s="59" t="s">
        <v>213</v>
      </c>
      <c r="C49" s="44" t="s">
        <v>1747</v>
      </c>
      <c r="D49" s="5" t="str">
        <f t="shared" si="4"/>
        <v>N/A</v>
      </c>
      <c r="E49" s="44" t="s">
        <v>1747</v>
      </c>
      <c r="F49" s="5" t="str">
        <f t="shared" si="4"/>
        <v>N/A</v>
      </c>
      <c r="G49" s="44">
        <v>0</v>
      </c>
      <c r="H49" s="5" t="str">
        <f t="shared" si="5"/>
        <v>N/A</v>
      </c>
      <c r="I49" s="6" t="s">
        <v>1747</v>
      </c>
      <c r="J49" s="6" t="s">
        <v>1747</v>
      </c>
      <c r="K49" s="91" t="str">
        <f t="shared" si="0"/>
        <v>N/A</v>
      </c>
    </row>
    <row r="50" spans="1:11" x14ac:dyDescent="0.25">
      <c r="A50" s="114" t="s">
        <v>672</v>
      </c>
      <c r="B50" s="59" t="s">
        <v>213</v>
      </c>
      <c r="C50" s="44" t="s">
        <v>1747</v>
      </c>
      <c r="D50" s="5" t="str">
        <f t="shared" si="4"/>
        <v>N/A</v>
      </c>
      <c r="E50" s="44" t="s">
        <v>1747</v>
      </c>
      <c r="F50" s="5" t="str">
        <f t="shared" si="4"/>
        <v>N/A</v>
      </c>
      <c r="G50" s="44">
        <v>0</v>
      </c>
      <c r="H50" s="5" t="str">
        <f t="shared" si="5"/>
        <v>N/A</v>
      </c>
      <c r="I50" s="6" t="s">
        <v>1747</v>
      </c>
      <c r="J50" s="6" t="s">
        <v>1747</v>
      </c>
      <c r="K50" s="91" t="str">
        <f t="shared" si="0"/>
        <v>N/A</v>
      </c>
    </row>
    <row r="51" spans="1:11" x14ac:dyDescent="0.25">
      <c r="A51" s="114" t="s">
        <v>351</v>
      </c>
      <c r="B51" s="21" t="s">
        <v>213</v>
      </c>
      <c r="C51" s="43">
        <v>5089648</v>
      </c>
      <c r="D51" s="21" t="s">
        <v>213</v>
      </c>
      <c r="E51" s="22">
        <v>6389059</v>
      </c>
      <c r="F51" s="21" t="s">
        <v>213</v>
      </c>
      <c r="G51" s="22">
        <v>6529783</v>
      </c>
      <c r="H51" s="21" t="s">
        <v>213</v>
      </c>
      <c r="I51" s="6">
        <v>25.53</v>
      </c>
      <c r="J51" s="6">
        <v>2.2029999999999998</v>
      </c>
      <c r="K51" s="91" t="str">
        <f t="shared" si="0"/>
        <v>Yes</v>
      </c>
    </row>
    <row r="52" spans="1:11" x14ac:dyDescent="0.25">
      <c r="A52" s="114" t="s">
        <v>352</v>
      </c>
      <c r="B52" s="21" t="s">
        <v>213</v>
      </c>
      <c r="C52" s="44">
        <v>79.495143868</v>
      </c>
      <c r="D52" s="5" t="str">
        <f t="shared" ref="D52:D54" si="6">IF($B52="N/A","N/A",IF(C52&gt;15,"No",IF(C52&lt;-15,"No","Yes")))</f>
        <v>N/A</v>
      </c>
      <c r="E52" s="4">
        <v>91.861978422999996</v>
      </c>
      <c r="F52" s="5" t="str">
        <f t="shared" ref="F52:F54" si="7">IF($B52="N/A","N/A",IF(E52&gt;15,"No",IF(E52&lt;-15,"No","Yes")))</f>
        <v>N/A</v>
      </c>
      <c r="G52" s="4">
        <v>92.070364359999999</v>
      </c>
      <c r="H52" s="5" t="str">
        <f t="shared" ref="H52:H54" si="8">IF($B52="N/A","N/A",IF(G52&gt;15,"No",IF(G52&lt;-15,"No","Yes")))</f>
        <v>N/A</v>
      </c>
      <c r="I52" s="6">
        <v>15.56</v>
      </c>
      <c r="J52" s="6">
        <v>0.2268</v>
      </c>
      <c r="K52" s="91" t="str">
        <f t="shared" si="0"/>
        <v>Yes</v>
      </c>
    </row>
    <row r="53" spans="1:11" x14ac:dyDescent="0.25">
      <c r="A53" s="114" t="s">
        <v>353</v>
      </c>
      <c r="B53" s="21" t="s">
        <v>213</v>
      </c>
      <c r="C53" s="44">
        <v>10.178719629</v>
      </c>
      <c r="D53" s="5" t="str">
        <f t="shared" si="6"/>
        <v>N/A</v>
      </c>
      <c r="E53" s="4">
        <v>7.2598797412999998</v>
      </c>
      <c r="F53" s="5" t="str">
        <f t="shared" si="7"/>
        <v>N/A</v>
      </c>
      <c r="G53" s="4">
        <v>6.5936800656000001</v>
      </c>
      <c r="H53" s="5" t="str">
        <f t="shared" si="8"/>
        <v>N/A</v>
      </c>
      <c r="I53" s="6">
        <v>-28.7</v>
      </c>
      <c r="J53" s="6">
        <v>-9.18</v>
      </c>
      <c r="K53" s="91" t="str">
        <f t="shared" si="0"/>
        <v>Yes</v>
      </c>
    </row>
    <row r="54" spans="1:11" x14ac:dyDescent="0.25">
      <c r="A54" s="115" t="s">
        <v>354</v>
      </c>
      <c r="B54" s="99" t="s">
        <v>213</v>
      </c>
      <c r="C54" s="116">
        <v>4.7627262238999997</v>
      </c>
      <c r="D54" s="100" t="str">
        <f t="shared" si="6"/>
        <v>N/A</v>
      </c>
      <c r="E54" s="104">
        <v>0.64151857099999998</v>
      </c>
      <c r="F54" s="100" t="str">
        <f t="shared" si="7"/>
        <v>N/A</v>
      </c>
      <c r="G54" s="104">
        <v>0.92070440929999997</v>
      </c>
      <c r="H54" s="100" t="str">
        <f t="shared" si="8"/>
        <v>N/A</v>
      </c>
      <c r="I54" s="101">
        <v>-86.5</v>
      </c>
      <c r="J54" s="101">
        <v>43.52</v>
      </c>
      <c r="K54" s="102" t="str">
        <f t="shared" si="0"/>
        <v>No</v>
      </c>
    </row>
    <row r="55" spans="1:11" ht="12" customHeight="1" x14ac:dyDescent="0.25">
      <c r="A55" s="172" t="s">
        <v>1632</v>
      </c>
      <c r="B55" s="173"/>
      <c r="C55" s="173"/>
      <c r="D55" s="173"/>
      <c r="E55" s="173"/>
      <c r="F55" s="173"/>
      <c r="G55" s="173"/>
      <c r="H55" s="173"/>
      <c r="I55" s="173"/>
      <c r="J55" s="173"/>
      <c r="K55" s="174"/>
    </row>
    <row r="56" spans="1:11" x14ac:dyDescent="0.25">
      <c r="A56" s="164" t="s">
        <v>1630</v>
      </c>
      <c r="B56" s="165"/>
      <c r="C56" s="165"/>
      <c r="D56" s="165"/>
      <c r="E56" s="165"/>
      <c r="F56" s="165"/>
      <c r="G56" s="165"/>
      <c r="H56" s="165"/>
      <c r="I56" s="165"/>
      <c r="J56" s="165"/>
      <c r="K56" s="166"/>
    </row>
    <row r="57" spans="1:11" x14ac:dyDescent="0.25">
      <c r="A57" s="167" t="s">
        <v>1731</v>
      </c>
      <c r="B57" s="167"/>
      <c r="C57" s="167"/>
      <c r="D57" s="167"/>
      <c r="E57" s="167"/>
      <c r="F57" s="167"/>
      <c r="G57" s="167"/>
      <c r="H57" s="167"/>
      <c r="I57" s="167"/>
      <c r="J57" s="167"/>
      <c r="K57" s="16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F117" activePane="bottomRight" state="frozen"/>
      <selection activeCell="K249" sqref="K249"/>
      <selection pane="topRight" activeCell="K249" sqref="K249"/>
      <selection pane="bottomLeft" activeCell="K249" sqref="K249"/>
      <selection pane="bottomRight" activeCell="K249" sqref="K249"/>
    </sheetView>
  </sheetViews>
  <sheetFormatPr defaultColWidth="9.1796875" defaultRowHeight="12.5" x14ac:dyDescent="0.25"/>
  <cols>
    <col min="1" max="1" width="77.26953125" style="4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1722</v>
      </c>
      <c r="B1" s="156"/>
      <c r="C1" s="156"/>
      <c r="D1" s="156"/>
      <c r="E1" s="156"/>
      <c r="F1" s="156"/>
      <c r="G1" s="156"/>
      <c r="H1" s="156"/>
      <c r="I1" s="156"/>
      <c r="J1" s="156"/>
      <c r="K1" s="157"/>
    </row>
    <row r="2" spans="1:11" ht="12.75" customHeight="1" x14ac:dyDescent="0.3">
      <c r="A2" s="161" t="s">
        <v>1583</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0" t="s">
        <v>12</v>
      </c>
      <c r="B6" s="21" t="s">
        <v>213</v>
      </c>
      <c r="C6" s="43">
        <v>1849893</v>
      </c>
      <c r="D6" s="5" t="str">
        <f>IF($B6="N/A","N/A",IF(C6&gt;15,"No",IF(C6&lt;-15,"No","Yes")))</f>
        <v>N/A</v>
      </c>
      <c r="E6" s="22">
        <v>1417592</v>
      </c>
      <c r="F6" s="5" t="str">
        <f>IF($B6="N/A","N/A",IF(E6&gt;15,"No",IF(E6&lt;-15,"No","Yes")))</f>
        <v>N/A</v>
      </c>
      <c r="G6" s="22">
        <v>1406683</v>
      </c>
      <c r="H6" s="5" t="str">
        <f>IF($B6="N/A","N/A",IF(G6&gt;15,"No",IF(G6&lt;-15,"No","Yes")))</f>
        <v>N/A</v>
      </c>
      <c r="I6" s="6">
        <v>-23.4</v>
      </c>
      <c r="J6" s="6">
        <v>-0.77</v>
      </c>
      <c r="K6" s="91" t="str">
        <f t="shared" ref="K6:K15" si="0">IF(J6="Div by 0", "N/A", IF(J6="N/A","N/A", IF(J6&gt;30, "No", IF(J6&lt;-30, "No", "Yes"))))</f>
        <v>Yes</v>
      </c>
    </row>
    <row r="7" spans="1:11" x14ac:dyDescent="0.25">
      <c r="A7" s="110" t="s">
        <v>30</v>
      </c>
      <c r="B7" s="21" t="s">
        <v>246</v>
      </c>
      <c r="C7" s="44">
        <v>100</v>
      </c>
      <c r="D7" s="5" t="str">
        <f>IF($B7="N/A","N/A",IF(C7&gt;95,"Yes","No"))</f>
        <v>Yes</v>
      </c>
      <c r="E7" s="4">
        <v>100</v>
      </c>
      <c r="F7" s="5" t="str">
        <f>IF($B7="N/A","N/A",IF(E7&gt;95,"Yes","No"))</f>
        <v>Yes</v>
      </c>
      <c r="G7" s="4">
        <v>100</v>
      </c>
      <c r="H7" s="5" t="str">
        <f>IF($B7="N/A","N/A",IF(G7&gt;95,"Yes","No"))</f>
        <v>Yes</v>
      </c>
      <c r="I7" s="6">
        <v>0</v>
      </c>
      <c r="J7" s="6">
        <v>0</v>
      </c>
      <c r="K7" s="91" t="str">
        <f t="shared" si="0"/>
        <v>Yes</v>
      </c>
    </row>
    <row r="8" spans="1:11" x14ac:dyDescent="0.25">
      <c r="A8" s="110" t="s">
        <v>29</v>
      </c>
      <c r="B8" s="21" t="s">
        <v>217</v>
      </c>
      <c r="C8" s="44">
        <v>0</v>
      </c>
      <c r="D8" s="5" t="str">
        <f>IF($B8="N/A","N/A",IF(C8=0,"Yes","No"))</f>
        <v>Yes</v>
      </c>
      <c r="E8" s="4">
        <v>0</v>
      </c>
      <c r="F8" s="5" t="str">
        <f>IF($B8="N/A","N/A",IF(E8=0,"Yes","No"))</f>
        <v>Yes</v>
      </c>
      <c r="G8" s="4">
        <v>0</v>
      </c>
      <c r="H8" s="5" t="str">
        <f>IF($B8="N/A","N/A",IF(G8=0,"Yes","No"))</f>
        <v>Yes</v>
      </c>
      <c r="I8" s="6" t="s">
        <v>1747</v>
      </c>
      <c r="J8" s="6" t="s">
        <v>1747</v>
      </c>
      <c r="K8" s="91" t="str">
        <f t="shared" si="0"/>
        <v>N/A</v>
      </c>
    </row>
    <row r="9" spans="1:11" x14ac:dyDescent="0.25">
      <c r="A9" s="110" t="s">
        <v>16</v>
      </c>
      <c r="B9" s="21" t="s">
        <v>213</v>
      </c>
      <c r="C9" s="44">
        <v>5.2895491792999998</v>
      </c>
      <c r="D9" s="5" t="str">
        <f t="shared" ref="D9:D15" si="1">IF($B9="N/A","N/A",IF(C9&gt;15,"No",IF(C9&lt;-15,"No","Yes")))</f>
        <v>N/A</v>
      </c>
      <c r="E9" s="4">
        <v>4.5835473112000003</v>
      </c>
      <c r="F9" s="5" t="str">
        <f t="shared" ref="F9:F15" si="2">IF($B9="N/A","N/A",IF(E9&gt;15,"No",IF(E9&lt;-15,"No","Yes")))</f>
        <v>N/A</v>
      </c>
      <c r="G9" s="4">
        <v>3.6710474215</v>
      </c>
      <c r="H9" s="5" t="str">
        <f t="shared" ref="H9:H15" si="3">IF($B9="N/A","N/A",IF(G9&gt;15,"No",IF(G9&lt;-15,"No","Yes")))</f>
        <v>N/A</v>
      </c>
      <c r="I9" s="6">
        <v>-13.3</v>
      </c>
      <c r="J9" s="6">
        <v>-19.899999999999999</v>
      </c>
      <c r="K9" s="91" t="str">
        <f t="shared" si="0"/>
        <v>Yes</v>
      </c>
    </row>
    <row r="10" spans="1:11" x14ac:dyDescent="0.25">
      <c r="A10" s="110" t="s">
        <v>36</v>
      </c>
      <c r="B10" s="21" t="s">
        <v>213</v>
      </c>
      <c r="C10" s="44">
        <v>1.29789222E-2</v>
      </c>
      <c r="D10" s="5" t="str">
        <f t="shared" si="1"/>
        <v>N/A</v>
      </c>
      <c r="E10" s="4">
        <v>1.0621348900000001E-2</v>
      </c>
      <c r="F10" s="5" t="str">
        <f t="shared" si="2"/>
        <v>N/A</v>
      </c>
      <c r="G10" s="4">
        <v>2.37360551E-2</v>
      </c>
      <c r="H10" s="5" t="str">
        <f t="shared" si="3"/>
        <v>N/A</v>
      </c>
      <c r="I10" s="6">
        <v>-18.2</v>
      </c>
      <c r="J10" s="6">
        <v>123.5</v>
      </c>
      <c r="K10" s="91" t="str">
        <f t="shared" si="0"/>
        <v>No</v>
      </c>
    </row>
    <row r="11" spans="1:11" x14ac:dyDescent="0.25">
      <c r="A11" s="110" t="s">
        <v>37</v>
      </c>
      <c r="B11" s="21" t="s">
        <v>213</v>
      </c>
      <c r="C11" s="44">
        <v>1.8756447999999999E-3</v>
      </c>
      <c r="D11" s="5" t="str">
        <f t="shared" si="1"/>
        <v>N/A</v>
      </c>
      <c r="E11" s="4">
        <v>5.7273769E-3</v>
      </c>
      <c r="F11" s="5" t="str">
        <f t="shared" si="2"/>
        <v>N/A</v>
      </c>
      <c r="G11" s="4">
        <v>0</v>
      </c>
      <c r="H11" s="5" t="str">
        <f t="shared" si="3"/>
        <v>N/A</v>
      </c>
      <c r="I11" s="6">
        <v>205.4</v>
      </c>
      <c r="J11" s="6">
        <v>-100</v>
      </c>
      <c r="K11" s="91" t="str">
        <f t="shared" si="0"/>
        <v>No</v>
      </c>
    </row>
    <row r="12" spans="1:11" x14ac:dyDescent="0.25">
      <c r="A12" s="110" t="s">
        <v>38</v>
      </c>
      <c r="B12" s="21" t="s">
        <v>213</v>
      </c>
      <c r="C12" s="44">
        <v>5.5655287039000001</v>
      </c>
      <c r="D12" s="5" t="str">
        <f t="shared" si="1"/>
        <v>N/A</v>
      </c>
      <c r="E12" s="4">
        <v>4.7359585737999996</v>
      </c>
      <c r="F12" s="5" t="str">
        <f t="shared" si="2"/>
        <v>N/A</v>
      </c>
      <c r="G12" s="4">
        <v>3.7506364983</v>
      </c>
      <c r="H12" s="5" t="str">
        <f t="shared" si="3"/>
        <v>N/A</v>
      </c>
      <c r="I12" s="6">
        <v>-14.9</v>
      </c>
      <c r="J12" s="6">
        <v>-20.8</v>
      </c>
      <c r="K12" s="91" t="str">
        <f t="shared" si="0"/>
        <v>Yes</v>
      </c>
    </row>
    <row r="13" spans="1:11" x14ac:dyDescent="0.25">
      <c r="A13" s="110" t="s">
        <v>863</v>
      </c>
      <c r="B13" s="21" t="s">
        <v>213</v>
      </c>
      <c r="C13" s="44">
        <v>15.32184606</v>
      </c>
      <c r="D13" s="5" t="str">
        <f t="shared" si="1"/>
        <v>N/A</v>
      </c>
      <c r="E13" s="4">
        <v>11.399463443</v>
      </c>
      <c r="F13" s="5" t="str">
        <f t="shared" si="2"/>
        <v>N/A</v>
      </c>
      <c r="G13" s="4">
        <v>7.6449964067999998</v>
      </c>
      <c r="H13" s="5" t="str">
        <f t="shared" si="3"/>
        <v>N/A</v>
      </c>
      <c r="I13" s="6">
        <v>-25.6</v>
      </c>
      <c r="J13" s="6">
        <v>-32.9</v>
      </c>
      <c r="K13" s="91" t="str">
        <f t="shared" si="0"/>
        <v>No</v>
      </c>
    </row>
    <row r="14" spans="1:11" x14ac:dyDescent="0.25">
      <c r="A14" s="110" t="s">
        <v>864</v>
      </c>
      <c r="B14" s="21" t="s">
        <v>213</v>
      </c>
      <c r="C14" s="44">
        <v>13.551676584999999</v>
      </c>
      <c r="D14" s="5" t="str">
        <f t="shared" si="1"/>
        <v>N/A</v>
      </c>
      <c r="E14" s="4">
        <v>10.807621187000001</v>
      </c>
      <c r="F14" s="5" t="str">
        <f t="shared" si="2"/>
        <v>N/A</v>
      </c>
      <c r="G14" s="4">
        <v>7.8389311105999999</v>
      </c>
      <c r="H14" s="5" t="str">
        <f t="shared" si="3"/>
        <v>N/A</v>
      </c>
      <c r="I14" s="6">
        <v>-20.2</v>
      </c>
      <c r="J14" s="6">
        <v>-27.5</v>
      </c>
      <c r="K14" s="91" t="str">
        <f t="shared" si="0"/>
        <v>Yes</v>
      </c>
    </row>
    <row r="15" spans="1:11" x14ac:dyDescent="0.25">
      <c r="A15" s="110" t="s">
        <v>161</v>
      </c>
      <c r="B15" s="21" t="s">
        <v>213</v>
      </c>
      <c r="C15" s="44">
        <v>36.037273507000002</v>
      </c>
      <c r="D15" s="5" t="str">
        <f t="shared" si="1"/>
        <v>N/A</v>
      </c>
      <c r="E15" s="4">
        <v>40.154430894000001</v>
      </c>
      <c r="F15" s="5" t="str">
        <f t="shared" si="2"/>
        <v>N/A</v>
      </c>
      <c r="G15" s="4">
        <v>37.488261391999998</v>
      </c>
      <c r="H15" s="5" t="str">
        <f t="shared" si="3"/>
        <v>N/A</v>
      </c>
      <c r="I15" s="6">
        <v>11.42</v>
      </c>
      <c r="J15" s="6">
        <v>-6.64</v>
      </c>
      <c r="K15" s="91" t="str">
        <f t="shared" si="0"/>
        <v>Yes</v>
      </c>
    </row>
    <row r="16" spans="1:11" x14ac:dyDescent="0.25">
      <c r="A16" s="110" t="s">
        <v>162</v>
      </c>
      <c r="B16" s="21" t="s">
        <v>246</v>
      </c>
      <c r="C16" s="44">
        <v>62.810389573999998</v>
      </c>
      <c r="D16" s="5" t="str">
        <f>IF($B16="N/A","N/A",IF(C16&gt;95,"Yes","No"))</f>
        <v>No</v>
      </c>
      <c r="E16" s="4">
        <v>66.659871104999993</v>
      </c>
      <c r="F16" s="5" t="str">
        <f>IF($B16="N/A","N/A",IF(E16&gt;95,"Yes","No"))</f>
        <v>No</v>
      </c>
      <c r="G16" s="4">
        <v>67.475116994999993</v>
      </c>
      <c r="H16" s="5" t="str">
        <f>IF($B16="N/A","N/A",IF(G16&gt;95,"Yes","No"))</f>
        <v>No</v>
      </c>
      <c r="I16" s="6">
        <v>6.1289999999999996</v>
      </c>
      <c r="J16" s="6">
        <v>1.2230000000000001</v>
      </c>
      <c r="K16" s="91" t="str">
        <f t="shared" ref="K16:K26" si="4">IF(J16="Div by 0", "N/A", IF(J16="N/A","N/A", IF(J16&gt;30, "No", IF(J16&lt;-30, "No", "Yes"))))</f>
        <v>Yes</v>
      </c>
    </row>
    <row r="17" spans="1:11" x14ac:dyDescent="0.25">
      <c r="A17" s="110" t="s">
        <v>865</v>
      </c>
      <c r="B17" s="29" t="s">
        <v>247</v>
      </c>
      <c r="C17" s="44">
        <v>29.547871146999999</v>
      </c>
      <c r="D17" s="5" t="str">
        <f>IF($B17="N/A","N/A",IF(C17&gt;90,"No",IF(C17&lt;50,"No","Yes")))</f>
        <v>No</v>
      </c>
      <c r="E17" s="4">
        <v>37.437711274000002</v>
      </c>
      <c r="F17" s="5" t="str">
        <f>IF($B17="N/A","N/A",IF(E17&gt;90,"No",IF(E17&lt;50,"No","Yes")))</f>
        <v>No</v>
      </c>
      <c r="G17" s="4">
        <v>39.011134705000003</v>
      </c>
      <c r="H17" s="5" t="str">
        <f>IF($B17="N/A","N/A",IF(G17&gt;90,"No",IF(G17&lt;50,"No","Yes")))</f>
        <v>No</v>
      </c>
      <c r="I17" s="6">
        <v>26.7</v>
      </c>
      <c r="J17" s="6">
        <v>4.2030000000000003</v>
      </c>
      <c r="K17" s="91" t="str">
        <f t="shared" si="4"/>
        <v>Yes</v>
      </c>
    </row>
    <row r="18" spans="1:11" x14ac:dyDescent="0.25">
      <c r="A18" s="110" t="s">
        <v>866</v>
      </c>
      <c r="B18" s="29" t="s">
        <v>224</v>
      </c>
      <c r="C18" s="44">
        <v>12.787874757999999</v>
      </c>
      <c r="D18" s="5" t="str">
        <f t="shared" ref="D18:D23" si="5">IF($B18="N/A","N/A",IF(C18&gt;5,"No",IF(C18&lt;=0,"No","Yes")))</f>
        <v>No</v>
      </c>
      <c r="E18" s="4">
        <v>8.0225480955999995</v>
      </c>
      <c r="F18" s="5" t="str">
        <f t="shared" ref="F18:F23" si="6">IF($B18="N/A","N/A",IF(E18&gt;5,"No",IF(E18&lt;=0,"No","Yes")))</f>
        <v>No</v>
      </c>
      <c r="G18" s="4">
        <v>6.6528848362000002</v>
      </c>
      <c r="H18" s="5" t="str">
        <f t="shared" ref="H18:H23" si="7">IF($B18="N/A","N/A",IF(G18&gt;5,"No",IF(G18&lt;=0,"No","Yes")))</f>
        <v>No</v>
      </c>
      <c r="I18" s="6">
        <v>-37.299999999999997</v>
      </c>
      <c r="J18" s="6">
        <v>-17.100000000000001</v>
      </c>
      <c r="K18" s="91" t="str">
        <f t="shared" si="4"/>
        <v>Yes</v>
      </c>
    </row>
    <row r="19" spans="1:11" x14ac:dyDescent="0.25">
      <c r="A19" s="110" t="s">
        <v>867</v>
      </c>
      <c r="B19" s="29" t="s">
        <v>224</v>
      </c>
      <c r="C19" s="44">
        <v>2.2825103938</v>
      </c>
      <c r="D19" s="5" t="str">
        <f t="shared" si="5"/>
        <v>Yes</v>
      </c>
      <c r="E19" s="4">
        <v>1.9748982782</v>
      </c>
      <c r="F19" s="5" t="str">
        <f t="shared" si="6"/>
        <v>Yes</v>
      </c>
      <c r="G19" s="4">
        <v>1.4542722133999999</v>
      </c>
      <c r="H19" s="5" t="str">
        <f t="shared" si="7"/>
        <v>Yes</v>
      </c>
      <c r="I19" s="6">
        <v>-13.5</v>
      </c>
      <c r="J19" s="6">
        <v>-26.4</v>
      </c>
      <c r="K19" s="91" t="str">
        <f t="shared" si="4"/>
        <v>Yes</v>
      </c>
    </row>
    <row r="20" spans="1:11" x14ac:dyDescent="0.25">
      <c r="A20" s="110" t="s">
        <v>868</v>
      </c>
      <c r="B20" s="29" t="s">
        <v>224</v>
      </c>
      <c r="C20" s="44">
        <v>0.77139596720000003</v>
      </c>
      <c r="D20" s="5" t="str">
        <f t="shared" si="5"/>
        <v>Yes</v>
      </c>
      <c r="E20" s="4">
        <v>0.11865191109999999</v>
      </c>
      <c r="F20" s="5" t="str">
        <f t="shared" si="6"/>
        <v>Yes</v>
      </c>
      <c r="G20" s="4">
        <v>2.8435690000000002E-4</v>
      </c>
      <c r="H20" s="5" t="str">
        <f t="shared" si="7"/>
        <v>Yes</v>
      </c>
      <c r="I20" s="6">
        <v>-84.6</v>
      </c>
      <c r="J20" s="6">
        <v>-99.8</v>
      </c>
      <c r="K20" s="91" t="str">
        <f t="shared" si="4"/>
        <v>No</v>
      </c>
    </row>
    <row r="21" spans="1:11" x14ac:dyDescent="0.25">
      <c r="A21" s="110" t="s">
        <v>869</v>
      </c>
      <c r="B21" s="21" t="s">
        <v>213</v>
      </c>
      <c r="C21" s="44">
        <v>2.68664188E-2</v>
      </c>
      <c r="D21" s="5" t="str">
        <f t="shared" si="5"/>
        <v>N/A</v>
      </c>
      <c r="E21" s="4">
        <v>4.4159391399999998E-2</v>
      </c>
      <c r="F21" s="5" t="str">
        <f t="shared" si="6"/>
        <v>N/A</v>
      </c>
      <c r="G21" s="4">
        <v>5.3530184100000003E-2</v>
      </c>
      <c r="H21" s="5" t="str">
        <f t="shared" si="7"/>
        <v>N/A</v>
      </c>
      <c r="I21" s="6">
        <v>64.37</v>
      </c>
      <c r="J21" s="6">
        <v>21.22</v>
      </c>
      <c r="K21" s="91" t="str">
        <f t="shared" si="4"/>
        <v>Yes</v>
      </c>
    </row>
    <row r="22" spans="1:11" x14ac:dyDescent="0.25">
      <c r="A22" s="110" t="s">
        <v>1716</v>
      </c>
      <c r="B22" s="21" t="s">
        <v>213</v>
      </c>
      <c r="C22" s="44">
        <v>0.1760642372</v>
      </c>
      <c r="D22" s="5" t="str">
        <f t="shared" si="5"/>
        <v>N/A</v>
      </c>
      <c r="E22" s="4">
        <v>0.19709479169999999</v>
      </c>
      <c r="F22" s="5" t="str">
        <f t="shared" si="6"/>
        <v>N/A</v>
      </c>
      <c r="G22" s="4">
        <v>0.23601621689999999</v>
      </c>
      <c r="H22" s="5" t="str">
        <f t="shared" si="7"/>
        <v>N/A</v>
      </c>
      <c r="I22" s="6">
        <v>11.94</v>
      </c>
      <c r="J22" s="6">
        <v>19.75</v>
      </c>
      <c r="K22" s="91" t="str">
        <f t="shared" si="4"/>
        <v>Yes</v>
      </c>
    </row>
    <row r="23" spans="1:11" x14ac:dyDescent="0.25">
      <c r="A23" s="110" t="s">
        <v>870</v>
      </c>
      <c r="B23" s="21" t="s">
        <v>213</v>
      </c>
      <c r="C23" s="44">
        <v>9.9140869199999995E-2</v>
      </c>
      <c r="D23" s="5" t="str">
        <f t="shared" si="5"/>
        <v>N/A</v>
      </c>
      <c r="E23" s="4">
        <v>0.2175520178</v>
      </c>
      <c r="F23" s="5" t="str">
        <f t="shared" si="6"/>
        <v>N/A</v>
      </c>
      <c r="G23" s="4">
        <v>0.69973121169999997</v>
      </c>
      <c r="H23" s="5" t="str">
        <f t="shared" si="7"/>
        <v>N/A</v>
      </c>
      <c r="I23" s="6">
        <v>119.4</v>
      </c>
      <c r="J23" s="6">
        <v>221.6</v>
      </c>
      <c r="K23" s="91" t="str">
        <f t="shared" si="4"/>
        <v>No</v>
      </c>
    </row>
    <row r="24" spans="1:11" x14ac:dyDescent="0.25">
      <c r="A24" s="110" t="s">
        <v>871</v>
      </c>
      <c r="B24" s="21" t="s">
        <v>232</v>
      </c>
      <c r="C24" s="44">
        <v>1.1046584856999999</v>
      </c>
      <c r="D24" s="5" t="str">
        <f>IF($B24="N/A","N/A",IF(C24&gt;10,"No",IF(C24&lt;1,"No","Yes")))</f>
        <v>Yes</v>
      </c>
      <c r="E24" s="4">
        <v>1.0622238274</v>
      </c>
      <c r="F24" s="5" t="str">
        <f>IF($B24="N/A","N/A",IF(E24&gt;10,"No",IF(E24&lt;1,"No","Yes")))</f>
        <v>Yes</v>
      </c>
      <c r="G24" s="4">
        <v>0.80067790679999995</v>
      </c>
      <c r="H24" s="5" t="str">
        <f>IF($B24="N/A","N/A",IF(G24&gt;10,"No",IF(G24&lt;1,"No","Yes")))</f>
        <v>No</v>
      </c>
      <c r="I24" s="6">
        <v>-3.84</v>
      </c>
      <c r="J24" s="6">
        <v>-24.6</v>
      </c>
      <c r="K24" s="91" t="str">
        <f t="shared" si="4"/>
        <v>Yes</v>
      </c>
    </row>
    <row r="25" spans="1:11" x14ac:dyDescent="0.25">
      <c r="A25" s="110" t="s">
        <v>872</v>
      </c>
      <c r="B25" s="47" t="s">
        <v>239</v>
      </c>
      <c r="C25" s="44">
        <v>7.8281284377000002</v>
      </c>
      <c r="D25" s="5" t="str">
        <f>IF($B25="N/A","N/A",IF(C25&gt;10,"No",IF(C25&lt;=0,"No","Yes")))</f>
        <v>Yes</v>
      </c>
      <c r="E25" s="4">
        <v>7.0323478123000003</v>
      </c>
      <c r="F25" s="5" t="str">
        <f>IF($B25="N/A","N/A",IF(E25&gt;10,"No",IF(E25&lt;=0,"No","Yes")))</f>
        <v>Yes</v>
      </c>
      <c r="G25" s="4">
        <v>5.6125651622000001</v>
      </c>
      <c r="H25" s="5" t="str">
        <f>IF($B25="N/A","N/A",IF(G25&gt;10,"No",IF(G25&lt;=0,"No","Yes")))</f>
        <v>Yes</v>
      </c>
      <c r="I25" s="6">
        <v>-10.199999999999999</v>
      </c>
      <c r="J25" s="6">
        <v>-20.2</v>
      </c>
      <c r="K25" s="91" t="str">
        <f t="shared" si="4"/>
        <v>Yes</v>
      </c>
    </row>
    <row r="26" spans="1:11" x14ac:dyDescent="0.25">
      <c r="A26" s="110" t="s">
        <v>873</v>
      </c>
      <c r="B26" s="29" t="s">
        <v>248</v>
      </c>
      <c r="C26" s="44">
        <v>37.189610426000002</v>
      </c>
      <c r="D26" s="5" t="str">
        <f>IF($B26="N/A","N/A",IF(C26&gt;=5,"No",IF(C26&lt;0,"No","Yes")))</f>
        <v>No</v>
      </c>
      <c r="E26" s="4">
        <v>33.338435883000002</v>
      </c>
      <c r="F26" s="5" t="str">
        <f>IF($B26="N/A","N/A",IF(E26&gt;=5,"No",IF(E26&lt;0,"No","Yes")))</f>
        <v>No</v>
      </c>
      <c r="G26" s="4">
        <v>32.524456469999997</v>
      </c>
      <c r="H26" s="5" t="str">
        <f>IF($B26="N/A","N/A",IF(G26&gt;=5,"No",IF(G26&lt;0,"No","Yes")))</f>
        <v>No</v>
      </c>
      <c r="I26" s="6">
        <v>-10.4</v>
      </c>
      <c r="J26" s="6">
        <v>-2.44</v>
      </c>
      <c r="K26" s="91" t="str">
        <f t="shared" si="4"/>
        <v>Yes</v>
      </c>
    </row>
    <row r="27" spans="1:11" x14ac:dyDescent="0.25">
      <c r="A27" s="110" t="s">
        <v>14</v>
      </c>
      <c r="B27" s="29" t="s">
        <v>249</v>
      </c>
      <c r="C27" s="44">
        <v>0.26028532459999998</v>
      </c>
      <c r="D27" s="5" t="str">
        <f>IF($B27="N/A","N/A",IF(C27&gt;15,"No",IF(C27&lt;=0,"No","Yes")))</f>
        <v>Yes</v>
      </c>
      <c r="E27" s="4">
        <v>0.26453309559999999</v>
      </c>
      <c r="F27" s="5" t="str">
        <f>IF($B27="N/A","N/A",IF(E27&gt;15,"No",IF(E27&lt;=0,"No","Yes")))</f>
        <v>Yes</v>
      </c>
      <c r="G27" s="4">
        <v>0.20274646099999999</v>
      </c>
      <c r="H27" s="5" t="str">
        <f>IF($B27="N/A","N/A",IF(G27&gt;15,"No",IF(G27&lt;=0,"No","Yes")))</f>
        <v>Yes</v>
      </c>
      <c r="I27" s="6">
        <v>1.6319999999999999</v>
      </c>
      <c r="J27" s="6">
        <v>-23.4</v>
      </c>
      <c r="K27" s="91" t="str">
        <f>IF(J27="Div by 0", "N/A", IF(J27="N/A","N/A", IF(J27&gt;30, "No", IF(J27&lt;-30, "No", "Yes"))))</f>
        <v>Yes</v>
      </c>
    </row>
    <row r="28" spans="1:11" x14ac:dyDescent="0.25">
      <c r="A28" s="110" t="s">
        <v>874</v>
      </c>
      <c r="B28" s="21" t="s">
        <v>213</v>
      </c>
      <c r="C28" s="46">
        <v>87.425545170999996</v>
      </c>
      <c r="D28" s="5" t="str">
        <f>IF($B28="N/A","N/A",IF(C28&gt;15,"No",IF(C28&lt;-15,"No","Yes")))</f>
        <v>N/A</v>
      </c>
      <c r="E28" s="23">
        <v>105.59093333</v>
      </c>
      <c r="F28" s="5" t="str">
        <f>IF($B28="N/A","N/A",IF(E28&gt;15,"No",IF(E28&lt;-15,"No","Yes")))</f>
        <v>N/A</v>
      </c>
      <c r="G28" s="23">
        <v>84.928471247999994</v>
      </c>
      <c r="H28" s="5" t="str">
        <f>IF($B28="N/A","N/A",IF(G28&gt;15,"No",IF(G28&lt;-15,"No","Yes")))</f>
        <v>N/A</v>
      </c>
      <c r="I28" s="6">
        <v>20.78</v>
      </c>
      <c r="J28" s="6">
        <v>-19.600000000000001</v>
      </c>
      <c r="K28" s="91" t="str">
        <f>IF(J28="Div by 0", "N/A", IF(J28="N/A","N/A", IF(J28&gt;30, "No", IF(J28&lt;-30, "No", "Yes"))))</f>
        <v>Yes</v>
      </c>
    </row>
    <row r="29" spans="1:11" x14ac:dyDescent="0.25">
      <c r="A29" s="110" t="s">
        <v>376</v>
      </c>
      <c r="B29" s="21" t="s">
        <v>250</v>
      </c>
      <c r="C29" s="44">
        <v>7.5330302888</v>
      </c>
      <c r="D29" s="5" t="str">
        <f>IF($B29="N/A","N/A",IF(C29&gt;35,"No",IF(C29&lt;10,"No","Yes")))</f>
        <v>No</v>
      </c>
      <c r="E29" s="4">
        <v>6.6949446666999997</v>
      </c>
      <c r="F29" s="5" t="str">
        <f>IF($B29="N/A","N/A",IF(E29&gt;35,"No",IF(E29&lt;10,"No","Yes")))</f>
        <v>No</v>
      </c>
      <c r="G29" s="4">
        <v>5.2369297134000004</v>
      </c>
      <c r="H29" s="5" t="str">
        <f>IF($B29="N/A","N/A",IF(G29&gt;35,"No",IF(G29&lt;10,"No","Yes")))</f>
        <v>No</v>
      </c>
      <c r="I29" s="6">
        <v>-11.1</v>
      </c>
      <c r="J29" s="6">
        <v>-21.8</v>
      </c>
      <c r="K29" s="91" t="str">
        <f t="shared" ref="K29:K54" si="8">IF(J29="Div by 0", "N/A", IF(J29="N/A","N/A", IF(J29&gt;30, "No", IF(J29&lt;-30, "No", "Yes"))))</f>
        <v>Yes</v>
      </c>
    </row>
    <row r="30" spans="1:11" x14ac:dyDescent="0.25">
      <c r="A30" s="110" t="s">
        <v>377</v>
      </c>
      <c r="B30" s="21" t="s">
        <v>251</v>
      </c>
      <c r="C30" s="44">
        <v>21.322044032000001</v>
      </c>
      <c r="D30" s="5" t="str">
        <f>IF($B30="N/A","N/A",IF(C30&gt;20,"No",IF(C30&lt;2,"No","Yes")))</f>
        <v>No</v>
      </c>
      <c r="E30" s="4">
        <v>29.027110762</v>
      </c>
      <c r="F30" s="5" t="str">
        <f>IF($B30="N/A","N/A",IF(E30&gt;20,"No",IF(E30&lt;2,"No","Yes")))</f>
        <v>No</v>
      </c>
      <c r="G30" s="4">
        <v>29.811265225</v>
      </c>
      <c r="H30" s="5" t="str">
        <f>IF($B30="N/A","N/A",IF(G30&gt;20,"No",IF(G30&lt;2,"No","Yes")))</f>
        <v>No</v>
      </c>
      <c r="I30" s="6">
        <v>36.14</v>
      </c>
      <c r="J30" s="6">
        <v>2.7010000000000001</v>
      </c>
      <c r="K30" s="91" t="str">
        <f t="shared" si="8"/>
        <v>Yes</v>
      </c>
    </row>
    <row r="31" spans="1:11" x14ac:dyDescent="0.25">
      <c r="A31" s="110" t="s">
        <v>378</v>
      </c>
      <c r="B31" s="21" t="s">
        <v>252</v>
      </c>
      <c r="C31" s="44">
        <v>14.595979335000001</v>
      </c>
      <c r="D31" s="5" t="str">
        <f>IF($B31="N/A","N/A",IF(C31&gt;8,"No",IF(C31&lt;0.5,"No","Yes")))</f>
        <v>No</v>
      </c>
      <c r="E31" s="4">
        <v>4.2587006698999996</v>
      </c>
      <c r="F31" s="5" t="str">
        <f>IF($B31="N/A","N/A",IF(E31&gt;8,"No",IF(E31&lt;0.5,"No","Yes")))</f>
        <v>Yes</v>
      </c>
      <c r="G31" s="4">
        <v>4.7757739305999998</v>
      </c>
      <c r="H31" s="5" t="str">
        <f>IF($B31="N/A","N/A",IF(G31&gt;8,"No",IF(G31&lt;0.5,"No","Yes")))</f>
        <v>Yes</v>
      </c>
      <c r="I31" s="6">
        <v>-70.8</v>
      </c>
      <c r="J31" s="6">
        <v>12.14</v>
      </c>
      <c r="K31" s="91" t="str">
        <f t="shared" si="8"/>
        <v>Yes</v>
      </c>
    </row>
    <row r="32" spans="1:11" x14ac:dyDescent="0.25">
      <c r="A32" s="110" t="s">
        <v>379</v>
      </c>
      <c r="B32" s="21" t="s">
        <v>253</v>
      </c>
      <c r="C32" s="44">
        <v>2.0824988256000001</v>
      </c>
      <c r="D32" s="5" t="str">
        <f>IF($B32="N/A","N/A",IF(C32&gt;25,"No",IF(C32&lt;3,"No","Yes")))</f>
        <v>No</v>
      </c>
      <c r="E32" s="4">
        <v>1.9924632758</v>
      </c>
      <c r="F32" s="5" t="str">
        <f>IF($B32="N/A","N/A",IF(E32&gt;25,"No",IF(E32&lt;3,"No","Yes")))</f>
        <v>No</v>
      </c>
      <c r="G32" s="4">
        <v>1.7969933523999999</v>
      </c>
      <c r="H32" s="5" t="str">
        <f>IF($B32="N/A","N/A",IF(G32&gt;25,"No",IF(G32&lt;3,"No","Yes")))</f>
        <v>No</v>
      </c>
      <c r="I32" s="6">
        <v>-4.32</v>
      </c>
      <c r="J32" s="6">
        <v>-9.81</v>
      </c>
      <c r="K32" s="91" t="str">
        <f t="shared" si="8"/>
        <v>Yes</v>
      </c>
    </row>
    <row r="33" spans="1:11" x14ac:dyDescent="0.25">
      <c r="A33" s="110" t="s">
        <v>380</v>
      </c>
      <c r="B33" s="21" t="s">
        <v>254</v>
      </c>
      <c r="C33" s="44">
        <v>1.1062802010999999</v>
      </c>
      <c r="D33" s="5" t="str">
        <f>IF($B33="N/A","N/A",IF(C33&gt;25,"No",IF(C33&lt;2,"No","Yes")))</f>
        <v>No</v>
      </c>
      <c r="E33" s="4">
        <v>1.2375210920999999</v>
      </c>
      <c r="F33" s="5" t="str">
        <f>IF($B33="N/A","N/A",IF(E33&gt;25,"No",IF(E33&lt;2,"No","Yes")))</f>
        <v>No</v>
      </c>
      <c r="G33" s="4">
        <v>1.8264242903000001</v>
      </c>
      <c r="H33" s="5" t="str">
        <f>IF($B33="N/A","N/A",IF(G33&gt;25,"No",IF(G33&lt;2,"No","Yes")))</f>
        <v>No</v>
      </c>
      <c r="I33" s="6">
        <v>11.86</v>
      </c>
      <c r="J33" s="6">
        <v>47.59</v>
      </c>
      <c r="K33" s="91" t="str">
        <f t="shared" si="8"/>
        <v>No</v>
      </c>
    </row>
    <row r="34" spans="1:11" x14ac:dyDescent="0.25">
      <c r="A34" s="110" t="s">
        <v>381</v>
      </c>
      <c r="B34" s="21" t="s">
        <v>255</v>
      </c>
      <c r="C34" s="44">
        <v>2.8820585839000001</v>
      </c>
      <c r="D34" s="5" t="str">
        <f>IF($B34="N/A","N/A",IF(C34&gt;25,"No",IF(C34&lt;=0,"No","Yes")))</f>
        <v>Yes</v>
      </c>
      <c r="E34" s="4">
        <v>1.2316660929000001</v>
      </c>
      <c r="F34" s="5" t="str">
        <f>IF($B34="N/A","N/A",IF(E34&gt;25,"No",IF(E34&lt;=0,"No","Yes")))</f>
        <v>Yes</v>
      </c>
      <c r="G34" s="4">
        <v>0.3363941983</v>
      </c>
      <c r="H34" s="5" t="str">
        <f>IF($B34="N/A","N/A",IF(G34&gt;25,"No",IF(G34&lt;=0,"No","Yes")))</f>
        <v>Yes</v>
      </c>
      <c r="I34" s="6">
        <v>-57.3</v>
      </c>
      <c r="J34" s="6">
        <v>-72.7</v>
      </c>
      <c r="K34" s="91" t="str">
        <f t="shared" si="8"/>
        <v>No</v>
      </c>
    </row>
    <row r="35" spans="1:11" x14ac:dyDescent="0.25">
      <c r="A35" s="110" t="s">
        <v>382</v>
      </c>
      <c r="B35" s="21" t="s">
        <v>256</v>
      </c>
      <c r="C35" s="44">
        <v>8.2484770741000002</v>
      </c>
      <c r="D35" s="5" t="str">
        <f>IF($B35="N/A","N/A",IF(C35&gt;20,"No",IF(C35&lt;4,"No","Yes")))</f>
        <v>Yes</v>
      </c>
      <c r="E35" s="4">
        <v>7.4055158324999999</v>
      </c>
      <c r="F35" s="5" t="str">
        <f>IF($B35="N/A","N/A",IF(E35&gt;20,"No",IF(E35&lt;4,"No","Yes")))</f>
        <v>Yes</v>
      </c>
      <c r="G35" s="4">
        <v>5.7743642312999999</v>
      </c>
      <c r="H35" s="5" t="str">
        <f>IF($B35="N/A","N/A",IF(G35&gt;20,"No",IF(G35&lt;4,"No","Yes")))</f>
        <v>Yes</v>
      </c>
      <c r="I35" s="6">
        <v>-10.199999999999999</v>
      </c>
      <c r="J35" s="6">
        <v>-22</v>
      </c>
      <c r="K35" s="91" t="str">
        <f t="shared" si="8"/>
        <v>Yes</v>
      </c>
    </row>
    <row r="36" spans="1:11" x14ac:dyDescent="0.25">
      <c r="A36" s="110" t="s">
        <v>383</v>
      </c>
      <c r="B36" s="21" t="s">
        <v>257</v>
      </c>
      <c r="C36" s="44">
        <v>0</v>
      </c>
      <c r="D36" s="5" t="str">
        <f>IF($B36="N/A","N/A",IF(C36&gt;=3,"No",IF(C36&lt;0,"No","Yes")))</f>
        <v>Yes</v>
      </c>
      <c r="E36" s="4">
        <v>0</v>
      </c>
      <c r="F36" s="5" t="str">
        <f>IF($B36="N/A","N/A",IF(E36&gt;=3,"No",IF(E36&lt;0,"No","Yes")))</f>
        <v>Yes</v>
      </c>
      <c r="G36" s="4">
        <v>0</v>
      </c>
      <c r="H36" s="5" t="str">
        <f>IF($B36="N/A","N/A",IF(G36&gt;=3,"No",IF(G36&lt;0,"No","Yes")))</f>
        <v>Yes</v>
      </c>
      <c r="I36" s="6" t="s">
        <v>1747</v>
      </c>
      <c r="J36" s="6" t="s">
        <v>1747</v>
      </c>
      <c r="K36" s="91" t="str">
        <f t="shared" si="8"/>
        <v>N/A</v>
      </c>
    </row>
    <row r="37" spans="1:11" x14ac:dyDescent="0.25">
      <c r="A37" s="110" t="s">
        <v>384</v>
      </c>
      <c r="B37" s="21" t="s">
        <v>258</v>
      </c>
      <c r="C37" s="44">
        <v>17.9412539</v>
      </c>
      <c r="D37" s="5" t="str">
        <f>IF($B37="N/A","N/A",IF(C37&gt;=25,"No",IF(C37&lt;0,"No","Yes")))</f>
        <v>Yes</v>
      </c>
      <c r="E37" s="4">
        <v>15.131927944999999</v>
      </c>
      <c r="F37" s="5" t="str">
        <f>IF($B37="N/A","N/A",IF(E37&gt;=25,"No",IF(E37&lt;0,"No","Yes")))</f>
        <v>Yes</v>
      </c>
      <c r="G37" s="4">
        <v>15.480673329</v>
      </c>
      <c r="H37" s="5" t="str">
        <f>IF($B37="N/A","N/A",IF(G37&gt;=25,"No",IF(G37&lt;0,"No","Yes")))</f>
        <v>Yes</v>
      </c>
      <c r="I37" s="6">
        <v>-15.7</v>
      </c>
      <c r="J37" s="6">
        <v>2.3050000000000002</v>
      </c>
      <c r="K37" s="91" t="str">
        <f t="shared" si="8"/>
        <v>Yes</v>
      </c>
    </row>
    <row r="38" spans="1:11" x14ac:dyDescent="0.25">
      <c r="A38" s="110" t="s">
        <v>385</v>
      </c>
      <c r="B38" s="21" t="s">
        <v>221</v>
      </c>
      <c r="C38" s="44">
        <v>2.1066623852999999</v>
      </c>
      <c r="D38" s="5" t="str">
        <f>IF($B38="N/A","N/A",IF(C38&gt;3,"Yes","No"))</f>
        <v>No</v>
      </c>
      <c r="E38" s="4">
        <v>1.4112664292999999</v>
      </c>
      <c r="F38" s="5" t="str">
        <f>IF($B38="N/A","N/A",IF(E38&gt;3,"Yes","No"))</f>
        <v>No</v>
      </c>
      <c r="G38" s="4">
        <v>0.8338765735</v>
      </c>
      <c r="H38" s="5" t="str">
        <f>IF($B38="N/A","N/A",IF(G38&gt;3,"Yes","No"))</f>
        <v>No</v>
      </c>
      <c r="I38" s="6">
        <v>-33</v>
      </c>
      <c r="J38" s="6">
        <v>-40.9</v>
      </c>
      <c r="K38" s="91" t="str">
        <f t="shared" si="8"/>
        <v>No</v>
      </c>
    </row>
    <row r="39" spans="1:11" x14ac:dyDescent="0.25">
      <c r="A39" s="110" t="s">
        <v>386</v>
      </c>
      <c r="B39" s="21" t="s">
        <v>220</v>
      </c>
      <c r="C39" s="44">
        <v>2.1751528331999999</v>
      </c>
      <c r="D39" s="5" t="str">
        <f>IF($B39="N/A","N/A",IF(C39&gt;1,"Yes","No"))</f>
        <v>Yes</v>
      </c>
      <c r="E39" s="4">
        <v>3.2112906957999998</v>
      </c>
      <c r="F39" s="5" t="str">
        <f>IF($B39="N/A","N/A",IF(E39&gt;1,"Yes","No"))</f>
        <v>Yes</v>
      </c>
      <c r="G39" s="4">
        <v>2.2953287982999999</v>
      </c>
      <c r="H39" s="5" t="str">
        <f>IF($B39="N/A","N/A",IF(G39&gt;1,"Yes","No"))</f>
        <v>Yes</v>
      </c>
      <c r="I39" s="6">
        <v>47.64</v>
      </c>
      <c r="J39" s="6">
        <v>-28.5</v>
      </c>
      <c r="K39" s="91" t="str">
        <f t="shared" si="8"/>
        <v>Yes</v>
      </c>
    </row>
    <row r="40" spans="1:11" x14ac:dyDescent="0.25">
      <c r="A40" s="110" t="s">
        <v>387</v>
      </c>
      <c r="B40" s="21" t="s">
        <v>213</v>
      </c>
      <c r="C40" s="44">
        <v>1.2541265899999999E-2</v>
      </c>
      <c r="D40" s="5" t="str">
        <f>IF($B40="N/A","N/A",IF(C40&gt;15,"No",IF(C40&lt;-15,"No","Yes")))</f>
        <v>N/A</v>
      </c>
      <c r="E40" s="4">
        <v>6.2782521000000003E-3</v>
      </c>
      <c r="F40" s="5" t="str">
        <f>IF($B40="N/A","N/A",IF(E40&gt;15,"No",IF(E40&lt;-15,"No","Yes")))</f>
        <v>N/A</v>
      </c>
      <c r="G40" s="4">
        <v>7.6776359999999998E-3</v>
      </c>
      <c r="H40" s="5" t="str">
        <f>IF($B40="N/A","N/A",IF(G40&gt;15,"No",IF(G40&lt;-15,"No","Yes")))</f>
        <v>N/A</v>
      </c>
      <c r="I40" s="6">
        <v>-49.9</v>
      </c>
      <c r="J40" s="6">
        <v>22.29</v>
      </c>
      <c r="K40" s="91" t="str">
        <f t="shared" si="8"/>
        <v>Yes</v>
      </c>
    </row>
    <row r="41" spans="1:11" x14ac:dyDescent="0.25">
      <c r="A41" s="110" t="s">
        <v>388</v>
      </c>
      <c r="B41" s="21" t="s">
        <v>213</v>
      </c>
      <c r="C41" s="44">
        <v>0</v>
      </c>
      <c r="D41" s="5" t="str">
        <f>IF($B41="N/A","N/A",IF(C41&gt;15,"No",IF(C41&lt;-15,"No","Yes")))</f>
        <v>N/A</v>
      </c>
      <c r="E41" s="4">
        <v>0</v>
      </c>
      <c r="F41" s="5" t="str">
        <f>IF($B41="N/A","N/A",IF(E41&gt;15,"No",IF(E41&lt;-15,"No","Yes")))</f>
        <v>N/A</v>
      </c>
      <c r="G41" s="4">
        <v>0</v>
      </c>
      <c r="H41" s="5" t="str">
        <f>IF($B41="N/A","N/A",IF(G41&gt;15,"No",IF(G41&lt;-15,"No","Yes")))</f>
        <v>N/A</v>
      </c>
      <c r="I41" s="6" t="s">
        <v>1747</v>
      </c>
      <c r="J41" s="6" t="s">
        <v>1747</v>
      </c>
      <c r="K41" s="91" t="str">
        <f t="shared" si="8"/>
        <v>N/A</v>
      </c>
    </row>
    <row r="42" spans="1:11" x14ac:dyDescent="0.25">
      <c r="A42" s="110" t="s">
        <v>389</v>
      </c>
      <c r="B42" s="21" t="s">
        <v>259</v>
      </c>
      <c r="C42" s="44">
        <v>0</v>
      </c>
      <c r="D42" s="5" t="str">
        <f>IF($B42="N/A","N/A",IF(C42&gt;0,"Yes","No"))</f>
        <v>No</v>
      </c>
      <c r="E42" s="4">
        <v>0</v>
      </c>
      <c r="F42" s="5" t="str">
        <f>IF($B42="N/A","N/A",IF(E42&gt;0,"Yes","No"))</f>
        <v>No</v>
      </c>
      <c r="G42" s="4">
        <v>0</v>
      </c>
      <c r="H42" s="5" t="str">
        <f>IF($B42="N/A","N/A",IF(G42&gt;0,"Yes","No"))</f>
        <v>No</v>
      </c>
      <c r="I42" s="6" t="s">
        <v>1747</v>
      </c>
      <c r="J42" s="6" t="s">
        <v>1747</v>
      </c>
      <c r="K42" s="91" t="str">
        <f t="shared" si="8"/>
        <v>N/A</v>
      </c>
    </row>
    <row r="43" spans="1:11" x14ac:dyDescent="0.25">
      <c r="A43" s="110" t="s">
        <v>390</v>
      </c>
      <c r="B43" s="21" t="s">
        <v>259</v>
      </c>
      <c r="C43" s="44">
        <v>0</v>
      </c>
      <c r="D43" s="5" t="str">
        <f>IF($B43="N/A","N/A",IF(C43&gt;0,"Yes","No"))</f>
        <v>No</v>
      </c>
      <c r="E43" s="4">
        <v>0</v>
      </c>
      <c r="F43" s="5" t="str">
        <f>IF($B43="N/A","N/A",IF(E43&gt;0,"Yes","No"))</f>
        <v>No</v>
      </c>
      <c r="G43" s="4">
        <v>0</v>
      </c>
      <c r="H43" s="5" t="str">
        <f>IF($B43="N/A","N/A",IF(G43&gt;0,"Yes","No"))</f>
        <v>No</v>
      </c>
      <c r="I43" s="6" t="s">
        <v>1747</v>
      </c>
      <c r="J43" s="6" t="s">
        <v>1747</v>
      </c>
      <c r="K43" s="91" t="str">
        <f t="shared" si="8"/>
        <v>N/A</v>
      </c>
    </row>
    <row r="44" spans="1:11" x14ac:dyDescent="0.25">
      <c r="A44" s="110" t="s">
        <v>391</v>
      </c>
      <c r="B44" s="21" t="s">
        <v>259</v>
      </c>
      <c r="C44" s="44">
        <v>4.4725289517000002</v>
      </c>
      <c r="D44" s="5" t="str">
        <f>IF($B44="N/A","N/A",IF(C44&gt;0,"Yes","No"))</f>
        <v>Yes</v>
      </c>
      <c r="E44" s="4">
        <v>6.3274905615000003</v>
      </c>
      <c r="F44" s="5" t="str">
        <f>IF($B44="N/A","N/A",IF(E44&gt;0,"Yes","No"))</f>
        <v>Yes</v>
      </c>
      <c r="G44" s="4">
        <v>6.3530304979999999</v>
      </c>
      <c r="H44" s="5" t="str">
        <f>IF($B44="N/A","N/A",IF(G44&gt;0,"Yes","No"))</f>
        <v>Yes</v>
      </c>
      <c r="I44" s="6">
        <v>41.47</v>
      </c>
      <c r="J44" s="6">
        <v>0.40360000000000001</v>
      </c>
      <c r="K44" s="91" t="str">
        <f t="shared" si="8"/>
        <v>Yes</v>
      </c>
    </row>
    <row r="45" spans="1:11" x14ac:dyDescent="0.25">
      <c r="A45" s="110" t="s">
        <v>392</v>
      </c>
      <c r="B45" s="21" t="s">
        <v>220</v>
      </c>
      <c r="C45" s="44">
        <v>7.9836509463000001</v>
      </c>
      <c r="D45" s="5" t="str">
        <f>IF($B45="N/A","N/A",IF(C45&gt;1,"Yes","No"))</f>
        <v>Yes</v>
      </c>
      <c r="E45" s="4">
        <v>10.278345249999999</v>
      </c>
      <c r="F45" s="5" t="str">
        <f>IF($B45="N/A","N/A",IF(E45&gt;1,"Yes","No"))</f>
        <v>Yes</v>
      </c>
      <c r="G45" s="4">
        <v>8.0272527641</v>
      </c>
      <c r="H45" s="5" t="str">
        <f>IF($B45="N/A","N/A",IF(G45&gt;1,"Yes","No"))</f>
        <v>Yes</v>
      </c>
      <c r="I45" s="6">
        <v>28.74</v>
      </c>
      <c r="J45" s="6">
        <v>-21.9</v>
      </c>
      <c r="K45" s="91" t="str">
        <f t="shared" si="8"/>
        <v>Yes</v>
      </c>
    </row>
    <row r="46" spans="1:11" x14ac:dyDescent="0.25">
      <c r="A46" s="110" t="s">
        <v>393</v>
      </c>
      <c r="B46" s="21" t="s">
        <v>259</v>
      </c>
      <c r="C46" s="44">
        <v>0.19406527840000001</v>
      </c>
      <c r="D46" s="5" t="str">
        <f>IF($B46="N/A","N/A",IF(C46&gt;0,"Yes","No"))</f>
        <v>Yes</v>
      </c>
      <c r="E46" s="4">
        <v>6.0525172299999999E-2</v>
      </c>
      <c r="F46" s="5" t="str">
        <f>IF($B46="N/A","N/A",IF(E46&gt;0,"Yes","No"))</f>
        <v>Yes</v>
      </c>
      <c r="G46" s="4">
        <v>5.3316915999999997E-3</v>
      </c>
      <c r="H46" s="5" t="str">
        <f>IF($B46="N/A","N/A",IF(G46&gt;0,"Yes","No"))</f>
        <v>Yes</v>
      </c>
      <c r="I46" s="6">
        <v>-68.8</v>
      </c>
      <c r="J46" s="6">
        <v>-91.2</v>
      </c>
      <c r="K46" s="91" t="str">
        <f t="shared" si="8"/>
        <v>No</v>
      </c>
    </row>
    <row r="47" spans="1:11" x14ac:dyDescent="0.25">
      <c r="A47" s="110" t="s">
        <v>394</v>
      </c>
      <c r="B47" s="21" t="s">
        <v>213</v>
      </c>
      <c r="C47" s="44">
        <v>3.8380597999999998E-3</v>
      </c>
      <c r="D47" s="5" t="str">
        <f>IF($B47="N/A","N/A",IF(C47&gt;15,"No",IF(C47&lt;-15,"No","Yes")))</f>
        <v>N/A</v>
      </c>
      <c r="E47" s="4">
        <v>3.7387344000000002E-3</v>
      </c>
      <c r="F47" s="5" t="str">
        <f>IF($B47="N/A","N/A",IF(E47&gt;15,"No",IF(E47&lt;-15,"No","Yes")))</f>
        <v>N/A</v>
      </c>
      <c r="G47" s="4">
        <v>3.8388179999999999E-3</v>
      </c>
      <c r="H47" s="5" t="str">
        <f>IF($B47="N/A","N/A",IF(G47&gt;15,"No",IF(G47&lt;-15,"No","Yes")))</f>
        <v>N/A</v>
      </c>
      <c r="I47" s="6">
        <v>-2.59</v>
      </c>
      <c r="J47" s="6">
        <v>2.677</v>
      </c>
      <c r="K47" s="91" t="str">
        <f t="shared" si="8"/>
        <v>Yes</v>
      </c>
    </row>
    <row r="48" spans="1:11" x14ac:dyDescent="0.25">
      <c r="A48" s="110" t="s">
        <v>395</v>
      </c>
      <c r="B48" s="21" t="s">
        <v>213</v>
      </c>
      <c r="C48" s="44">
        <v>1.91362419E-2</v>
      </c>
      <c r="D48" s="5" t="str">
        <f>IF($B48="N/A","N/A",IF(C48&gt;15,"No",IF(C48&lt;-15,"No","Yes")))</f>
        <v>N/A</v>
      </c>
      <c r="E48" s="4">
        <v>4.3736138000000004E-3</v>
      </c>
      <c r="F48" s="5" t="str">
        <f>IF($B48="N/A","N/A",IF(E48&gt;15,"No",IF(E48&lt;-15,"No","Yes")))</f>
        <v>N/A</v>
      </c>
      <c r="G48" s="4">
        <v>1.3506951999999999E-3</v>
      </c>
      <c r="H48" s="5" t="str">
        <f>IF($B48="N/A","N/A",IF(G48&gt;15,"No",IF(G48&lt;-15,"No","Yes")))</f>
        <v>N/A</v>
      </c>
      <c r="I48" s="6">
        <v>-77.099999999999994</v>
      </c>
      <c r="J48" s="6">
        <v>-69.099999999999994</v>
      </c>
      <c r="K48" s="91" t="str">
        <f t="shared" si="8"/>
        <v>No</v>
      </c>
    </row>
    <row r="49" spans="1:11" x14ac:dyDescent="0.25">
      <c r="A49" s="110" t="s">
        <v>396</v>
      </c>
      <c r="B49" s="21" t="s">
        <v>213</v>
      </c>
      <c r="C49" s="44">
        <v>0.48273062280000001</v>
      </c>
      <c r="D49" s="5" t="str">
        <f>IF($B49="N/A","N/A",IF(C49&gt;15,"No",IF(C49&lt;-15,"No","Yes")))</f>
        <v>N/A</v>
      </c>
      <c r="E49" s="4">
        <v>0.35101778230000003</v>
      </c>
      <c r="F49" s="5" t="str">
        <f>IF($B49="N/A","N/A",IF(E49&gt;15,"No",IF(E49&lt;-15,"No","Yes")))</f>
        <v>N/A</v>
      </c>
      <c r="G49" s="4">
        <v>0.23068452519999999</v>
      </c>
      <c r="H49" s="5" t="str">
        <f>IF($B49="N/A","N/A",IF(G49&gt;15,"No",IF(G49&lt;-15,"No","Yes")))</f>
        <v>N/A</v>
      </c>
      <c r="I49" s="6">
        <v>-27.3</v>
      </c>
      <c r="J49" s="6">
        <v>-34.299999999999997</v>
      </c>
      <c r="K49" s="91" t="str">
        <f t="shared" si="8"/>
        <v>No</v>
      </c>
    </row>
    <row r="50" spans="1:11" x14ac:dyDescent="0.25">
      <c r="A50" s="110" t="s">
        <v>397</v>
      </c>
      <c r="B50" s="21" t="s">
        <v>213</v>
      </c>
      <c r="C50" s="44">
        <v>0</v>
      </c>
      <c r="D50" s="5" t="str">
        <f>IF($B50="N/A","N/A",IF(C50&gt;15,"No",IF(C50&lt;-15,"No","Yes")))</f>
        <v>N/A</v>
      </c>
      <c r="E50" s="4">
        <v>0</v>
      </c>
      <c r="F50" s="5" t="str">
        <f>IF($B50="N/A","N/A",IF(E50&gt;15,"No",IF(E50&lt;-15,"No","Yes")))</f>
        <v>N/A</v>
      </c>
      <c r="G50" s="4">
        <v>0</v>
      </c>
      <c r="H50" s="5" t="str">
        <f>IF($B50="N/A","N/A",IF(G50&gt;15,"No",IF(G50&lt;-15,"No","Yes")))</f>
        <v>N/A</v>
      </c>
      <c r="I50" s="6" t="s">
        <v>1747</v>
      </c>
      <c r="J50" s="6" t="s">
        <v>1747</v>
      </c>
      <c r="K50" s="91" t="str">
        <f t="shared" si="8"/>
        <v>N/A</v>
      </c>
    </row>
    <row r="51" spans="1:11" x14ac:dyDescent="0.25">
      <c r="A51" s="110" t="s">
        <v>398</v>
      </c>
      <c r="B51" s="21" t="s">
        <v>213</v>
      </c>
      <c r="C51" s="44">
        <v>1.0565475949000001</v>
      </c>
      <c r="D51" s="5" t="str">
        <f>IF($B51="N/A","N/A",IF(C51&gt;15,"No",IF(C51&lt;-15,"No","Yes")))</f>
        <v>N/A</v>
      </c>
      <c r="E51" s="4">
        <v>2.9665799468</v>
      </c>
      <c r="F51" s="5" t="str">
        <f>IF($B51="N/A","N/A",IF(E51&gt;15,"No",IF(E51&lt;-15,"No","Yes")))</f>
        <v>N/A</v>
      </c>
      <c r="G51" s="4">
        <v>3.5956928462</v>
      </c>
      <c r="H51" s="5" t="str">
        <f>IF($B51="N/A","N/A",IF(G51&gt;15,"No",IF(G51&lt;-15,"No","Yes")))</f>
        <v>N/A</v>
      </c>
      <c r="I51" s="6">
        <v>180.8</v>
      </c>
      <c r="J51" s="6">
        <v>21.21</v>
      </c>
      <c r="K51" s="91" t="str">
        <f t="shared" si="8"/>
        <v>Yes</v>
      </c>
    </row>
    <row r="52" spans="1:11" x14ac:dyDescent="0.25">
      <c r="A52" s="110" t="s">
        <v>399</v>
      </c>
      <c r="B52" s="21" t="s">
        <v>220</v>
      </c>
      <c r="C52" s="44">
        <v>2.5715541384999998</v>
      </c>
      <c r="D52" s="5" t="str">
        <f>IF($B52="N/A","N/A",IF(C52&gt;1,"Yes","No"))</f>
        <v>Yes</v>
      </c>
      <c r="E52" s="4">
        <v>4.9257473235999996</v>
      </c>
      <c r="F52" s="5" t="str">
        <f>IF($B52="N/A","N/A",IF(E52&gt;1,"Yes","No"))</f>
        <v>Yes</v>
      </c>
      <c r="G52" s="4">
        <v>6.8447546462000002</v>
      </c>
      <c r="H52" s="5" t="str">
        <f>IF($B52="N/A","N/A",IF(G52&gt;1,"Yes","No"))</f>
        <v>Yes</v>
      </c>
      <c r="I52" s="6">
        <v>91.55</v>
      </c>
      <c r="J52" s="6">
        <v>38.96</v>
      </c>
      <c r="K52" s="91" t="str">
        <f t="shared" si="8"/>
        <v>No</v>
      </c>
    </row>
    <row r="53" spans="1:11" x14ac:dyDescent="0.25">
      <c r="A53" s="110" t="s">
        <v>400</v>
      </c>
      <c r="B53" s="21" t="s">
        <v>259</v>
      </c>
      <c r="C53" s="44">
        <v>3.2064557247000001</v>
      </c>
      <c r="D53" s="5" t="str">
        <f>IF($B53="N/A","N/A",IF(C53&gt;0,"Yes","No"))</f>
        <v>Yes</v>
      </c>
      <c r="E53" s="4">
        <v>3.4731431893</v>
      </c>
      <c r="F53" s="5" t="str">
        <f>IF($B53="N/A","N/A",IF(E53&gt;0,"Yes","No"))</f>
        <v>Yes</v>
      </c>
      <c r="G53" s="4">
        <v>6.7623622379999997</v>
      </c>
      <c r="H53" s="5" t="str">
        <f>IF($B53="N/A","N/A",IF(G53&gt;0,"Yes","No"))</f>
        <v>Yes</v>
      </c>
      <c r="I53" s="6">
        <v>8.3170000000000002</v>
      </c>
      <c r="J53" s="6">
        <v>94.7</v>
      </c>
      <c r="K53" s="91" t="str">
        <f t="shared" si="8"/>
        <v>No</v>
      </c>
    </row>
    <row r="54" spans="1:11" x14ac:dyDescent="0.25">
      <c r="A54" s="110" t="s">
        <v>401</v>
      </c>
      <c r="B54" s="21" t="s">
        <v>260</v>
      </c>
      <c r="C54" s="44">
        <v>3.5137166999999999E-3</v>
      </c>
      <c r="D54" s="5" t="str">
        <f>IF($B54="N/A","N/A",IF(C54&gt;=1,"No",IF(C54&lt;0,"No","Yes")))</f>
        <v>Yes</v>
      </c>
      <c r="E54" s="4">
        <v>3.527108E-4</v>
      </c>
      <c r="F54" s="5" t="str">
        <f>IF($B54="N/A","N/A",IF(E54&gt;=1,"No",IF(E54&lt;0,"No","Yes")))</f>
        <v>Yes</v>
      </c>
      <c r="G54" s="4">
        <v>0</v>
      </c>
      <c r="H54" s="5" t="str">
        <f>IF($B54="N/A","N/A",IF(G54&gt;=1,"No",IF(G54&lt;0,"No","Yes")))</f>
        <v>Yes</v>
      </c>
      <c r="I54" s="6">
        <v>-90</v>
      </c>
      <c r="J54" s="6">
        <v>-100</v>
      </c>
      <c r="K54" s="91" t="str">
        <f t="shared" si="8"/>
        <v>No</v>
      </c>
    </row>
    <row r="55" spans="1:11" x14ac:dyDescent="0.25">
      <c r="A55" s="110" t="s">
        <v>875</v>
      </c>
      <c r="B55" s="21" t="s">
        <v>213</v>
      </c>
      <c r="C55" s="46">
        <v>161.55958749999999</v>
      </c>
      <c r="D55" s="5" t="str">
        <f>IF($B55="N/A","N/A",IF(C55&gt;15,"No",IF(C55&lt;-15,"No","Yes")))</f>
        <v>N/A</v>
      </c>
      <c r="E55" s="23">
        <v>175.71134782999999</v>
      </c>
      <c r="F55" s="5" t="str">
        <f>IF($B55="N/A","N/A",IF(E55&gt;15,"No",IF(E55&lt;-15,"No","Yes")))</f>
        <v>N/A</v>
      </c>
      <c r="G55" s="23">
        <v>175.61498503999999</v>
      </c>
      <c r="H55" s="5" t="str">
        <f>IF($B55="N/A","N/A",IF(G55&gt;15,"No",IF(G55&lt;-15,"No","Yes")))</f>
        <v>N/A</v>
      </c>
      <c r="I55" s="6">
        <v>8.7590000000000003</v>
      </c>
      <c r="J55" s="6">
        <v>-5.5E-2</v>
      </c>
      <c r="K55" s="91" t="str">
        <f t="shared" ref="K55:K74" si="9">IF(J55="Div by 0", "N/A", IF(J55="N/A","N/A", IF(J55&gt;30, "No", IF(J55&lt;-30, "No", "Yes"))))</f>
        <v>Yes</v>
      </c>
    </row>
    <row r="56" spans="1:11" x14ac:dyDescent="0.25">
      <c r="A56" s="110" t="s">
        <v>876</v>
      </c>
      <c r="B56" s="21" t="s">
        <v>261</v>
      </c>
      <c r="C56" s="46">
        <v>105.14661328</v>
      </c>
      <c r="D56" s="5" t="str">
        <f>IF($B56="N/A","N/A",IF(C56&gt;90,"No",IF(C56&lt;20,"No","Yes")))</f>
        <v>No</v>
      </c>
      <c r="E56" s="23">
        <v>106.96559790000001</v>
      </c>
      <c r="F56" s="5" t="str">
        <f>IF($B56="N/A","N/A",IF(E56&gt;90,"No",IF(E56&lt;20,"No","Yes")))</f>
        <v>No</v>
      </c>
      <c r="G56" s="23">
        <v>116.7908833</v>
      </c>
      <c r="H56" s="5" t="str">
        <f>IF($B56="N/A","N/A",IF(G56&gt;90,"No",IF(G56&lt;20,"No","Yes")))</f>
        <v>No</v>
      </c>
      <c r="I56" s="6">
        <v>1.73</v>
      </c>
      <c r="J56" s="6">
        <v>9.1850000000000005</v>
      </c>
      <c r="K56" s="91" t="str">
        <f t="shared" si="9"/>
        <v>Yes</v>
      </c>
    </row>
    <row r="57" spans="1:11" x14ac:dyDescent="0.25">
      <c r="A57" s="110" t="s">
        <v>877</v>
      </c>
      <c r="B57" s="21" t="s">
        <v>262</v>
      </c>
      <c r="C57" s="46">
        <v>81.404931103999999</v>
      </c>
      <c r="D57" s="5" t="str">
        <f>IF($B57="N/A","N/A",IF(C57&gt;60,"No",IF(C57&lt;10,"No","Yes")))</f>
        <v>No</v>
      </c>
      <c r="E57" s="23">
        <v>77.849977885000001</v>
      </c>
      <c r="F57" s="5" t="str">
        <f>IF($B57="N/A","N/A",IF(E57&gt;60,"No",IF(E57&lt;10,"No","Yes")))</f>
        <v>No</v>
      </c>
      <c r="G57" s="23">
        <v>77.312731608000007</v>
      </c>
      <c r="H57" s="5" t="str">
        <f>IF($B57="N/A","N/A",IF(G57&gt;60,"No",IF(G57&lt;10,"No","Yes")))</f>
        <v>No</v>
      </c>
      <c r="I57" s="6">
        <v>-4.37</v>
      </c>
      <c r="J57" s="6">
        <v>-0.69</v>
      </c>
      <c r="K57" s="91" t="str">
        <f t="shared" si="9"/>
        <v>Yes</v>
      </c>
    </row>
    <row r="58" spans="1:11" ht="25" x14ac:dyDescent="0.25">
      <c r="A58" s="110" t="s">
        <v>878</v>
      </c>
      <c r="B58" s="21" t="s">
        <v>263</v>
      </c>
      <c r="C58" s="46">
        <v>24.023021369999999</v>
      </c>
      <c r="D58" s="5" t="str">
        <f>IF($B58="N/A","N/A",IF(C58&gt;100,"No",IF(C58&lt;10,"No","Yes")))</f>
        <v>Yes</v>
      </c>
      <c r="E58" s="23">
        <v>18.414172367999999</v>
      </c>
      <c r="F58" s="5" t="str">
        <f>IF($B58="N/A","N/A",IF(E58&gt;100,"No",IF(E58&lt;10,"No","Yes")))</f>
        <v>Yes</v>
      </c>
      <c r="G58" s="23">
        <v>16.454614468999999</v>
      </c>
      <c r="H58" s="5" t="str">
        <f>IF($B58="N/A","N/A",IF(G58&gt;100,"No",IF(G58&lt;10,"No","Yes")))</f>
        <v>Yes</v>
      </c>
      <c r="I58" s="6">
        <v>-23.3</v>
      </c>
      <c r="J58" s="6">
        <v>-10.6</v>
      </c>
      <c r="K58" s="91" t="str">
        <f t="shared" si="9"/>
        <v>Yes</v>
      </c>
    </row>
    <row r="59" spans="1:11" x14ac:dyDescent="0.25">
      <c r="A59" s="110" t="s">
        <v>879</v>
      </c>
      <c r="B59" s="21" t="s">
        <v>264</v>
      </c>
      <c r="C59" s="46">
        <v>272.14380646000001</v>
      </c>
      <c r="D59" s="5" t="str">
        <f>IF($B59="N/A","N/A",IF(C59&gt;100,"No",IF(C59&lt;20,"No","Yes")))</f>
        <v>No</v>
      </c>
      <c r="E59" s="23">
        <v>275.87962470999997</v>
      </c>
      <c r="F59" s="5" t="str">
        <f>IF($B59="N/A","N/A",IF(E59&gt;100,"No",IF(E59&lt;20,"No","Yes")))</f>
        <v>No</v>
      </c>
      <c r="G59" s="23">
        <v>288.72402879999999</v>
      </c>
      <c r="H59" s="5" t="str">
        <f>IF($B59="N/A","N/A",IF(G59&gt;100,"No",IF(G59&lt;20,"No","Yes")))</f>
        <v>No</v>
      </c>
      <c r="I59" s="6">
        <v>1.373</v>
      </c>
      <c r="J59" s="6">
        <v>4.6559999999999997</v>
      </c>
      <c r="K59" s="91" t="str">
        <f t="shared" si="9"/>
        <v>Yes</v>
      </c>
    </row>
    <row r="60" spans="1:11" x14ac:dyDescent="0.25">
      <c r="A60" s="110" t="s">
        <v>880</v>
      </c>
      <c r="B60" s="21" t="s">
        <v>264</v>
      </c>
      <c r="C60" s="46">
        <v>163.29430735</v>
      </c>
      <c r="D60" s="5" t="str">
        <f>IF($B60="N/A","N/A",IF(C60&gt;100,"No",IF(C60&lt;20,"No","Yes")))</f>
        <v>No</v>
      </c>
      <c r="E60" s="23">
        <v>172.69606110999999</v>
      </c>
      <c r="F60" s="5" t="str">
        <f>IF($B60="N/A","N/A",IF(E60&gt;100,"No",IF(E60&lt;20,"No","Yes")))</f>
        <v>No</v>
      </c>
      <c r="G60" s="23">
        <v>165.26276662000001</v>
      </c>
      <c r="H60" s="5" t="str">
        <f>IF($B60="N/A","N/A",IF(G60&gt;100,"No",IF(G60&lt;20,"No","Yes")))</f>
        <v>No</v>
      </c>
      <c r="I60" s="6">
        <v>5.758</v>
      </c>
      <c r="J60" s="6">
        <v>-4.3</v>
      </c>
      <c r="K60" s="91" t="str">
        <f t="shared" si="9"/>
        <v>Yes</v>
      </c>
    </row>
    <row r="61" spans="1:11" x14ac:dyDescent="0.25">
      <c r="A61" s="110" t="s">
        <v>881</v>
      </c>
      <c r="B61" s="21" t="s">
        <v>213</v>
      </c>
      <c r="C61" s="46">
        <v>103.8446591</v>
      </c>
      <c r="D61" s="5" t="str">
        <f>IF($B61="N/A","N/A",IF(C61&gt;15,"No",IF(C61&lt;-15,"No","Yes")))</f>
        <v>N/A</v>
      </c>
      <c r="E61" s="23">
        <v>106.45005727</v>
      </c>
      <c r="F61" s="5" t="str">
        <f>IF($B61="N/A","N/A",IF(E61&gt;15,"No",IF(E61&lt;-15,"No","Yes")))</f>
        <v>N/A</v>
      </c>
      <c r="G61" s="23">
        <v>118.52472527</v>
      </c>
      <c r="H61" s="5" t="str">
        <f>IF($B61="N/A","N/A",IF(G61&gt;15,"No",IF(G61&lt;-15,"No","Yes")))</f>
        <v>N/A</v>
      </c>
      <c r="I61" s="6">
        <v>2.5089999999999999</v>
      </c>
      <c r="J61" s="6">
        <v>11.34</v>
      </c>
      <c r="K61" s="91" t="str">
        <f t="shared" si="9"/>
        <v>Yes</v>
      </c>
    </row>
    <row r="62" spans="1:11" x14ac:dyDescent="0.25">
      <c r="A62" s="110" t="s">
        <v>882</v>
      </c>
      <c r="B62" s="21" t="s">
        <v>265</v>
      </c>
      <c r="C62" s="46">
        <v>40.227167274000003</v>
      </c>
      <c r="D62" s="5" t="str">
        <f>IF($B62="N/A","N/A",IF(C62&gt;60,"No",IF(C62&lt;10,"No","Yes")))</f>
        <v>Yes</v>
      </c>
      <c r="E62" s="23">
        <v>39.323556867999997</v>
      </c>
      <c r="F62" s="5" t="str">
        <f>IF($B62="N/A","N/A",IF(E62&gt;60,"No",IF(E62&lt;10,"No","Yes")))</f>
        <v>Yes</v>
      </c>
      <c r="G62" s="23">
        <v>37.281174978999999</v>
      </c>
      <c r="H62" s="5" t="str">
        <f>IF($B62="N/A","N/A",IF(G62&gt;60,"No",IF(G62&lt;10,"No","Yes")))</f>
        <v>Yes</v>
      </c>
      <c r="I62" s="6">
        <v>-2.25</v>
      </c>
      <c r="J62" s="6">
        <v>-5.19</v>
      </c>
      <c r="K62" s="91" t="str">
        <f t="shared" si="9"/>
        <v>Yes</v>
      </c>
    </row>
    <row r="63" spans="1:11" x14ac:dyDescent="0.25">
      <c r="A63" s="110" t="s">
        <v>883</v>
      </c>
      <c r="B63" s="21" t="s">
        <v>265</v>
      </c>
      <c r="C63" s="46" t="s">
        <v>1747</v>
      </c>
      <c r="D63" s="5" t="str">
        <f>IF($B63="N/A","N/A",IF(C63&gt;60,"No",IF(C63&lt;10,"No","Yes")))</f>
        <v>No</v>
      </c>
      <c r="E63" s="23" t="s">
        <v>1747</v>
      </c>
      <c r="F63" s="5" t="str">
        <f>IF($B63="N/A","N/A",IF(E63&gt;60,"No",IF(E63&lt;10,"No","Yes")))</f>
        <v>No</v>
      </c>
      <c r="G63" s="23" t="s">
        <v>1747</v>
      </c>
      <c r="H63" s="5" t="str">
        <f>IF($B63="N/A","N/A",IF(G63&gt;60,"No",IF(G63&lt;10,"No","Yes")))</f>
        <v>No</v>
      </c>
      <c r="I63" s="6" t="s">
        <v>1747</v>
      </c>
      <c r="J63" s="6" t="s">
        <v>1747</v>
      </c>
      <c r="K63" s="91" t="str">
        <f t="shared" si="9"/>
        <v>N/A</v>
      </c>
    </row>
    <row r="64" spans="1:11" x14ac:dyDescent="0.25">
      <c r="A64" s="110" t="s">
        <v>884</v>
      </c>
      <c r="B64" s="21" t="s">
        <v>213</v>
      </c>
      <c r="C64" s="46">
        <v>276.93048684000001</v>
      </c>
      <c r="D64" s="5" t="str">
        <f t="shared" ref="D64:D74" si="10">IF($B64="N/A","N/A",IF(C64&gt;15,"No",IF(C64&lt;-15,"No","Yes")))</f>
        <v>N/A</v>
      </c>
      <c r="E64" s="23">
        <v>344.88079288</v>
      </c>
      <c r="F64" s="5" t="str">
        <f>IF($B64="N/A","N/A",IF(E64&gt;15,"No",IF(E64&lt;-15,"No","Yes")))</f>
        <v>N/A</v>
      </c>
      <c r="G64" s="23">
        <v>350.57268878000002</v>
      </c>
      <c r="H64" s="5" t="str">
        <f>IF($B64="N/A","N/A",IF(G64&gt;15,"No",IF(G64&lt;-15,"No","Yes")))</f>
        <v>N/A</v>
      </c>
      <c r="I64" s="6">
        <v>24.54</v>
      </c>
      <c r="J64" s="6">
        <v>1.65</v>
      </c>
      <c r="K64" s="91" t="str">
        <f t="shared" si="9"/>
        <v>Yes</v>
      </c>
    </row>
    <row r="65" spans="1:11" ht="25" customHeight="1" x14ac:dyDescent="0.25">
      <c r="A65" s="110" t="s">
        <v>885</v>
      </c>
      <c r="B65" s="21" t="s">
        <v>213</v>
      </c>
      <c r="C65" s="46">
        <v>98.406276461999994</v>
      </c>
      <c r="D65" s="5" t="str">
        <f t="shared" si="10"/>
        <v>N/A</v>
      </c>
      <c r="E65" s="23">
        <v>120.12176347</v>
      </c>
      <c r="F65" s="5" t="str">
        <f t="shared" ref="F65:F73" si="11">IF($B65="N/A","N/A",IF(E65&gt;15,"No",IF(E65&lt;-15,"No","Yes")))</f>
        <v>N/A</v>
      </c>
      <c r="G65" s="23">
        <v>149.14953112000001</v>
      </c>
      <c r="H65" s="5" t="str">
        <f t="shared" ref="H65:H86" si="12">IF($B65="N/A","N/A",IF(G65&gt;15,"No",IF(G65&lt;-15,"No","Yes")))</f>
        <v>N/A</v>
      </c>
      <c r="I65" s="6">
        <v>22.07</v>
      </c>
      <c r="J65" s="6">
        <v>24.17</v>
      </c>
      <c r="K65" s="91" t="str">
        <f t="shared" si="9"/>
        <v>Yes</v>
      </c>
    </row>
    <row r="66" spans="1:11" x14ac:dyDescent="0.25">
      <c r="A66" s="110" t="s">
        <v>886</v>
      </c>
      <c r="B66" s="21" t="s">
        <v>213</v>
      </c>
      <c r="C66" s="46">
        <v>27.462995179</v>
      </c>
      <c r="D66" s="5" t="str">
        <f t="shared" si="10"/>
        <v>N/A</v>
      </c>
      <c r="E66" s="23">
        <v>28.697910946</v>
      </c>
      <c r="F66" s="5" t="str">
        <f t="shared" si="11"/>
        <v>N/A</v>
      </c>
      <c r="G66" s="23">
        <v>28.107532209999999</v>
      </c>
      <c r="H66" s="5" t="str">
        <f t="shared" si="12"/>
        <v>N/A</v>
      </c>
      <c r="I66" s="6">
        <v>4.4969999999999999</v>
      </c>
      <c r="J66" s="6">
        <v>-2.06</v>
      </c>
      <c r="K66" s="91" t="str">
        <f t="shared" si="9"/>
        <v>Yes</v>
      </c>
    </row>
    <row r="67" spans="1:11" x14ac:dyDescent="0.25">
      <c r="A67" s="110" t="s">
        <v>887</v>
      </c>
      <c r="B67" s="21" t="s">
        <v>213</v>
      </c>
      <c r="C67" s="46" t="s">
        <v>1747</v>
      </c>
      <c r="D67" s="5" t="str">
        <f t="shared" si="10"/>
        <v>N/A</v>
      </c>
      <c r="E67" s="23" t="s">
        <v>1747</v>
      </c>
      <c r="F67" s="5" t="str">
        <f t="shared" si="11"/>
        <v>N/A</v>
      </c>
      <c r="G67" s="23" t="s">
        <v>1747</v>
      </c>
      <c r="H67" s="5" t="str">
        <f t="shared" si="12"/>
        <v>N/A</v>
      </c>
      <c r="I67" s="6" t="s">
        <v>1747</v>
      </c>
      <c r="J67" s="6" t="s">
        <v>1747</v>
      </c>
      <c r="K67" s="91" t="str">
        <f t="shared" si="9"/>
        <v>N/A</v>
      </c>
    </row>
    <row r="68" spans="1:11" ht="25" x14ac:dyDescent="0.25">
      <c r="A68" s="110" t="s">
        <v>888</v>
      </c>
      <c r="B68" s="21" t="s">
        <v>213</v>
      </c>
      <c r="C68" s="46" t="s">
        <v>1747</v>
      </c>
      <c r="D68" s="5" t="str">
        <f t="shared" si="10"/>
        <v>N/A</v>
      </c>
      <c r="E68" s="23" t="s">
        <v>1747</v>
      </c>
      <c r="F68" s="5" t="str">
        <f t="shared" si="11"/>
        <v>N/A</v>
      </c>
      <c r="G68" s="23" t="s">
        <v>1747</v>
      </c>
      <c r="H68" s="5" t="str">
        <f t="shared" si="12"/>
        <v>N/A</v>
      </c>
      <c r="I68" s="6" t="s">
        <v>1747</v>
      </c>
      <c r="J68" s="6" t="s">
        <v>1747</v>
      </c>
      <c r="K68" s="91" t="str">
        <f t="shared" si="9"/>
        <v>N/A</v>
      </c>
    </row>
    <row r="69" spans="1:11" x14ac:dyDescent="0.25">
      <c r="A69" s="110" t="s">
        <v>889</v>
      </c>
      <c r="B69" s="21" t="s">
        <v>213</v>
      </c>
      <c r="C69" s="46">
        <v>125.70007373</v>
      </c>
      <c r="D69" s="5" t="str">
        <f t="shared" si="10"/>
        <v>N/A</v>
      </c>
      <c r="E69" s="23">
        <v>126.08229838</v>
      </c>
      <c r="F69" s="5" t="str">
        <f t="shared" si="11"/>
        <v>N/A</v>
      </c>
      <c r="G69" s="23">
        <v>112.98996274</v>
      </c>
      <c r="H69" s="5" t="str">
        <f t="shared" si="12"/>
        <v>N/A</v>
      </c>
      <c r="I69" s="6">
        <v>0.30409999999999998</v>
      </c>
      <c r="J69" s="6">
        <v>-10.4</v>
      </c>
      <c r="K69" s="91" t="str">
        <f t="shared" si="9"/>
        <v>Yes</v>
      </c>
    </row>
    <row r="70" spans="1:11" ht="25" x14ac:dyDescent="0.25">
      <c r="A70" s="110" t="s">
        <v>890</v>
      </c>
      <c r="B70" s="21" t="s">
        <v>213</v>
      </c>
      <c r="C70" s="46">
        <v>34.501865406</v>
      </c>
      <c r="D70" s="5" t="str">
        <f t="shared" si="10"/>
        <v>N/A</v>
      </c>
      <c r="E70" s="23">
        <v>26.349473250999999</v>
      </c>
      <c r="F70" s="5" t="str">
        <f t="shared" si="11"/>
        <v>N/A</v>
      </c>
      <c r="G70" s="23">
        <v>18.766308295000002</v>
      </c>
      <c r="H70" s="5" t="str">
        <f t="shared" si="12"/>
        <v>N/A</v>
      </c>
      <c r="I70" s="6">
        <v>-23.6</v>
      </c>
      <c r="J70" s="6">
        <v>-28.8</v>
      </c>
      <c r="K70" s="91" t="str">
        <f t="shared" si="9"/>
        <v>Yes</v>
      </c>
    </row>
    <row r="71" spans="1:11" x14ac:dyDescent="0.25">
      <c r="A71" s="110" t="s">
        <v>891</v>
      </c>
      <c r="B71" s="21" t="s">
        <v>213</v>
      </c>
      <c r="C71" s="46">
        <v>3925.9091921999998</v>
      </c>
      <c r="D71" s="5" t="str">
        <f t="shared" si="10"/>
        <v>N/A</v>
      </c>
      <c r="E71" s="23">
        <v>3924.1293706000001</v>
      </c>
      <c r="F71" s="5" t="str">
        <f t="shared" si="11"/>
        <v>N/A</v>
      </c>
      <c r="G71" s="23">
        <v>1460.7333332999999</v>
      </c>
      <c r="H71" s="5" t="str">
        <f t="shared" si="12"/>
        <v>N/A</v>
      </c>
      <c r="I71" s="6">
        <v>-4.4999999999999998E-2</v>
      </c>
      <c r="J71" s="6">
        <v>-62.8</v>
      </c>
      <c r="K71" s="91" t="str">
        <f t="shared" si="9"/>
        <v>No</v>
      </c>
    </row>
    <row r="72" spans="1:11" ht="25" x14ac:dyDescent="0.25">
      <c r="A72" s="110" t="s">
        <v>892</v>
      </c>
      <c r="B72" s="21" t="s">
        <v>213</v>
      </c>
      <c r="C72" s="46">
        <v>1023.7240727</v>
      </c>
      <c r="D72" s="5" t="str">
        <f t="shared" si="10"/>
        <v>N/A</v>
      </c>
      <c r="E72" s="23">
        <v>527.02401673999998</v>
      </c>
      <c r="F72" s="5" t="str">
        <f t="shared" si="11"/>
        <v>N/A</v>
      </c>
      <c r="G72" s="23">
        <v>441.24841835000001</v>
      </c>
      <c r="H72" s="5" t="str">
        <f t="shared" si="12"/>
        <v>N/A</v>
      </c>
      <c r="I72" s="6">
        <v>-48.5</v>
      </c>
      <c r="J72" s="6">
        <v>-16.3</v>
      </c>
      <c r="K72" s="91" t="str">
        <f t="shared" si="9"/>
        <v>Yes</v>
      </c>
    </row>
    <row r="73" spans="1:11" x14ac:dyDescent="0.25">
      <c r="A73" s="110" t="s">
        <v>893</v>
      </c>
      <c r="B73" s="21" t="s">
        <v>213</v>
      </c>
      <c r="C73" s="46">
        <v>1179.727502</v>
      </c>
      <c r="D73" s="5" t="str">
        <f t="shared" si="10"/>
        <v>N/A</v>
      </c>
      <c r="E73" s="23">
        <v>827.27549514999998</v>
      </c>
      <c r="F73" s="5" t="str">
        <f t="shared" si="11"/>
        <v>N/A</v>
      </c>
      <c r="G73" s="23">
        <v>611.15343152000003</v>
      </c>
      <c r="H73" s="5" t="str">
        <f t="shared" si="12"/>
        <v>N/A</v>
      </c>
      <c r="I73" s="6">
        <v>-29.9</v>
      </c>
      <c r="J73" s="6">
        <v>-26.1</v>
      </c>
      <c r="K73" s="91" t="str">
        <f t="shared" si="9"/>
        <v>Yes</v>
      </c>
    </row>
    <row r="74" spans="1:11" x14ac:dyDescent="0.25">
      <c r="A74" s="110" t="s">
        <v>894</v>
      </c>
      <c r="B74" s="21" t="s">
        <v>213</v>
      </c>
      <c r="C74" s="46">
        <v>202.31755344000001</v>
      </c>
      <c r="D74" s="5" t="str">
        <f t="shared" si="10"/>
        <v>N/A</v>
      </c>
      <c r="E74" s="23">
        <v>199.59394739999999</v>
      </c>
      <c r="F74" s="5" t="str">
        <f>IF($B74="N/A","N/A",IF(E74&gt;15,"No",IF(E74&lt;-15,"No","Yes")))</f>
        <v>N/A</v>
      </c>
      <c r="G74" s="23">
        <v>160.40705388000001</v>
      </c>
      <c r="H74" s="5" t="str">
        <f t="shared" si="12"/>
        <v>N/A</v>
      </c>
      <c r="I74" s="6">
        <v>-1.35</v>
      </c>
      <c r="J74" s="6">
        <v>-19.600000000000001</v>
      </c>
      <c r="K74" s="91" t="str">
        <f t="shared" si="9"/>
        <v>Yes</v>
      </c>
    </row>
    <row r="75" spans="1:11" x14ac:dyDescent="0.25">
      <c r="A75" s="110" t="s">
        <v>895</v>
      </c>
      <c r="B75" s="21" t="s">
        <v>213</v>
      </c>
      <c r="C75" s="44">
        <v>9.5410923800000005E-2</v>
      </c>
      <c r="D75" s="5" t="str">
        <f t="shared" ref="D75:D80" si="13">IF($B75="N/A","N/A",IF(C75&gt;15,"No",IF(C75&lt;-15,"No","Yes")))</f>
        <v>N/A</v>
      </c>
      <c r="E75" s="4">
        <v>0.10306209400000001</v>
      </c>
      <c r="F75" s="5" t="str">
        <f>IF($B75="N/A","N/A",IF(E75&gt;15,"No",IF(E75&lt;-15,"No","Yes")))</f>
        <v>N/A</v>
      </c>
      <c r="G75" s="4">
        <v>0.1064916545</v>
      </c>
      <c r="H75" s="5" t="str">
        <f t="shared" si="12"/>
        <v>N/A</v>
      </c>
      <c r="I75" s="6">
        <v>8.0190000000000001</v>
      </c>
      <c r="J75" s="6">
        <v>3.3279999999999998</v>
      </c>
      <c r="K75" s="91" t="str">
        <f t="shared" ref="K75:K80" si="14">IF(J75="Div by 0", "N/A", IF(J75="N/A","N/A", IF(J75&gt;30, "No", IF(J75&lt;-30, "No", "Yes"))))</f>
        <v>Yes</v>
      </c>
    </row>
    <row r="76" spans="1:11" x14ac:dyDescent="0.25">
      <c r="A76" s="110" t="s">
        <v>896</v>
      </c>
      <c r="B76" s="21" t="s">
        <v>213</v>
      </c>
      <c r="C76" s="44">
        <v>0</v>
      </c>
      <c r="D76" s="5" t="str">
        <f t="shared" si="13"/>
        <v>N/A</v>
      </c>
      <c r="E76" s="4">
        <v>0</v>
      </c>
      <c r="F76" s="5" t="str">
        <f t="shared" ref="F76:F86" si="15">IF($B76="N/A","N/A",IF(E76&gt;15,"No",IF(E76&lt;-15,"No","Yes")))</f>
        <v>N/A</v>
      </c>
      <c r="G76" s="4">
        <v>0</v>
      </c>
      <c r="H76" s="5" t="str">
        <f t="shared" si="12"/>
        <v>N/A</v>
      </c>
      <c r="I76" s="6" t="s">
        <v>1747</v>
      </c>
      <c r="J76" s="6" t="s">
        <v>1747</v>
      </c>
      <c r="K76" s="91" t="str">
        <f t="shared" si="14"/>
        <v>N/A</v>
      </c>
    </row>
    <row r="77" spans="1:11" x14ac:dyDescent="0.25">
      <c r="A77" s="110" t="s">
        <v>897</v>
      </c>
      <c r="B77" s="21" t="s">
        <v>213</v>
      </c>
      <c r="C77" s="44">
        <v>0.163414857</v>
      </c>
      <c r="D77" s="5" t="str">
        <f t="shared" si="13"/>
        <v>N/A</v>
      </c>
      <c r="E77" s="4">
        <v>0.18566696199999999</v>
      </c>
      <c r="F77" s="5" t="str">
        <f t="shared" si="15"/>
        <v>N/A</v>
      </c>
      <c r="G77" s="4">
        <v>0.1408277487</v>
      </c>
      <c r="H77" s="5" t="str">
        <f t="shared" si="12"/>
        <v>N/A</v>
      </c>
      <c r="I77" s="6">
        <v>13.62</v>
      </c>
      <c r="J77" s="6">
        <v>-24.2</v>
      </c>
      <c r="K77" s="91" t="str">
        <f t="shared" si="14"/>
        <v>Yes</v>
      </c>
    </row>
    <row r="78" spans="1:11" x14ac:dyDescent="0.25">
      <c r="A78" s="110" t="s">
        <v>898</v>
      </c>
      <c r="B78" s="21" t="s">
        <v>213</v>
      </c>
      <c r="C78" s="44">
        <v>0</v>
      </c>
      <c r="D78" s="5" t="str">
        <f t="shared" si="13"/>
        <v>N/A</v>
      </c>
      <c r="E78" s="4">
        <v>0</v>
      </c>
      <c r="F78" s="5" t="str">
        <f t="shared" si="15"/>
        <v>N/A</v>
      </c>
      <c r="G78" s="4">
        <v>0</v>
      </c>
      <c r="H78" s="5" t="str">
        <f t="shared" si="12"/>
        <v>N/A</v>
      </c>
      <c r="I78" s="6" t="s">
        <v>1747</v>
      </c>
      <c r="J78" s="6" t="s">
        <v>1747</v>
      </c>
      <c r="K78" s="91" t="str">
        <f t="shared" si="14"/>
        <v>N/A</v>
      </c>
    </row>
    <row r="79" spans="1:11" ht="25" x14ac:dyDescent="0.25">
      <c r="A79" s="110" t="s">
        <v>899</v>
      </c>
      <c r="B79" s="21" t="s">
        <v>213</v>
      </c>
      <c r="C79" s="44">
        <v>21.364478919</v>
      </c>
      <c r="D79" s="5" t="str">
        <f t="shared" si="13"/>
        <v>N/A</v>
      </c>
      <c r="E79" s="4">
        <v>20.772549506000001</v>
      </c>
      <c r="F79" s="5" t="str">
        <f t="shared" si="15"/>
        <v>N/A</v>
      </c>
      <c r="G79" s="4">
        <v>22.850848414000001</v>
      </c>
      <c r="H79" s="5" t="str">
        <f t="shared" si="12"/>
        <v>N/A</v>
      </c>
      <c r="I79" s="6">
        <v>-2.77</v>
      </c>
      <c r="J79" s="6">
        <v>10.01</v>
      </c>
      <c r="K79" s="91" t="str">
        <f t="shared" si="14"/>
        <v>Yes</v>
      </c>
    </row>
    <row r="80" spans="1:11" ht="25" x14ac:dyDescent="0.25">
      <c r="A80" s="110" t="s">
        <v>900</v>
      </c>
      <c r="B80" s="21" t="s">
        <v>213</v>
      </c>
      <c r="C80" s="48">
        <v>21.249877695999999</v>
      </c>
      <c r="D80" s="5" t="str">
        <f t="shared" si="13"/>
        <v>N/A</v>
      </c>
      <c r="E80" s="48">
        <v>20.739394692000001</v>
      </c>
      <c r="F80" s="5" t="str">
        <f t="shared" si="15"/>
        <v>N/A</v>
      </c>
      <c r="G80" s="48">
        <v>22.850848414000001</v>
      </c>
      <c r="H80" s="5" t="str">
        <f t="shared" si="12"/>
        <v>N/A</v>
      </c>
      <c r="I80" s="6">
        <v>-2.4</v>
      </c>
      <c r="J80" s="49">
        <v>10.18</v>
      </c>
      <c r="K80" s="91" t="str">
        <f t="shared" si="14"/>
        <v>Yes</v>
      </c>
    </row>
    <row r="81" spans="1:11" x14ac:dyDescent="0.25">
      <c r="A81" s="110" t="s">
        <v>901</v>
      </c>
      <c r="B81" s="21" t="s">
        <v>213</v>
      </c>
      <c r="C81" s="50">
        <v>84.465722380000003</v>
      </c>
      <c r="D81" s="5" t="str">
        <f t="shared" ref="D81:D86" si="16">IF($B81="N/A","N/A",IF(C81&gt;15,"No",IF(C81&lt;-15,"No","Yes")))</f>
        <v>N/A</v>
      </c>
      <c r="E81" s="51">
        <v>94.711841204999999</v>
      </c>
      <c r="F81" s="5" t="str">
        <f t="shared" si="15"/>
        <v>N/A</v>
      </c>
      <c r="G81" s="51">
        <v>96.683578104000006</v>
      </c>
      <c r="H81" s="5" t="str">
        <f>IF($B81="N/A","N/A",IF(G81&gt;15,"No",IF(G81&lt;-15,"No","Yes")))</f>
        <v>N/A</v>
      </c>
      <c r="I81" s="6">
        <v>12.13</v>
      </c>
      <c r="J81" s="6">
        <v>2.0819999999999999</v>
      </c>
      <c r="K81" s="91" t="str">
        <f t="shared" ref="K81:K86" si="17">IF(J81="Div by 0", "N/A", IF(J81="N/A","N/A", IF(J81&gt;30, "No", IF(J81&lt;-30, "No", "Yes"))))</f>
        <v>Yes</v>
      </c>
    </row>
    <row r="82" spans="1:11" x14ac:dyDescent="0.25">
      <c r="A82" s="110" t="s">
        <v>902</v>
      </c>
      <c r="B82" s="21" t="s">
        <v>213</v>
      </c>
      <c r="C82" s="50" t="s">
        <v>1747</v>
      </c>
      <c r="D82" s="5" t="str">
        <f t="shared" si="16"/>
        <v>N/A</v>
      </c>
      <c r="E82" s="51" t="s">
        <v>1747</v>
      </c>
      <c r="F82" s="5" t="str">
        <f t="shared" si="15"/>
        <v>N/A</v>
      </c>
      <c r="G82" s="51" t="s">
        <v>1747</v>
      </c>
      <c r="H82" s="5" t="str">
        <f t="shared" si="12"/>
        <v>N/A</v>
      </c>
      <c r="I82" s="6" t="s">
        <v>1747</v>
      </c>
      <c r="J82" s="6" t="s">
        <v>1747</v>
      </c>
      <c r="K82" s="91" t="str">
        <f t="shared" si="17"/>
        <v>N/A</v>
      </c>
    </row>
    <row r="83" spans="1:11" x14ac:dyDescent="0.25">
      <c r="A83" s="110" t="s">
        <v>903</v>
      </c>
      <c r="B83" s="21" t="s">
        <v>213</v>
      </c>
      <c r="C83" s="50">
        <v>159.21501819</v>
      </c>
      <c r="D83" s="5" t="str">
        <f t="shared" si="16"/>
        <v>N/A</v>
      </c>
      <c r="E83" s="51">
        <v>160.16565349999999</v>
      </c>
      <c r="F83" s="5" t="str">
        <f t="shared" si="15"/>
        <v>N/A</v>
      </c>
      <c r="G83" s="51">
        <v>162.18071681000001</v>
      </c>
      <c r="H83" s="5" t="str">
        <f t="shared" si="12"/>
        <v>N/A</v>
      </c>
      <c r="I83" s="6">
        <v>0.59709999999999996</v>
      </c>
      <c r="J83" s="6">
        <v>1.258</v>
      </c>
      <c r="K83" s="91" t="str">
        <f t="shared" si="17"/>
        <v>Yes</v>
      </c>
    </row>
    <row r="84" spans="1:11" x14ac:dyDescent="0.25">
      <c r="A84" s="110" t="s">
        <v>904</v>
      </c>
      <c r="B84" s="21" t="s">
        <v>213</v>
      </c>
      <c r="C84" s="50" t="s">
        <v>1747</v>
      </c>
      <c r="D84" s="5" t="str">
        <f t="shared" si="16"/>
        <v>N/A</v>
      </c>
      <c r="E84" s="51" t="s">
        <v>1747</v>
      </c>
      <c r="F84" s="5" t="str">
        <f t="shared" si="15"/>
        <v>N/A</v>
      </c>
      <c r="G84" s="51" t="s">
        <v>1747</v>
      </c>
      <c r="H84" s="5" t="str">
        <f t="shared" si="12"/>
        <v>N/A</v>
      </c>
      <c r="I84" s="6" t="s">
        <v>1747</v>
      </c>
      <c r="J84" s="6" t="s">
        <v>1747</v>
      </c>
      <c r="K84" s="91" t="str">
        <f t="shared" si="17"/>
        <v>N/A</v>
      </c>
    </row>
    <row r="85" spans="1:11" x14ac:dyDescent="0.25">
      <c r="A85" s="110" t="s">
        <v>905</v>
      </c>
      <c r="B85" s="21" t="s">
        <v>213</v>
      </c>
      <c r="C85" s="50">
        <v>302.48996761000001</v>
      </c>
      <c r="D85" s="5" t="str">
        <f t="shared" si="16"/>
        <v>N/A</v>
      </c>
      <c r="E85" s="51">
        <v>347.59068156000001</v>
      </c>
      <c r="F85" s="5" t="str">
        <f t="shared" si="15"/>
        <v>N/A</v>
      </c>
      <c r="G85" s="51">
        <v>331.55139233</v>
      </c>
      <c r="H85" s="5" t="str">
        <f t="shared" si="12"/>
        <v>N/A</v>
      </c>
      <c r="I85" s="6">
        <v>14.91</v>
      </c>
      <c r="J85" s="6">
        <v>-4.6100000000000003</v>
      </c>
      <c r="K85" s="91" t="str">
        <f t="shared" si="17"/>
        <v>Yes</v>
      </c>
    </row>
    <row r="86" spans="1:11" ht="25" x14ac:dyDescent="0.25">
      <c r="A86" s="110" t="s">
        <v>906</v>
      </c>
      <c r="B86" s="21" t="s">
        <v>213</v>
      </c>
      <c r="C86" s="52">
        <v>299.97216993000001</v>
      </c>
      <c r="D86" s="5" t="str">
        <f t="shared" si="16"/>
        <v>N/A</v>
      </c>
      <c r="E86" s="52">
        <v>346.82090476000002</v>
      </c>
      <c r="F86" s="5" t="str">
        <f t="shared" si="15"/>
        <v>N/A</v>
      </c>
      <c r="G86" s="52">
        <v>331.55139233</v>
      </c>
      <c r="H86" s="5" t="str">
        <f t="shared" si="12"/>
        <v>N/A</v>
      </c>
      <c r="I86" s="6">
        <v>15.62</v>
      </c>
      <c r="J86" s="6">
        <v>-4.4000000000000004</v>
      </c>
      <c r="K86" s="91" t="str">
        <f t="shared" si="17"/>
        <v>Yes</v>
      </c>
    </row>
    <row r="87" spans="1:11" x14ac:dyDescent="0.25">
      <c r="A87" s="110" t="s">
        <v>32</v>
      </c>
      <c r="B87" s="21" t="s">
        <v>266</v>
      </c>
      <c r="C87" s="44">
        <v>94.036465892999999</v>
      </c>
      <c r="D87" s="5" t="str">
        <f>IF($B87="N/A","N/A",IF(C87&gt;60,"Yes","No"))</f>
        <v>Yes</v>
      </c>
      <c r="E87" s="4">
        <v>100</v>
      </c>
      <c r="F87" s="5" t="str">
        <f>IF($B87="N/A","N/A",IF(E87&gt;60,"Yes","No"))</f>
        <v>Yes</v>
      </c>
      <c r="G87" s="4">
        <v>99.471096188999994</v>
      </c>
      <c r="H87" s="5" t="str">
        <f>IF($B87="N/A","N/A",IF(G87&gt;60,"Yes","No"))</f>
        <v>Yes</v>
      </c>
      <c r="I87" s="6">
        <v>6.3419999999999996</v>
      </c>
      <c r="J87" s="6">
        <v>-0.52900000000000003</v>
      </c>
      <c r="K87" s="91" t="str">
        <f t="shared" ref="K87:K105" si="18">IF(J87="Div by 0", "N/A", IF(J87="N/A","N/A", IF(J87&gt;30, "No", IF(J87&lt;-30, "No", "Yes"))))</f>
        <v>Yes</v>
      </c>
    </row>
    <row r="88" spans="1:11" x14ac:dyDescent="0.25">
      <c r="A88" s="110" t="s">
        <v>39</v>
      </c>
      <c r="B88" s="21" t="s">
        <v>267</v>
      </c>
      <c r="C88" s="44">
        <v>99.997983281000003</v>
      </c>
      <c r="D88" s="5" t="str">
        <f>IF($B88="N/A","N/A",IF(C88&gt;100,"No",IF(C88&lt;85,"No","Yes")))</f>
        <v>Yes</v>
      </c>
      <c r="E88" s="4">
        <v>100</v>
      </c>
      <c r="F88" s="5" t="str">
        <f>IF($B88="N/A","N/A",IF(E88&gt;100,"No",IF(E88&lt;85,"No","Yes")))</f>
        <v>Yes</v>
      </c>
      <c r="G88" s="4">
        <v>99.998395340000002</v>
      </c>
      <c r="H88" s="5" t="str">
        <f>IF($B88="N/A","N/A",IF(G88&gt;100,"No",IF(G88&lt;85,"No","Yes")))</f>
        <v>Yes</v>
      </c>
      <c r="I88" s="6">
        <v>2E-3</v>
      </c>
      <c r="J88" s="6">
        <v>-2E-3</v>
      </c>
      <c r="K88" s="91" t="str">
        <f t="shared" si="18"/>
        <v>Yes</v>
      </c>
    </row>
    <row r="89" spans="1:11" x14ac:dyDescent="0.25">
      <c r="A89" s="110" t="s">
        <v>907</v>
      </c>
      <c r="B89" s="21" t="s">
        <v>213</v>
      </c>
      <c r="C89" s="44">
        <v>7.1236981008000004</v>
      </c>
      <c r="D89" s="5" t="str">
        <f>IF($B89="N/A","N/A",IF(C89&gt;15,"No",IF(C89&lt;-15,"No","Yes")))</f>
        <v>N/A</v>
      </c>
      <c r="E89" s="4">
        <v>5.1486605455000003</v>
      </c>
      <c r="F89" s="5" t="str">
        <f>IF($B89="N/A","N/A",IF(E89&gt;15,"No",IF(E89&lt;-15,"No","Yes")))</f>
        <v>N/A</v>
      </c>
      <c r="G89" s="4">
        <v>4.6659515181</v>
      </c>
      <c r="H89" s="5" t="str">
        <f>IF($B89="N/A","N/A",IF(G89&gt;15,"No",IF(G89&lt;-15,"No","Yes")))</f>
        <v>N/A</v>
      </c>
      <c r="I89" s="6">
        <v>-27.7</v>
      </c>
      <c r="J89" s="6">
        <v>-9.3800000000000008</v>
      </c>
      <c r="K89" s="91" t="str">
        <f t="shared" si="18"/>
        <v>Yes</v>
      </c>
    </row>
    <row r="90" spans="1:11" x14ac:dyDescent="0.25">
      <c r="A90" s="110" t="s">
        <v>848</v>
      </c>
      <c r="B90" s="21" t="s">
        <v>268</v>
      </c>
      <c r="C90" s="44">
        <v>22.808457702999998</v>
      </c>
      <c r="D90" s="5" t="str">
        <f>IF($B90="N/A","N/A",IF(C90&gt;25,"No",IF(C90&lt;5,"No","Yes")))</f>
        <v>Yes</v>
      </c>
      <c r="E90" s="4">
        <v>37.450126693999998</v>
      </c>
      <c r="F90" s="5" t="str">
        <f>IF($B90="N/A","N/A",IF(E90&gt;25,"No",IF(E90&lt;5,"No","Yes")))</f>
        <v>No</v>
      </c>
      <c r="G90" s="4">
        <v>41.143604076999999</v>
      </c>
      <c r="H90" s="5" t="str">
        <f>IF($B90="N/A","N/A",IF(G90&gt;25,"No",IF(G90&lt;5,"No","Yes")))</f>
        <v>No</v>
      </c>
      <c r="I90" s="6">
        <v>64.19</v>
      </c>
      <c r="J90" s="6">
        <v>9.8620000000000001</v>
      </c>
      <c r="K90" s="91" t="str">
        <f t="shared" si="18"/>
        <v>Yes</v>
      </c>
    </row>
    <row r="91" spans="1:11" x14ac:dyDescent="0.25">
      <c r="A91" s="110" t="s">
        <v>849</v>
      </c>
      <c r="B91" s="21" t="s">
        <v>269</v>
      </c>
      <c r="C91" s="44">
        <v>59.312337388000003</v>
      </c>
      <c r="D91" s="5" t="str">
        <f>IF($B91="N/A","N/A",IF(C91&gt;70,"No",IF(C91&lt;40,"No","Yes")))</f>
        <v>Yes</v>
      </c>
      <c r="E91" s="4">
        <v>46.771214849000003</v>
      </c>
      <c r="F91" s="5" t="str">
        <f>IF($B91="N/A","N/A",IF(E91&gt;70,"No",IF(E91&lt;40,"No","Yes")))</f>
        <v>Yes</v>
      </c>
      <c r="G91" s="4">
        <v>43.225301109</v>
      </c>
      <c r="H91" s="5" t="str">
        <f>IF($B91="N/A","N/A",IF(G91&gt;70,"No",IF(G91&lt;40,"No","Yes")))</f>
        <v>Yes</v>
      </c>
      <c r="I91" s="6">
        <v>-21.1</v>
      </c>
      <c r="J91" s="6">
        <v>-7.58</v>
      </c>
      <c r="K91" s="91" t="str">
        <f t="shared" si="18"/>
        <v>Yes</v>
      </c>
    </row>
    <row r="92" spans="1:11" x14ac:dyDescent="0.25">
      <c r="A92" s="110" t="s">
        <v>850</v>
      </c>
      <c r="B92" s="21" t="s">
        <v>270</v>
      </c>
      <c r="C92" s="44">
        <v>17.878687541000001</v>
      </c>
      <c r="D92" s="5" t="str">
        <f>IF($B92="N/A","N/A",IF(C92&gt;55,"No",IF(C92&lt;20,"No","Yes")))</f>
        <v>No</v>
      </c>
      <c r="E92" s="4">
        <v>15.778658457000001</v>
      </c>
      <c r="F92" s="5" t="str">
        <f>IF($B92="N/A","N/A",IF(E92&gt;55,"No",IF(E92&lt;20,"No","Yes")))</f>
        <v>No</v>
      </c>
      <c r="G92" s="4">
        <v>15.631094813000001</v>
      </c>
      <c r="H92" s="5" t="str">
        <f>IF($B92="N/A","N/A",IF(G92&gt;55,"No",IF(G92&lt;20,"No","Yes")))</f>
        <v>No</v>
      </c>
      <c r="I92" s="6">
        <v>-11.7</v>
      </c>
      <c r="J92" s="6">
        <v>-0.93500000000000005</v>
      </c>
      <c r="K92" s="91" t="str">
        <f t="shared" si="18"/>
        <v>Yes</v>
      </c>
    </row>
    <row r="93" spans="1:11" x14ac:dyDescent="0.25">
      <c r="A93" s="110" t="s">
        <v>163</v>
      </c>
      <c r="B93" s="21" t="s">
        <v>246</v>
      </c>
      <c r="C93" s="44">
        <v>97.927555810000001</v>
      </c>
      <c r="D93" s="5" t="str">
        <f>IF($B93="N/A","N/A",IF(C93&gt;95,"Yes","No"))</f>
        <v>Yes</v>
      </c>
      <c r="E93" s="4">
        <v>99.045987843999995</v>
      </c>
      <c r="F93" s="5" t="str">
        <f>IF($B93="N/A","N/A",IF(E93&gt;95,"Yes","No"))</f>
        <v>Yes</v>
      </c>
      <c r="G93" s="4">
        <v>98.813591974999994</v>
      </c>
      <c r="H93" s="5" t="str">
        <f>IF($B93="N/A","N/A",IF(G93&gt;95,"Yes","No"))</f>
        <v>Yes</v>
      </c>
      <c r="I93" s="6">
        <v>1.1419999999999999</v>
      </c>
      <c r="J93" s="6">
        <v>-0.23499999999999999</v>
      </c>
      <c r="K93" s="91" t="str">
        <f t="shared" si="18"/>
        <v>Yes</v>
      </c>
    </row>
    <row r="94" spans="1:11" x14ac:dyDescent="0.25">
      <c r="A94" s="110" t="s">
        <v>41</v>
      </c>
      <c r="B94" s="21" t="s">
        <v>213</v>
      </c>
      <c r="C94" s="44">
        <v>100</v>
      </c>
      <c r="D94" s="5" t="str">
        <f>IF($B94="N/A","N/A",IF(C94&gt;15,"No",IF(C94&lt;-15,"No","Yes")))</f>
        <v>N/A</v>
      </c>
      <c r="E94" s="4">
        <v>100</v>
      </c>
      <c r="F94" s="5" t="str">
        <f>IF($B94="N/A","N/A",IF(E94&gt;15,"No",IF(E94&lt;-15,"No","Yes")))</f>
        <v>N/A</v>
      </c>
      <c r="G94" s="4">
        <v>100</v>
      </c>
      <c r="H94" s="5" t="str">
        <f>IF($B94="N/A","N/A",IF(G94&gt;15,"No",IF(G94&lt;-15,"No","Yes")))</f>
        <v>N/A</v>
      </c>
      <c r="I94" s="6">
        <v>0</v>
      </c>
      <c r="J94" s="6">
        <v>0</v>
      </c>
      <c r="K94" s="91" t="str">
        <f t="shared" si="18"/>
        <v>Yes</v>
      </c>
    </row>
    <row r="95" spans="1:11" x14ac:dyDescent="0.25">
      <c r="A95" s="110" t="s">
        <v>42</v>
      </c>
      <c r="B95" s="21" t="s">
        <v>213</v>
      </c>
      <c r="C95" s="44">
        <v>100</v>
      </c>
      <c r="D95" s="5" t="str">
        <f>IF($B95="N/A","N/A",IF(C95&gt;15,"No",IF(C95&lt;-15,"No","Yes")))</f>
        <v>N/A</v>
      </c>
      <c r="E95" s="4">
        <v>100</v>
      </c>
      <c r="F95" s="5" t="str">
        <f>IF($B95="N/A","N/A",IF(E95&gt;15,"No",IF(E95&lt;-15,"No","Yes")))</f>
        <v>N/A</v>
      </c>
      <c r="G95" s="4">
        <v>100</v>
      </c>
      <c r="H95" s="5" t="str">
        <f>IF($B95="N/A","N/A",IF(G95&gt;15,"No",IF(G95&lt;-15,"No","Yes")))</f>
        <v>N/A</v>
      </c>
      <c r="I95" s="6">
        <v>0</v>
      </c>
      <c r="J95" s="6">
        <v>0</v>
      </c>
      <c r="K95" s="91" t="str">
        <f t="shared" si="18"/>
        <v>Yes</v>
      </c>
    </row>
    <row r="96" spans="1:11" x14ac:dyDescent="0.25">
      <c r="A96" s="110" t="s">
        <v>908</v>
      </c>
      <c r="B96" s="21" t="s">
        <v>213</v>
      </c>
      <c r="C96" s="44">
        <v>99.463589898999999</v>
      </c>
      <c r="D96" s="5" t="str">
        <f>IF($B96="N/A","N/A",IF(C96&gt;15,"No",IF(C96&lt;-15,"No","Yes")))</f>
        <v>N/A</v>
      </c>
      <c r="E96" s="4">
        <v>99.840391210999996</v>
      </c>
      <c r="F96" s="5" t="str">
        <f>IF($B96="N/A","N/A",IF(E96&gt;15,"No",IF(E96&lt;-15,"No","Yes")))</f>
        <v>N/A</v>
      </c>
      <c r="G96" s="4">
        <v>100</v>
      </c>
      <c r="H96" s="5" t="str">
        <f>IF($B96="N/A","N/A",IF(G96&gt;15,"No",IF(G96&lt;-15,"No","Yes")))</f>
        <v>N/A</v>
      </c>
      <c r="I96" s="6">
        <v>0.37880000000000003</v>
      </c>
      <c r="J96" s="6">
        <v>0.15989999999999999</v>
      </c>
      <c r="K96" s="91" t="str">
        <f t="shared" si="18"/>
        <v>Yes</v>
      </c>
    </row>
    <row r="97" spans="1:11" x14ac:dyDescent="0.25">
      <c r="A97" s="110" t="s">
        <v>909</v>
      </c>
      <c r="B97" s="21" t="s">
        <v>213</v>
      </c>
      <c r="C97" s="44">
        <v>99.536898421000004</v>
      </c>
      <c r="D97" s="5" t="str">
        <f>IF($B97="N/A","N/A",IF(C97&gt;15,"No",IF(C97&lt;-15,"No","Yes")))</f>
        <v>N/A</v>
      </c>
      <c r="E97" s="4">
        <v>99.851691037999998</v>
      </c>
      <c r="F97" s="5" t="str">
        <f>IF($B97="N/A","N/A",IF(E97&gt;15,"No",IF(E97&lt;-15,"No","Yes")))</f>
        <v>N/A</v>
      </c>
      <c r="G97" s="4">
        <v>99.647028015000004</v>
      </c>
      <c r="H97" s="5" t="str">
        <f>IF($B97="N/A","N/A",IF(G97&gt;15,"No",IF(G97&lt;-15,"No","Yes")))</f>
        <v>N/A</v>
      </c>
      <c r="I97" s="6">
        <v>0.31630000000000003</v>
      </c>
      <c r="J97" s="6">
        <v>-0.20499999999999999</v>
      </c>
      <c r="K97" s="91" t="str">
        <f t="shared" si="18"/>
        <v>Yes</v>
      </c>
    </row>
    <row r="98" spans="1:11" x14ac:dyDescent="0.25">
      <c r="A98" s="110" t="s">
        <v>43</v>
      </c>
      <c r="B98" s="21" t="s">
        <v>223</v>
      </c>
      <c r="C98" s="44">
        <v>98.143913667999996</v>
      </c>
      <c r="D98" s="5" t="str">
        <f>IF($B98="N/A","N/A",IF(C98&gt;100,"No",IF(C98&lt;98,"No","Yes")))</f>
        <v>Yes</v>
      </c>
      <c r="E98" s="4">
        <v>99.327276955000002</v>
      </c>
      <c r="F98" s="5" t="str">
        <f>IF($B98="N/A","N/A",IF(E98&gt;100,"No",IF(E98&lt;98,"No","Yes")))</f>
        <v>Yes</v>
      </c>
      <c r="G98" s="4">
        <v>99.369349147999998</v>
      </c>
      <c r="H98" s="5" t="str">
        <f>IF($B98="N/A","N/A",IF(G98&gt;100,"No",IF(G98&lt;98,"No","Yes")))</f>
        <v>Yes</v>
      </c>
      <c r="I98" s="6">
        <v>1.206</v>
      </c>
      <c r="J98" s="6">
        <v>4.24E-2</v>
      </c>
      <c r="K98" s="91" t="str">
        <f t="shared" si="18"/>
        <v>Yes</v>
      </c>
    </row>
    <row r="99" spans="1:11" x14ac:dyDescent="0.25">
      <c r="A99" s="110" t="s">
        <v>44</v>
      </c>
      <c r="B99" s="21" t="s">
        <v>213</v>
      </c>
      <c r="C99" s="44">
        <v>27.651382376000001</v>
      </c>
      <c r="D99" s="5" t="str">
        <f>IF($B99="N/A","N/A",IF(C99&gt;15,"No",IF(C99&lt;-15,"No","Yes")))</f>
        <v>N/A</v>
      </c>
      <c r="E99" s="4">
        <v>28.177552653999999</v>
      </c>
      <c r="F99" s="5" t="str">
        <f>IF($B99="N/A","N/A",IF(E99&gt;15,"No",IF(E99&lt;-15,"No","Yes")))</f>
        <v>N/A</v>
      </c>
      <c r="G99" s="4">
        <v>21.992109318000001</v>
      </c>
      <c r="H99" s="5" t="str">
        <f>IF($B99="N/A","N/A",IF(G99&gt;15,"No",IF(G99&lt;-15,"No","Yes")))</f>
        <v>N/A</v>
      </c>
      <c r="I99" s="6">
        <v>1.903</v>
      </c>
      <c r="J99" s="6">
        <v>-22</v>
      </c>
      <c r="K99" s="91" t="str">
        <f t="shared" si="18"/>
        <v>Yes</v>
      </c>
    </row>
    <row r="100" spans="1:11" x14ac:dyDescent="0.25">
      <c r="A100" s="110" t="s">
        <v>45</v>
      </c>
      <c r="B100" s="21" t="s">
        <v>213</v>
      </c>
      <c r="C100" s="44">
        <v>72.348617623999999</v>
      </c>
      <c r="D100" s="5" t="str">
        <f>IF($B100="N/A","N/A",IF(C100&gt;15,"No",IF(C100&lt;-15,"No","Yes")))</f>
        <v>N/A</v>
      </c>
      <c r="E100" s="4">
        <v>71.822447346000004</v>
      </c>
      <c r="F100" s="5" t="str">
        <f>IF($B100="N/A","N/A",IF(E100&gt;15,"No",IF(E100&lt;-15,"No","Yes")))</f>
        <v>N/A</v>
      </c>
      <c r="G100" s="4">
        <v>78.007818739000001</v>
      </c>
      <c r="H100" s="5" t="str">
        <f>IF($B100="N/A","N/A",IF(G100&gt;15,"No",IF(G100&lt;-15,"No","Yes")))</f>
        <v>N/A</v>
      </c>
      <c r="I100" s="6">
        <v>-0.72699999999999998</v>
      </c>
      <c r="J100" s="6">
        <v>8.6120000000000001</v>
      </c>
      <c r="K100" s="91" t="str">
        <f t="shared" si="18"/>
        <v>Yes</v>
      </c>
    </row>
    <row r="101" spans="1:11" x14ac:dyDescent="0.25">
      <c r="A101" s="110" t="s">
        <v>355</v>
      </c>
      <c r="B101" s="21" t="s">
        <v>213</v>
      </c>
      <c r="C101" s="44">
        <v>100</v>
      </c>
      <c r="D101" s="5" t="str">
        <f>IF($B101="N/A","N/A",IF(C101&gt;15,"No",IF(C101&lt;-15,"No","Yes")))</f>
        <v>N/A</v>
      </c>
      <c r="E101" s="4">
        <v>100</v>
      </c>
      <c r="F101" s="5" t="str">
        <f>IF($B101="N/A","N/A",IF(E101&gt;15,"No",IF(E101&lt;-15,"No","Yes")))</f>
        <v>N/A</v>
      </c>
      <c r="G101" s="4">
        <v>99.999928057000005</v>
      </c>
      <c r="H101" s="5" t="str">
        <f>IF($B101="N/A","N/A",IF(G101&gt;15,"No",IF(G101&lt;-15,"No","Yes")))</f>
        <v>N/A</v>
      </c>
      <c r="I101" s="6">
        <v>0</v>
      </c>
      <c r="J101" s="6">
        <v>0</v>
      </c>
      <c r="K101" s="91" t="str">
        <f t="shared" si="18"/>
        <v>Yes</v>
      </c>
    </row>
    <row r="102" spans="1:11" x14ac:dyDescent="0.25">
      <c r="A102" s="110" t="s">
        <v>46</v>
      </c>
      <c r="B102" s="21" t="s">
        <v>213</v>
      </c>
      <c r="C102" s="44">
        <v>0</v>
      </c>
      <c r="D102" s="5" t="str">
        <f>IF($B102="N/A","N/A",IF(C102&gt;15,"No",IF(C102&lt;-15,"No","Yes")))</f>
        <v>N/A</v>
      </c>
      <c r="E102" s="4">
        <v>0</v>
      </c>
      <c r="F102" s="5" t="str">
        <f>IF($B102="N/A","N/A",IF(E102&gt;15,"No",IF(E102&lt;-15,"No","Yes")))</f>
        <v>N/A</v>
      </c>
      <c r="G102" s="4">
        <v>0</v>
      </c>
      <c r="H102" s="5" t="str">
        <f>IF($B102="N/A","N/A",IF(G102&gt;15,"No",IF(G102&lt;-15,"No","Yes")))</f>
        <v>N/A</v>
      </c>
      <c r="I102" s="6" t="s">
        <v>1747</v>
      </c>
      <c r="J102" s="6" t="s">
        <v>1747</v>
      </c>
      <c r="K102" s="91" t="str">
        <f t="shared" si="18"/>
        <v>N/A</v>
      </c>
    </row>
    <row r="103" spans="1:11" x14ac:dyDescent="0.25">
      <c r="A103" s="110" t="s">
        <v>47</v>
      </c>
      <c r="B103" s="21" t="s">
        <v>213</v>
      </c>
      <c r="C103" s="44">
        <v>0</v>
      </c>
      <c r="D103" s="5" t="str">
        <f>IF($B103="N/A","N/A",IF(C103&gt;15,"No",IF(C103&lt;-15,"No","Yes")))</f>
        <v>N/A</v>
      </c>
      <c r="E103" s="4">
        <v>0</v>
      </c>
      <c r="F103" s="5" t="str">
        <f>IF($B103="N/A","N/A",IF(E103&gt;15,"No",IF(E103&lt;-15,"No","Yes")))</f>
        <v>N/A</v>
      </c>
      <c r="G103" s="4">
        <v>0</v>
      </c>
      <c r="H103" s="5" t="str">
        <f>IF($B103="N/A","N/A",IF(G103&gt;15,"No",IF(G103&lt;-15,"No","Yes")))</f>
        <v>N/A</v>
      </c>
      <c r="I103" s="6" t="s">
        <v>1747</v>
      </c>
      <c r="J103" s="6" t="s">
        <v>1747</v>
      </c>
      <c r="K103" s="91" t="str">
        <f t="shared" si="18"/>
        <v>N/A</v>
      </c>
    </row>
    <row r="104" spans="1:11" x14ac:dyDescent="0.25">
      <c r="A104" s="110" t="s">
        <v>33</v>
      </c>
      <c r="B104" s="21" t="s">
        <v>223</v>
      </c>
      <c r="C104" s="44">
        <v>100</v>
      </c>
      <c r="D104" s="5" t="str">
        <f>IF($B104="N/A","N/A",IF(C104&gt;100,"No",IF(C104&lt;98,"No","Yes")))</f>
        <v>Yes</v>
      </c>
      <c r="E104" s="4">
        <v>100</v>
      </c>
      <c r="F104" s="5" t="str">
        <f>IF($B104="N/A","N/A",IF(E104&gt;100,"No",IF(E104&lt;98,"No","Yes")))</f>
        <v>Yes</v>
      </c>
      <c r="G104" s="4">
        <v>100</v>
      </c>
      <c r="H104" s="5" t="str">
        <f>IF($B104="N/A","N/A",IF(G104&gt;100,"No",IF(G104&lt;98,"No","Yes")))</f>
        <v>Yes</v>
      </c>
      <c r="I104" s="6">
        <v>0</v>
      </c>
      <c r="J104" s="6">
        <v>0</v>
      </c>
      <c r="K104" s="91" t="str">
        <f t="shared" si="18"/>
        <v>Yes</v>
      </c>
    </row>
    <row r="105" spans="1:11" ht="25" x14ac:dyDescent="0.25">
      <c r="A105" s="110" t="s">
        <v>48</v>
      </c>
      <c r="B105" s="29" t="s">
        <v>223</v>
      </c>
      <c r="C105" s="44">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91" t="str">
        <f t="shared" si="18"/>
        <v>Yes</v>
      </c>
    </row>
    <row r="106" spans="1:11" x14ac:dyDescent="0.25">
      <c r="A106" s="110" t="s">
        <v>49</v>
      </c>
      <c r="B106" s="29" t="s">
        <v>213</v>
      </c>
      <c r="C106" s="44">
        <v>100</v>
      </c>
      <c r="D106" s="5" t="str">
        <f>IF($B106="N/A","N/A",IF(C106&gt;15,"No",IF(C106&lt;-15,"No","Yes")))</f>
        <v>N/A</v>
      </c>
      <c r="E106" s="4">
        <v>100</v>
      </c>
      <c r="F106" s="5" t="str">
        <f>IF($B106="N/A","N/A",IF(E106&gt;15,"No",IF(E106&lt;-15,"No","Yes")))</f>
        <v>N/A</v>
      </c>
      <c r="G106" s="4">
        <v>100</v>
      </c>
      <c r="H106" s="5" t="str">
        <f>IF($B106="N/A","N/A",IF(G106&gt;15,"No",IF(G106&lt;-15,"No","Yes")))</f>
        <v>N/A</v>
      </c>
      <c r="I106" s="6">
        <v>0</v>
      </c>
      <c r="J106" s="6">
        <v>0</v>
      </c>
      <c r="K106" s="91" t="str">
        <f>IF(J106="Div by 0", "N/A", IF(J106="N/A","N/A", IF(J106&gt;30, "No", IF(J106&lt;-30, "No", "Yes"))))</f>
        <v>Yes</v>
      </c>
    </row>
    <row r="107" spans="1:11" x14ac:dyDescent="0.25">
      <c r="A107" s="110" t="s">
        <v>910</v>
      </c>
      <c r="B107" s="21" t="s">
        <v>213</v>
      </c>
      <c r="C107" s="53">
        <v>67.612883556</v>
      </c>
      <c r="D107" s="5" t="str">
        <f t="shared" ref="D107:D130" si="19">IF($B107="N/A","N/A",IF(C107&gt;15,"No",IF(C107&lt;-15,"No","Yes")))</f>
        <v>N/A</v>
      </c>
      <c r="E107" s="5">
        <v>67.953896467000007</v>
      </c>
      <c r="F107" s="5" t="str">
        <f t="shared" ref="F107:F130" si="20">IF($B107="N/A","N/A",IF(E107&gt;15,"No",IF(E107&lt;-15,"No","Yes")))</f>
        <v>N/A</v>
      </c>
      <c r="G107" s="4">
        <v>65.981674620000007</v>
      </c>
      <c r="H107" s="5" t="str">
        <f t="shared" ref="H107:H130" si="21">IF($B107="N/A","N/A",IF(G107&gt;15,"No",IF(G107&lt;-15,"No","Yes")))</f>
        <v>N/A</v>
      </c>
      <c r="I107" s="6">
        <v>0.50439999999999996</v>
      </c>
      <c r="J107" s="6">
        <v>-2.9</v>
      </c>
      <c r="K107" s="91" t="str">
        <f t="shared" ref="K107:K130" si="22">IF(J107="Div by 0", "N/A", IF(J107="N/A","N/A", IF(J107&gt;30, "No", IF(J107&lt;-30, "No", "Yes"))))</f>
        <v>Yes</v>
      </c>
    </row>
    <row r="108" spans="1:11" x14ac:dyDescent="0.25">
      <c r="A108" s="110" t="s">
        <v>911</v>
      </c>
      <c r="B108" s="21" t="s">
        <v>213</v>
      </c>
      <c r="C108" s="53">
        <v>11.022691583</v>
      </c>
      <c r="D108" s="21" t="s">
        <v>213</v>
      </c>
      <c r="E108" s="5">
        <v>11.273554026999999</v>
      </c>
      <c r="F108" s="21" t="s">
        <v>213</v>
      </c>
      <c r="G108" s="4">
        <v>11.168543304</v>
      </c>
      <c r="H108" s="21" t="s">
        <v>213</v>
      </c>
      <c r="I108" s="6">
        <v>2.2759999999999998</v>
      </c>
      <c r="J108" s="6">
        <v>-0.93100000000000005</v>
      </c>
      <c r="K108" s="91" t="str">
        <f t="shared" si="22"/>
        <v>Yes</v>
      </c>
    </row>
    <row r="109" spans="1:11" x14ac:dyDescent="0.25">
      <c r="A109" s="110" t="s">
        <v>912</v>
      </c>
      <c r="B109" s="21" t="s">
        <v>213</v>
      </c>
      <c r="C109" s="53">
        <v>0</v>
      </c>
      <c r="D109" s="5" t="str">
        <f t="shared" si="19"/>
        <v>N/A</v>
      </c>
      <c r="E109" s="5">
        <v>0</v>
      </c>
      <c r="F109" s="5" t="str">
        <f t="shared" si="20"/>
        <v>N/A</v>
      </c>
      <c r="G109" s="4">
        <v>0</v>
      </c>
      <c r="H109" s="5" t="str">
        <f t="shared" si="21"/>
        <v>N/A</v>
      </c>
      <c r="I109" s="6" t="s">
        <v>1747</v>
      </c>
      <c r="J109" s="6" t="s">
        <v>1747</v>
      </c>
      <c r="K109" s="91" t="str">
        <f t="shared" si="22"/>
        <v>N/A</v>
      </c>
    </row>
    <row r="110" spans="1:11" x14ac:dyDescent="0.25">
      <c r="A110" s="110" t="s">
        <v>913</v>
      </c>
      <c r="B110" s="21" t="s">
        <v>213</v>
      </c>
      <c r="C110" s="53">
        <v>0.48273062280000001</v>
      </c>
      <c r="D110" s="5" t="str">
        <f t="shared" si="19"/>
        <v>N/A</v>
      </c>
      <c r="E110" s="5">
        <v>0.35101778230000003</v>
      </c>
      <c r="F110" s="5" t="str">
        <f t="shared" si="20"/>
        <v>N/A</v>
      </c>
      <c r="G110" s="4">
        <v>0.23068452519999999</v>
      </c>
      <c r="H110" s="5" t="str">
        <f t="shared" si="21"/>
        <v>N/A</v>
      </c>
      <c r="I110" s="6">
        <v>-27.3</v>
      </c>
      <c r="J110" s="6">
        <v>-34.299999999999997</v>
      </c>
      <c r="K110" s="91" t="str">
        <f t="shared" si="22"/>
        <v>No</v>
      </c>
    </row>
    <row r="111" spans="1:11" x14ac:dyDescent="0.25">
      <c r="A111" s="110" t="s">
        <v>914</v>
      </c>
      <c r="B111" s="21" t="s">
        <v>213</v>
      </c>
      <c r="C111" s="53">
        <v>0</v>
      </c>
      <c r="D111" s="5" t="str">
        <f t="shared" si="19"/>
        <v>N/A</v>
      </c>
      <c r="E111" s="5">
        <v>0</v>
      </c>
      <c r="F111" s="5" t="str">
        <f t="shared" si="20"/>
        <v>N/A</v>
      </c>
      <c r="G111" s="4">
        <v>2.1008286870999999</v>
      </c>
      <c r="H111" s="5" t="str">
        <f t="shared" si="21"/>
        <v>N/A</v>
      </c>
      <c r="I111" s="6" t="s">
        <v>1747</v>
      </c>
      <c r="J111" s="6" t="s">
        <v>1747</v>
      </c>
      <c r="K111" s="91" t="str">
        <f t="shared" si="22"/>
        <v>N/A</v>
      </c>
    </row>
    <row r="112" spans="1:11" x14ac:dyDescent="0.25">
      <c r="A112" s="110" t="s">
        <v>915</v>
      </c>
      <c r="B112" s="21" t="s">
        <v>213</v>
      </c>
      <c r="C112" s="53">
        <v>2.8820585839000001</v>
      </c>
      <c r="D112" s="5" t="str">
        <f t="shared" si="19"/>
        <v>N/A</v>
      </c>
      <c r="E112" s="5">
        <v>1.2316660929000001</v>
      </c>
      <c r="F112" s="5" t="str">
        <f t="shared" si="20"/>
        <v>N/A</v>
      </c>
      <c r="G112" s="4">
        <v>0.33632310900000001</v>
      </c>
      <c r="H112" s="5" t="str">
        <f t="shared" si="21"/>
        <v>N/A</v>
      </c>
      <c r="I112" s="6">
        <v>-57.3</v>
      </c>
      <c r="J112" s="6">
        <v>-72.7</v>
      </c>
      <c r="K112" s="91" t="str">
        <f t="shared" si="22"/>
        <v>No</v>
      </c>
    </row>
    <row r="113" spans="1:11" x14ac:dyDescent="0.25">
      <c r="A113" s="110" t="s">
        <v>916</v>
      </c>
      <c r="B113" s="21" t="s">
        <v>213</v>
      </c>
      <c r="C113" s="53">
        <v>5.5678895999999997E-3</v>
      </c>
      <c r="D113" s="5" t="str">
        <f t="shared" si="19"/>
        <v>N/A</v>
      </c>
      <c r="E113" s="5">
        <v>0</v>
      </c>
      <c r="F113" s="5" t="str">
        <f t="shared" si="20"/>
        <v>N/A</v>
      </c>
      <c r="G113" s="4">
        <v>0</v>
      </c>
      <c r="H113" s="5" t="str">
        <f t="shared" si="21"/>
        <v>N/A</v>
      </c>
      <c r="I113" s="6">
        <v>-100</v>
      </c>
      <c r="J113" s="6" t="s">
        <v>1747</v>
      </c>
      <c r="K113" s="91" t="str">
        <f t="shared" si="22"/>
        <v>N/A</v>
      </c>
    </row>
    <row r="114" spans="1:11" x14ac:dyDescent="0.25">
      <c r="A114" s="110" t="s">
        <v>917</v>
      </c>
      <c r="B114" s="21" t="s">
        <v>213</v>
      </c>
      <c r="C114" s="53">
        <v>4.4467436764999997</v>
      </c>
      <c r="D114" s="5" t="str">
        <f t="shared" si="19"/>
        <v>N/A</v>
      </c>
      <c r="E114" s="5">
        <v>6.2692932804000003</v>
      </c>
      <c r="F114" s="5" t="str">
        <f t="shared" si="20"/>
        <v>N/A</v>
      </c>
      <c r="G114" s="4">
        <v>6.2884814845000001</v>
      </c>
      <c r="H114" s="5" t="str">
        <f t="shared" si="21"/>
        <v>N/A</v>
      </c>
      <c r="I114" s="6">
        <v>40.99</v>
      </c>
      <c r="J114" s="6">
        <v>0.30609999999999998</v>
      </c>
      <c r="K114" s="91" t="str">
        <f t="shared" si="22"/>
        <v>Yes</v>
      </c>
    </row>
    <row r="115" spans="1:11" x14ac:dyDescent="0.25">
      <c r="A115" s="110" t="s">
        <v>918</v>
      </c>
      <c r="B115" s="21" t="s">
        <v>213</v>
      </c>
      <c r="C115" s="53">
        <v>0</v>
      </c>
      <c r="D115" s="5" t="str">
        <f t="shared" si="19"/>
        <v>N/A</v>
      </c>
      <c r="E115" s="5">
        <v>0</v>
      </c>
      <c r="F115" s="5" t="str">
        <f t="shared" si="20"/>
        <v>N/A</v>
      </c>
      <c r="G115" s="4">
        <v>0</v>
      </c>
      <c r="H115" s="5" t="str">
        <f t="shared" si="21"/>
        <v>N/A</v>
      </c>
      <c r="I115" s="6" t="s">
        <v>1747</v>
      </c>
      <c r="J115" s="6" t="s">
        <v>1747</v>
      </c>
      <c r="K115" s="91" t="str">
        <f t="shared" si="22"/>
        <v>N/A</v>
      </c>
    </row>
    <row r="116" spans="1:11" x14ac:dyDescent="0.25">
      <c r="A116" s="110" t="s">
        <v>919</v>
      </c>
      <c r="B116" s="21" t="s">
        <v>213</v>
      </c>
      <c r="C116" s="53">
        <v>1.7284783498</v>
      </c>
      <c r="D116" s="5" t="str">
        <f t="shared" si="19"/>
        <v>N/A</v>
      </c>
      <c r="E116" s="5">
        <v>2.5433975361000001</v>
      </c>
      <c r="F116" s="5" t="str">
        <f t="shared" si="20"/>
        <v>N/A</v>
      </c>
      <c r="G116" s="4">
        <v>1.7009518135999999</v>
      </c>
      <c r="H116" s="5" t="str">
        <f t="shared" si="21"/>
        <v>N/A</v>
      </c>
      <c r="I116" s="6">
        <v>47.15</v>
      </c>
      <c r="J116" s="6">
        <v>-33.1</v>
      </c>
      <c r="K116" s="91" t="str">
        <f t="shared" si="22"/>
        <v>No</v>
      </c>
    </row>
    <row r="117" spans="1:11" x14ac:dyDescent="0.25">
      <c r="A117" s="110" t="s">
        <v>920</v>
      </c>
      <c r="B117" s="21" t="s">
        <v>213</v>
      </c>
      <c r="C117" s="53">
        <v>0.18682161620000001</v>
      </c>
      <c r="D117" s="5" t="str">
        <f t="shared" si="19"/>
        <v>N/A</v>
      </c>
      <c r="E117" s="5">
        <v>5.9608124200000001E-2</v>
      </c>
      <c r="F117" s="5" t="str">
        <f t="shared" si="20"/>
        <v>N/A</v>
      </c>
      <c r="G117" s="4">
        <v>3.4833719000000002E-3</v>
      </c>
      <c r="H117" s="5" t="str">
        <f t="shared" si="21"/>
        <v>N/A</v>
      </c>
      <c r="I117" s="6">
        <v>-68.099999999999994</v>
      </c>
      <c r="J117" s="6">
        <v>-94.2</v>
      </c>
      <c r="K117" s="91" t="str">
        <f t="shared" si="22"/>
        <v>No</v>
      </c>
    </row>
    <row r="118" spans="1:11" x14ac:dyDescent="0.25">
      <c r="A118" s="110" t="s">
        <v>921</v>
      </c>
      <c r="B118" s="21" t="s">
        <v>213</v>
      </c>
      <c r="C118" s="53">
        <v>1.2902908438</v>
      </c>
      <c r="D118" s="5" t="str">
        <f t="shared" si="19"/>
        <v>N/A</v>
      </c>
      <c r="E118" s="5">
        <v>0.81857121089999996</v>
      </c>
      <c r="F118" s="5" t="str">
        <f t="shared" si="20"/>
        <v>N/A</v>
      </c>
      <c r="G118" s="4">
        <v>0.50779031240000005</v>
      </c>
      <c r="H118" s="5" t="str">
        <f t="shared" si="21"/>
        <v>N/A</v>
      </c>
      <c r="I118" s="6">
        <v>-36.6</v>
      </c>
      <c r="J118" s="6">
        <v>-38</v>
      </c>
      <c r="K118" s="91" t="str">
        <f t="shared" si="22"/>
        <v>No</v>
      </c>
    </row>
    <row r="119" spans="1:11" x14ac:dyDescent="0.25">
      <c r="A119" s="110" t="s">
        <v>922</v>
      </c>
      <c r="B119" s="21" t="s">
        <v>213</v>
      </c>
      <c r="C119" s="53">
        <v>21.364424861</v>
      </c>
      <c r="D119" s="5" t="str">
        <f t="shared" si="19"/>
        <v>N/A</v>
      </c>
      <c r="E119" s="5">
        <v>20.772549506000001</v>
      </c>
      <c r="F119" s="5" t="str">
        <f t="shared" si="20"/>
        <v>N/A</v>
      </c>
      <c r="G119" s="4">
        <v>22.849782076</v>
      </c>
      <c r="H119" s="5" t="str">
        <f t="shared" si="21"/>
        <v>N/A</v>
      </c>
      <c r="I119" s="6">
        <v>-2.77</v>
      </c>
      <c r="J119" s="6">
        <v>10</v>
      </c>
      <c r="K119" s="91" t="str">
        <f t="shared" si="22"/>
        <v>Yes</v>
      </c>
    </row>
    <row r="120" spans="1:11" x14ac:dyDescent="0.25">
      <c r="A120" s="110" t="s">
        <v>923</v>
      </c>
      <c r="B120" s="21" t="s">
        <v>213</v>
      </c>
      <c r="C120" s="53">
        <v>16.690262625999999</v>
      </c>
      <c r="D120" s="5" t="str">
        <f t="shared" si="19"/>
        <v>N/A</v>
      </c>
      <c r="E120" s="5">
        <v>14.170508863</v>
      </c>
      <c r="F120" s="5" t="str">
        <f t="shared" si="20"/>
        <v>N/A</v>
      </c>
      <c r="G120" s="4">
        <v>14.592555679</v>
      </c>
      <c r="H120" s="5" t="str">
        <f t="shared" si="21"/>
        <v>N/A</v>
      </c>
      <c r="I120" s="6">
        <v>-15.1</v>
      </c>
      <c r="J120" s="6">
        <v>2.9780000000000002</v>
      </c>
      <c r="K120" s="91" t="str">
        <f t="shared" si="22"/>
        <v>Yes</v>
      </c>
    </row>
    <row r="121" spans="1:11" x14ac:dyDescent="0.25">
      <c r="A121" s="110" t="s">
        <v>924</v>
      </c>
      <c r="B121" s="21" t="s">
        <v>213</v>
      </c>
      <c r="C121" s="53">
        <v>0</v>
      </c>
      <c r="D121" s="5" t="str">
        <f t="shared" si="19"/>
        <v>N/A</v>
      </c>
      <c r="E121" s="5">
        <v>0</v>
      </c>
      <c r="F121" s="5" t="str">
        <f t="shared" si="20"/>
        <v>N/A</v>
      </c>
      <c r="G121" s="4">
        <v>0</v>
      </c>
      <c r="H121" s="5" t="str">
        <f t="shared" si="21"/>
        <v>N/A</v>
      </c>
      <c r="I121" s="6" t="s">
        <v>1747</v>
      </c>
      <c r="J121" s="6" t="s">
        <v>1747</v>
      </c>
      <c r="K121" s="91" t="str">
        <f t="shared" si="22"/>
        <v>N/A</v>
      </c>
    </row>
    <row r="122" spans="1:11" x14ac:dyDescent="0.25">
      <c r="A122" s="110" t="s">
        <v>925</v>
      </c>
      <c r="B122" s="21" t="s">
        <v>213</v>
      </c>
      <c r="C122" s="53">
        <v>0</v>
      </c>
      <c r="D122" s="5" t="str">
        <f t="shared" si="19"/>
        <v>N/A</v>
      </c>
      <c r="E122" s="5">
        <v>0</v>
      </c>
      <c r="F122" s="5" t="str">
        <f t="shared" si="20"/>
        <v>N/A</v>
      </c>
      <c r="G122" s="4">
        <v>0</v>
      </c>
      <c r="H122" s="5" t="str">
        <f t="shared" si="21"/>
        <v>N/A</v>
      </c>
      <c r="I122" s="6" t="s">
        <v>1747</v>
      </c>
      <c r="J122" s="6" t="s">
        <v>1747</v>
      </c>
      <c r="K122" s="91" t="str">
        <f t="shared" si="22"/>
        <v>N/A</v>
      </c>
    </row>
    <row r="123" spans="1:11" x14ac:dyDescent="0.25">
      <c r="A123" s="110" t="s">
        <v>926</v>
      </c>
      <c r="B123" s="21" t="s">
        <v>213</v>
      </c>
      <c r="C123" s="53">
        <v>3.2064557247000001</v>
      </c>
      <c r="D123" s="5" t="str">
        <f t="shared" si="19"/>
        <v>N/A</v>
      </c>
      <c r="E123" s="5">
        <v>3.4731431893</v>
      </c>
      <c r="F123" s="5" t="str">
        <f t="shared" si="20"/>
        <v>N/A</v>
      </c>
      <c r="G123" s="4">
        <v>4.6615335508999998</v>
      </c>
      <c r="H123" s="5" t="str">
        <f t="shared" si="21"/>
        <v>N/A</v>
      </c>
      <c r="I123" s="6">
        <v>8.3170000000000002</v>
      </c>
      <c r="J123" s="6">
        <v>34.22</v>
      </c>
      <c r="K123" s="91" t="str">
        <f t="shared" si="22"/>
        <v>No</v>
      </c>
    </row>
    <row r="124" spans="1:11" x14ac:dyDescent="0.25">
      <c r="A124" s="110" t="s">
        <v>927</v>
      </c>
      <c r="B124" s="21" t="s">
        <v>213</v>
      </c>
      <c r="C124" s="53">
        <v>0</v>
      </c>
      <c r="D124" s="5" t="str">
        <f t="shared" si="19"/>
        <v>N/A</v>
      </c>
      <c r="E124" s="5">
        <v>0</v>
      </c>
      <c r="F124" s="5" t="str">
        <f t="shared" si="20"/>
        <v>N/A</v>
      </c>
      <c r="G124" s="4">
        <v>0</v>
      </c>
      <c r="H124" s="5" t="str">
        <f t="shared" si="21"/>
        <v>N/A</v>
      </c>
      <c r="I124" s="6" t="s">
        <v>1747</v>
      </c>
      <c r="J124" s="6" t="s">
        <v>1747</v>
      </c>
      <c r="K124" s="91" t="str">
        <f t="shared" si="22"/>
        <v>N/A</v>
      </c>
    </row>
    <row r="125" spans="1:11" x14ac:dyDescent="0.25">
      <c r="A125" s="110" t="s">
        <v>928</v>
      </c>
      <c r="B125" s="21" t="s">
        <v>213</v>
      </c>
      <c r="C125" s="53">
        <v>1.0509797053000001</v>
      </c>
      <c r="D125" s="5" t="str">
        <f t="shared" si="19"/>
        <v>N/A</v>
      </c>
      <c r="E125" s="5">
        <v>2.9665799468</v>
      </c>
      <c r="F125" s="5" t="str">
        <f t="shared" si="20"/>
        <v>N/A</v>
      </c>
      <c r="G125" s="4">
        <v>3.5956928462</v>
      </c>
      <c r="H125" s="5" t="str">
        <f t="shared" si="21"/>
        <v>N/A</v>
      </c>
      <c r="I125" s="6">
        <v>182.3</v>
      </c>
      <c r="J125" s="6">
        <v>21.21</v>
      </c>
      <c r="K125" s="91" t="str">
        <f t="shared" si="22"/>
        <v>Yes</v>
      </c>
    </row>
    <row r="126" spans="1:11" x14ac:dyDescent="0.25">
      <c r="A126" s="110" t="s">
        <v>929</v>
      </c>
      <c r="B126" s="21" t="s">
        <v>213</v>
      </c>
      <c r="C126" s="53">
        <v>0</v>
      </c>
      <c r="D126" s="5" t="str">
        <f t="shared" si="19"/>
        <v>N/A</v>
      </c>
      <c r="E126" s="5">
        <v>0</v>
      </c>
      <c r="F126" s="5" t="str">
        <f t="shared" si="20"/>
        <v>N/A</v>
      </c>
      <c r="G126" s="4">
        <v>0</v>
      </c>
      <c r="H126" s="5" t="str">
        <f t="shared" si="21"/>
        <v>N/A</v>
      </c>
      <c r="I126" s="6" t="s">
        <v>1747</v>
      </c>
      <c r="J126" s="6" t="s">
        <v>1747</v>
      </c>
      <c r="K126" s="91" t="str">
        <f t="shared" si="22"/>
        <v>N/A</v>
      </c>
    </row>
    <row r="127" spans="1:11" x14ac:dyDescent="0.25">
      <c r="A127" s="110" t="s">
        <v>930</v>
      </c>
      <c r="B127" s="21" t="s">
        <v>213</v>
      </c>
      <c r="C127" s="53">
        <v>0</v>
      </c>
      <c r="D127" s="5" t="str">
        <f t="shared" si="19"/>
        <v>N/A</v>
      </c>
      <c r="E127" s="5">
        <v>0</v>
      </c>
      <c r="F127" s="5" t="str">
        <f t="shared" si="20"/>
        <v>N/A</v>
      </c>
      <c r="G127" s="4">
        <v>0</v>
      </c>
      <c r="H127" s="5" t="str">
        <f t="shared" si="21"/>
        <v>N/A</v>
      </c>
      <c r="I127" s="6" t="s">
        <v>1747</v>
      </c>
      <c r="J127" s="6" t="s">
        <v>1747</v>
      </c>
      <c r="K127" s="91" t="str">
        <f t="shared" si="22"/>
        <v>N/A</v>
      </c>
    </row>
    <row r="128" spans="1:11" x14ac:dyDescent="0.25">
      <c r="A128" s="110" t="s">
        <v>931</v>
      </c>
      <c r="B128" s="21" t="s">
        <v>213</v>
      </c>
      <c r="C128" s="53">
        <v>0</v>
      </c>
      <c r="D128" s="5" t="str">
        <f t="shared" si="19"/>
        <v>N/A</v>
      </c>
      <c r="E128" s="5">
        <v>0</v>
      </c>
      <c r="F128" s="5" t="str">
        <f t="shared" si="20"/>
        <v>N/A</v>
      </c>
      <c r="G128" s="4">
        <v>0</v>
      </c>
      <c r="H128" s="5" t="str">
        <f t="shared" si="21"/>
        <v>N/A</v>
      </c>
      <c r="I128" s="6" t="s">
        <v>1747</v>
      </c>
      <c r="J128" s="6" t="s">
        <v>1747</v>
      </c>
      <c r="K128" s="91" t="str">
        <f t="shared" si="22"/>
        <v>N/A</v>
      </c>
    </row>
    <row r="129" spans="1:11" x14ac:dyDescent="0.25">
      <c r="A129" s="110" t="s">
        <v>932</v>
      </c>
      <c r="B129" s="21" t="s">
        <v>213</v>
      </c>
      <c r="C129" s="53">
        <v>0</v>
      </c>
      <c r="D129" s="5" t="str">
        <f t="shared" si="19"/>
        <v>N/A</v>
      </c>
      <c r="E129" s="5">
        <v>0</v>
      </c>
      <c r="F129" s="5" t="str">
        <f t="shared" si="20"/>
        <v>N/A</v>
      </c>
      <c r="G129" s="4">
        <v>0</v>
      </c>
      <c r="H129" s="5" t="str">
        <f t="shared" si="21"/>
        <v>N/A</v>
      </c>
      <c r="I129" s="6" t="s">
        <v>1747</v>
      </c>
      <c r="J129" s="6" t="s">
        <v>1747</v>
      </c>
      <c r="K129" s="91" t="str">
        <f t="shared" si="22"/>
        <v>N/A</v>
      </c>
    </row>
    <row r="130" spans="1:11" x14ac:dyDescent="0.25">
      <c r="A130" s="117" t="s">
        <v>933</v>
      </c>
      <c r="B130" s="99" t="s">
        <v>213</v>
      </c>
      <c r="C130" s="118">
        <v>0.4167268053</v>
      </c>
      <c r="D130" s="100" t="str">
        <f t="shared" si="19"/>
        <v>N/A</v>
      </c>
      <c r="E130" s="100">
        <v>0.16231750740000001</v>
      </c>
      <c r="F130" s="100" t="str">
        <f t="shared" si="20"/>
        <v>N/A</v>
      </c>
      <c r="G130" s="104">
        <v>0</v>
      </c>
      <c r="H130" s="100" t="str">
        <f t="shared" si="21"/>
        <v>N/A</v>
      </c>
      <c r="I130" s="101">
        <v>-61</v>
      </c>
      <c r="J130" s="101">
        <v>-100</v>
      </c>
      <c r="K130" s="102" t="str">
        <f t="shared" si="22"/>
        <v>No</v>
      </c>
    </row>
    <row r="131" spans="1:11" ht="12" customHeight="1" x14ac:dyDescent="0.25">
      <c r="A131" s="172" t="s">
        <v>1632</v>
      </c>
      <c r="B131" s="173"/>
      <c r="C131" s="173"/>
      <c r="D131" s="173"/>
      <c r="E131" s="173"/>
      <c r="F131" s="173"/>
      <c r="G131" s="173"/>
      <c r="H131" s="173"/>
      <c r="I131" s="173"/>
      <c r="J131" s="173"/>
      <c r="K131" s="174"/>
    </row>
    <row r="132" spans="1:11" x14ac:dyDescent="0.25">
      <c r="A132" s="164" t="s">
        <v>1630</v>
      </c>
      <c r="B132" s="165"/>
      <c r="C132" s="165"/>
      <c r="D132" s="165"/>
      <c r="E132" s="165"/>
      <c r="F132" s="165"/>
      <c r="G132" s="165"/>
      <c r="H132" s="165"/>
      <c r="I132" s="165"/>
      <c r="J132" s="165"/>
      <c r="K132" s="166"/>
    </row>
    <row r="133" spans="1:11" x14ac:dyDescent="0.25">
      <c r="A133" s="167" t="s">
        <v>1731</v>
      </c>
      <c r="B133" s="167"/>
      <c r="C133" s="167"/>
      <c r="D133" s="167"/>
      <c r="E133" s="167"/>
      <c r="F133" s="167"/>
      <c r="G133" s="167"/>
      <c r="H133" s="167"/>
      <c r="I133" s="167"/>
      <c r="J133" s="167"/>
      <c r="K133" s="16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F33" activePane="bottomRight" state="frozen"/>
      <selection activeCell="K249" sqref="K249"/>
      <selection pane="topRight" activeCell="K249" sqref="K249"/>
      <selection pane="bottomLeft" activeCell="K249" sqref="K249"/>
      <selection pane="bottomRight" activeCell="K249" sqref="K249"/>
    </sheetView>
  </sheetViews>
  <sheetFormatPr defaultColWidth="9.1796875" defaultRowHeight="12.5" x14ac:dyDescent="0.25"/>
  <cols>
    <col min="1" max="1" width="77.26953125" style="4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1722</v>
      </c>
      <c r="B1" s="156"/>
      <c r="C1" s="156"/>
      <c r="D1" s="156"/>
      <c r="E1" s="156"/>
      <c r="F1" s="156"/>
      <c r="G1" s="156"/>
      <c r="H1" s="156"/>
      <c r="I1" s="156"/>
      <c r="J1" s="156"/>
      <c r="K1" s="157"/>
    </row>
    <row r="2" spans="1:11" ht="13" x14ac:dyDescent="0.3">
      <c r="A2" s="161" t="s">
        <v>1584</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5" customHeight="1"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0" t="s">
        <v>12</v>
      </c>
      <c r="B6" s="21" t="s">
        <v>213</v>
      </c>
      <c r="C6" s="43">
        <v>581563</v>
      </c>
      <c r="D6" s="5" t="str">
        <f>IF($B6="N/A","N/A",IF(C6&gt;15,"No",IF(C6&lt;-15,"No","Yes")))</f>
        <v>N/A</v>
      </c>
      <c r="E6" s="22">
        <v>331938</v>
      </c>
      <c r="F6" s="5" t="str">
        <f>IF($B6="N/A","N/A",IF(E6&gt;15,"No",IF(E6&lt;-15,"No","Yes")))</f>
        <v>N/A</v>
      </c>
      <c r="G6" s="22">
        <v>246675</v>
      </c>
      <c r="H6" s="5" t="str">
        <f>IF($B6="N/A","N/A",IF(G6&gt;15,"No",IF(G6&lt;-15,"No","Yes")))</f>
        <v>N/A</v>
      </c>
      <c r="I6" s="6">
        <v>-42.9</v>
      </c>
      <c r="J6" s="6">
        <v>-25.7</v>
      </c>
      <c r="K6" s="91" t="str">
        <f t="shared" ref="K6:K13" si="0">IF(J6="Div by 0", "N/A", IF(J6="N/A","N/A", IF(J6&gt;30, "No", IF(J6&lt;-30, "No", "Yes"))))</f>
        <v>Yes</v>
      </c>
    </row>
    <row r="7" spans="1:11" x14ac:dyDescent="0.25">
      <c r="A7" s="110" t="s">
        <v>30</v>
      </c>
      <c r="B7" s="21" t="s">
        <v>246</v>
      </c>
      <c r="C7" s="44">
        <v>100</v>
      </c>
      <c r="D7" s="5" t="str">
        <f>IF($B7="N/A","N/A",IF(C7&gt;95,"Yes","No"))</f>
        <v>Yes</v>
      </c>
      <c r="E7" s="4">
        <v>100</v>
      </c>
      <c r="F7" s="5" t="str">
        <f>IF($B7="N/A","N/A",IF(E7&gt;95,"Yes","No"))</f>
        <v>Yes</v>
      </c>
      <c r="G7" s="4">
        <v>100</v>
      </c>
      <c r="H7" s="5" t="str">
        <f>IF($B7="N/A","N/A",IF(G7&gt;95,"Yes","No"))</f>
        <v>Yes</v>
      </c>
      <c r="I7" s="6">
        <v>0</v>
      </c>
      <c r="J7" s="6">
        <v>0</v>
      </c>
      <c r="K7" s="91" t="str">
        <f t="shared" si="0"/>
        <v>Yes</v>
      </c>
    </row>
    <row r="8" spans="1:11" x14ac:dyDescent="0.25">
      <c r="A8" s="110" t="s">
        <v>29</v>
      </c>
      <c r="B8" s="21" t="s">
        <v>217</v>
      </c>
      <c r="C8" s="44">
        <v>0</v>
      </c>
      <c r="D8" s="5" t="str">
        <f>IF($B8="N/A","N/A",IF(C8=0,"Yes","No"))</f>
        <v>Yes</v>
      </c>
      <c r="E8" s="4">
        <v>0</v>
      </c>
      <c r="F8" s="5" t="str">
        <f>IF($B8="N/A","N/A",IF(E8=0,"Yes","No"))</f>
        <v>Yes</v>
      </c>
      <c r="G8" s="4">
        <v>0</v>
      </c>
      <c r="H8" s="5" t="str">
        <f>IF($B8="N/A","N/A",IF(G8=0,"Yes","No"))</f>
        <v>Yes</v>
      </c>
      <c r="I8" s="6" t="s">
        <v>1747</v>
      </c>
      <c r="J8" s="6" t="s">
        <v>1747</v>
      </c>
      <c r="K8" s="91" t="str">
        <f t="shared" si="0"/>
        <v>N/A</v>
      </c>
    </row>
    <row r="9" spans="1:11" x14ac:dyDescent="0.25">
      <c r="A9" s="110" t="s">
        <v>851</v>
      </c>
      <c r="B9" s="21" t="s">
        <v>213</v>
      </c>
      <c r="C9" s="46">
        <v>31.050895604000001</v>
      </c>
      <c r="D9" s="5" t="str">
        <f t="shared" ref="D9:D17" si="1">IF($B9="N/A","N/A",IF(C9&gt;15,"No",IF(C9&lt;-15,"No","Yes")))</f>
        <v>N/A</v>
      </c>
      <c r="E9" s="23">
        <v>32.499352289000001</v>
      </c>
      <c r="F9" s="5" t="str">
        <f>IF($B9="N/A","N/A",IF(E9&gt;15,"No",IF(E9&lt;-15,"No","Yes")))</f>
        <v>N/A</v>
      </c>
      <c r="G9" s="23">
        <v>34.070124657999997</v>
      </c>
      <c r="H9" s="5" t="str">
        <f>IF($B9="N/A","N/A",IF(G9&gt;15,"No",IF(G9&lt;-15,"No","Yes")))</f>
        <v>N/A</v>
      </c>
      <c r="I9" s="6">
        <v>4.665</v>
      </c>
      <c r="J9" s="6">
        <v>4.8330000000000002</v>
      </c>
      <c r="K9" s="91" t="str">
        <f t="shared" si="0"/>
        <v>Yes</v>
      </c>
    </row>
    <row r="10" spans="1:11" x14ac:dyDescent="0.25">
      <c r="A10" s="110" t="s">
        <v>16</v>
      </c>
      <c r="B10" s="21" t="s">
        <v>213</v>
      </c>
      <c r="C10" s="44">
        <v>1.6983542626000001</v>
      </c>
      <c r="D10" s="5" t="str">
        <f t="shared" si="1"/>
        <v>N/A</v>
      </c>
      <c r="E10" s="4">
        <v>2.5676481753</v>
      </c>
      <c r="F10" s="5" t="str">
        <f>IF($B10="N/A","N/A",IF(E10&gt;15,"No",IF(E10&lt;-15,"No","Yes")))</f>
        <v>N/A</v>
      </c>
      <c r="G10" s="4">
        <v>1.2668490929</v>
      </c>
      <c r="H10" s="5" t="str">
        <f>IF($B10="N/A","N/A",IF(G10&gt;15,"No",IF(G10&lt;-15,"No","Yes")))</f>
        <v>N/A</v>
      </c>
      <c r="I10" s="6">
        <v>51.18</v>
      </c>
      <c r="J10" s="6">
        <v>-50.7</v>
      </c>
      <c r="K10" s="91" t="str">
        <f t="shared" si="0"/>
        <v>No</v>
      </c>
    </row>
    <row r="11" spans="1:11" x14ac:dyDescent="0.25">
      <c r="A11" s="110" t="s">
        <v>36</v>
      </c>
      <c r="B11" s="21" t="s">
        <v>213</v>
      </c>
      <c r="C11" s="44">
        <v>7.7883259299999993E-2</v>
      </c>
      <c r="D11" s="5" t="str">
        <f t="shared" si="1"/>
        <v>N/A</v>
      </c>
      <c r="E11" s="4">
        <v>0.15215553679999999</v>
      </c>
      <c r="F11" s="5" t="str">
        <f>IF($B11="N/A","N/A",IF(E11&gt;15,"No",IF(E11&lt;-15,"No","Yes")))</f>
        <v>N/A</v>
      </c>
      <c r="G11" s="4">
        <v>4.4267374900000003E-2</v>
      </c>
      <c r="H11" s="5" t="str">
        <f>IF($B11="N/A","N/A",IF(G11&gt;15,"No",IF(G11&lt;-15,"No","Yes")))</f>
        <v>N/A</v>
      </c>
      <c r="I11" s="6">
        <v>95.36</v>
      </c>
      <c r="J11" s="6">
        <v>-70.900000000000006</v>
      </c>
      <c r="K11" s="91" t="str">
        <f t="shared" si="0"/>
        <v>No</v>
      </c>
    </row>
    <row r="12" spans="1:11" x14ac:dyDescent="0.25">
      <c r="A12" s="110" t="s">
        <v>37</v>
      </c>
      <c r="B12" s="21" t="s">
        <v>213</v>
      </c>
      <c r="C12" s="44">
        <v>0</v>
      </c>
      <c r="D12" s="5" t="str">
        <f t="shared" si="1"/>
        <v>N/A</v>
      </c>
      <c r="E12" s="4" t="s">
        <v>1747</v>
      </c>
      <c r="F12" s="5" t="str">
        <f>IF($B12="N/A","N/A",IF(E12&gt;15,"No",IF(E12&lt;-15,"No","Yes")))</f>
        <v>N/A</v>
      </c>
      <c r="G12" s="4" t="s">
        <v>1747</v>
      </c>
      <c r="H12" s="5" t="str">
        <f>IF($B12="N/A","N/A",IF(G12&gt;15,"No",IF(G12&lt;-15,"No","Yes")))</f>
        <v>N/A</v>
      </c>
      <c r="I12" s="6" t="s">
        <v>1747</v>
      </c>
      <c r="J12" s="6" t="s">
        <v>1747</v>
      </c>
      <c r="K12" s="91" t="str">
        <f t="shared" si="0"/>
        <v>N/A</v>
      </c>
    </row>
    <row r="13" spans="1:11" x14ac:dyDescent="0.25">
      <c r="A13" s="110" t="s">
        <v>38</v>
      </c>
      <c r="B13" s="21" t="s">
        <v>213</v>
      </c>
      <c r="C13" s="44">
        <v>1.8425068578999999</v>
      </c>
      <c r="D13" s="5" t="str">
        <f t="shared" si="1"/>
        <v>N/A</v>
      </c>
      <c r="E13" s="4">
        <v>2.8039145000999999</v>
      </c>
      <c r="F13" s="5" t="str">
        <f>IF($B13="N/A","N/A",IF(E13&gt;15,"No",IF(E13&lt;-15,"No","Yes")))</f>
        <v>N/A</v>
      </c>
      <c r="G13" s="4">
        <v>1.3900975075999999</v>
      </c>
      <c r="H13" s="5" t="str">
        <f>IF($B13="N/A","N/A",IF(G13&gt;15,"No",IF(G13&lt;-15,"No","Yes")))</f>
        <v>N/A</v>
      </c>
      <c r="I13" s="6">
        <v>52.18</v>
      </c>
      <c r="J13" s="6">
        <v>-50.4</v>
      </c>
      <c r="K13" s="91" t="str">
        <f t="shared" si="0"/>
        <v>No</v>
      </c>
    </row>
    <row r="14" spans="1:11" x14ac:dyDescent="0.25">
      <c r="A14" s="110" t="s">
        <v>673</v>
      </c>
      <c r="B14" s="21" t="s">
        <v>213</v>
      </c>
      <c r="C14" s="44">
        <v>55.459339745000001</v>
      </c>
      <c r="D14" s="5" t="str">
        <f t="shared" si="1"/>
        <v>N/A</v>
      </c>
      <c r="E14" s="4">
        <v>54.512288439000002</v>
      </c>
      <c r="F14" s="5" t="str">
        <f t="shared" ref="F14:F33" si="2">IF($B14="N/A","N/A",IF(E14&gt;15,"No",IF(E14&lt;-15,"No","Yes")))</f>
        <v>N/A</v>
      </c>
      <c r="G14" s="4">
        <v>56.317016316999997</v>
      </c>
      <c r="H14" s="5" t="str">
        <f t="shared" ref="H14:H33" si="3">IF($B14="N/A","N/A",IF(G14&gt;15,"No",IF(G14&lt;-15,"No","Yes")))</f>
        <v>N/A</v>
      </c>
      <c r="I14" s="6">
        <v>-1.71</v>
      </c>
      <c r="J14" s="6">
        <v>3.3109999999999999</v>
      </c>
      <c r="K14" s="91" t="str">
        <f t="shared" ref="K14:K30" si="4">IF(J14="Div by 0", "N/A", IF(J14="N/A","N/A", IF(J14&gt;30, "No", IF(J14&lt;-30, "No", "Yes"))))</f>
        <v>Yes</v>
      </c>
    </row>
    <row r="15" spans="1:11" x14ac:dyDescent="0.25">
      <c r="A15" s="110" t="s">
        <v>674</v>
      </c>
      <c r="B15" s="21" t="s">
        <v>213</v>
      </c>
      <c r="C15" s="44">
        <v>4.0637041903000002</v>
      </c>
      <c r="D15" s="5" t="str">
        <f t="shared" si="1"/>
        <v>N/A</v>
      </c>
      <c r="E15" s="4">
        <v>3.6612258916</v>
      </c>
      <c r="F15" s="5" t="str">
        <f t="shared" si="2"/>
        <v>N/A</v>
      </c>
      <c r="G15" s="4">
        <v>3.4219114219</v>
      </c>
      <c r="H15" s="5" t="str">
        <f t="shared" si="3"/>
        <v>N/A</v>
      </c>
      <c r="I15" s="6">
        <v>-9.9</v>
      </c>
      <c r="J15" s="6">
        <v>-6.54</v>
      </c>
      <c r="K15" s="91" t="str">
        <f t="shared" si="4"/>
        <v>Yes</v>
      </c>
    </row>
    <row r="16" spans="1:11" x14ac:dyDescent="0.25">
      <c r="A16" s="110" t="s">
        <v>379</v>
      </c>
      <c r="B16" s="21" t="s">
        <v>213</v>
      </c>
      <c r="C16" s="44">
        <v>8.1688484309000007</v>
      </c>
      <c r="D16" s="5" t="str">
        <f t="shared" si="1"/>
        <v>N/A</v>
      </c>
      <c r="E16" s="4">
        <v>8.9097964078</v>
      </c>
      <c r="F16" s="5" t="str">
        <f t="shared" si="2"/>
        <v>N/A</v>
      </c>
      <c r="G16" s="4">
        <v>9.1577987230000009</v>
      </c>
      <c r="H16" s="5" t="str">
        <f t="shared" si="3"/>
        <v>N/A</v>
      </c>
      <c r="I16" s="6">
        <v>9.07</v>
      </c>
      <c r="J16" s="6">
        <v>2.7829999999999999</v>
      </c>
      <c r="K16" s="91" t="str">
        <f t="shared" si="4"/>
        <v>Yes</v>
      </c>
    </row>
    <row r="17" spans="1:11" x14ac:dyDescent="0.25">
      <c r="A17" s="110" t="s">
        <v>380</v>
      </c>
      <c r="B17" s="21" t="s">
        <v>213</v>
      </c>
      <c r="C17" s="44">
        <v>1.8988484481000001</v>
      </c>
      <c r="D17" s="5" t="str">
        <f t="shared" si="1"/>
        <v>N/A</v>
      </c>
      <c r="E17" s="4">
        <v>2.081714055</v>
      </c>
      <c r="F17" s="5" t="str">
        <f t="shared" si="2"/>
        <v>N/A</v>
      </c>
      <c r="G17" s="4">
        <v>1.9620958750999999</v>
      </c>
      <c r="H17" s="5" t="str">
        <f t="shared" si="3"/>
        <v>N/A</v>
      </c>
      <c r="I17" s="6">
        <v>9.6300000000000008</v>
      </c>
      <c r="J17" s="6">
        <v>-5.75</v>
      </c>
      <c r="K17" s="91" t="str">
        <f t="shared" si="4"/>
        <v>Yes</v>
      </c>
    </row>
    <row r="18" spans="1:11" x14ac:dyDescent="0.25">
      <c r="A18" s="110" t="s">
        <v>381</v>
      </c>
      <c r="B18" s="21" t="s">
        <v>213</v>
      </c>
      <c r="C18" s="44">
        <v>1.7195040000000001E-4</v>
      </c>
      <c r="D18" s="5" t="str">
        <f t="shared" ref="D18:D33" si="5">IF($B18="N/A","N/A",IF(C18&gt;15,"No",IF(C18&lt;-15,"No","Yes")))</f>
        <v>N/A</v>
      </c>
      <c r="E18" s="4">
        <v>0</v>
      </c>
      <c r="F18" s="5" t="str">
        <f t="shared" si="2"/>
        <v>N/A</v>
      </c>
      <c r="G18" s="4">
        <v>0</v>
      </c>
      <c r="H18" s="5" t="str">
        <f t="shared" si="3"/>
        <v>N/A</v>
      </c>
      <c r="I18" s="6">
        <v>-100</v>
      </c>
      <c r="J18" s="6" t="s">
        <v>1747</v>
      </c>
      <c r="K18" s="91" t="str">
        <f t="shared" si="4"/>
        <v>N/A</v>
      </c>
    </row>
    <row r="19" spans="1:11" x14ac:dyDescent="0.25">
      <c r="A19" s="110" t="s">
        <v>382</v>
      </c>
      <c r="B19" s="21" t="s">
        <v>213</v>
      </c>
      <c r="C19" s="44">
        <v>12.926372551</v>
      </c>
      <c r="D19" s="5" t="str">
        <f t="shared" si="5"/>
        <v>N/A</v>
      </c>
      <c r="E19" s="4">
        <v>12.435454814</v>
      </c>
      <c r="F19" s="5" t="str">
        <f t="shared" si="2"/>
        <v>N/A</v>
      </c>
      <c r="G19" s="4">
        <v>11.802979628999999</v>
      </c>
      <c r="H19" s="5" t="str">
        <f t="shared" si="3"/>
        <v>N/A</v>
      </c>
      <c r="I19" s="6">
        <v>-3.8</v>
      </c>
      <c r="J19" s="6">
        <v>-5.09</v>
      </c>
      <c r="K19" s="91" t="str">
        <f t="shared" si="4"/>
        <v>Yes</v>
      </c>
    </row>
    <row r="20" spans="1:11" x14ac:dyDescent="0.25">
      <c r="A20" s="110" t="s">
        <v>384</v>
      </c>
      <c r="B20" s="21" t="s">
        <v>213</v>
      </c>
      <c r="C20" s="44">
        <v>8.8489123276000008</v>
      </c>
      <c r="D20" s="5" t="str">
        <f t="shared" si="5"/>
        <v>N/A</v>
      </c>
      <c r="E20" s="4">
        <v>9.8394880972000003</v>
      </c>
      <c r="F20" s="5" t="str">
        <f t="shared" si="2"/>
        <v>N/A</v>
      </c>
      <c r="G20" s="4">
        <v>6.9184149183999999</v>
      </c>
      <c r="H20" s="5" t="str">
        <f t="shared" si="3"/>
        <v>N/A</v>
      </c>
      <c r="I20" s="6">
        <v>11.19</v>
      </c>
      <c r="J20" s="6">
        <v>-29.7</v>
      </c>
      <c r="K20" s="91" t="str">
        <f t="shared" si="4"/>
        <v>Yes</v>
      </c>
    </row>
    <row r="21" spans="1:11" x14ac:dyDescent="0.25">
      <c r="A21" s="110" t="s">
        <v>385</v>
      </c>
      <c r="B21" s="21" t="s">
        <v>213</v>
      </c>
      <c r="C21" s="44">
        <v>0</v>
      </c>
      <c r="D21" s="5" t="str">
        <f t="shared" si="5"/>
        <v>N/A</v>
      </c>
      <c r="E21" s="4">
        <v>0</v>
      </c>
      <c r="F21" s="5" t="str">
        <f t="shared" si="2"/>
        <v>N/A</v>
      </c>
      <c r="G21" s="4">
        <v>0.9919935137</v>
      </c>
      <c r="H21" s="5" t="str">
        <f t="shared" si="3"/>
        <v>N/A</v>
      </c>
      <c r="I21" s="6" t="s">
        <v>1747</v>
      </c>
      <c r="J21" s="6" t="s">
        <v>1747</v>
      </c>
      <c r="K21" s="91" t="str">
        <f t="shared" si="4"/>
        <v>N/A</v>
      </c>
    </row>
    <row r="22" spans="1:11" x14ac:dyDescent="0.25">
      <c r="A22" s="110" t="s">
        <v>386</v>
      </c>
      <c r="B22" s="21" t="s">
        <v>213</v>
      </c>
      <c r="C22" s="44">
        <v>1.1171618552</v>
      </c>
      <c r="D22" s="5" t="str">
        <f t="shared" si="5"/>
        <v>N/A</v>
      </c>
      <c r="E22" s="4">
        <v>1.0384469388999999</v>
      </c>
      <c r="F22" s="5" t="str">
        <f t="shared" si="2"/>
        <v>N/A</v>
      </c>
      <c r="G22" s="4">
        <v>0.97050775310000004</v>
      </c>
      <c r="H22" s="5" t="str">
        <f t="shared" si="3"/>
        <v>N/A</v>
      </c>
      <c r="I22" s="6">
        <v>-7.05</v>
      </c>
      <c r="J22" s="6">
        <v>-6.54</v>
      </c>
      <c r="K22" s="91" t="str">
        <f t="shared" si="4"/>
        <v>Yes</v>
      </c>
    </row>
    <row r="23" spans="1:11" x14ac:dyDescent="0.25">
      <c r="A23" s="110" t="s">
        <v>389</v>
      </c>
      <c r="B23" s="21" t="s">
        <v>213</v>
      </c>
      <c r="C23" s="44">
        <v>0</v>
      </c>
      <c r="D23" s="5" t="str">
        <f t="shared" si="5"/>
        <v>N/A</v>
      </c>
      <c r="E23" s="4">
        <v>0</v>
      </c>
      <c r="F23" s="5" t="str">
        <f t="shared" si="2"/>
        <v>N/A</v>
      </c>
      <c r="G23" s="4">
        <v>0</v>
      </c>
      <c r="H23" s="5" t="str">
        <f t="shared" si="3"/>
        <v>N/A</v>
      </c>
      <c r="I23" s="6" t="s">
        <v>1747</v>
      </c>
      <c r="J23" s="6" t="s">
        <v>1747</v>
      </c>
      <c r="K23" s="91" t="str">
        <f t="shared" si="4"/>
        <v>N/A</v>
      </c>
    </row>
    <row r="24" spans="1:11" x14ac:dyDescent="0.25">
      <c r="A24" s="110" t="s">
        <v>390</v>
      </c>
      <c r="B24" s="21" t="s">
        <v>213</v>
      </c>
      <c r="C24" s="44">
        <v>0</v>
      </c>
      <c r="D24" s="5" t="str">
        <f t="shared" si="5"/>
        <v>N/A</v>
      </c>
      <c r="E24" s="4">
        <v>0</v>
      </c>
      <c r="F24" s="5" t="str">
        <f t="shared" si="2"/>
        <v>N/A</v>
      </c>
      <c r="G24" s="4">
        <v>0</v>
      </c>
      <c r="H24" s="5" t="str">
        <f t="shared" si="3"/>
        <v>N/A</v>
      </c>
      <c r="I24" s="6" t="s">
        <v>1747</v>
      </c>
      <c r="J24" s="6" t="s">
        <v>1747</v>
      </c>
      <c r="K24" s="91" t="str">
        <f t="shared" si="4"/>
        <v>N/A</v>
      </c>
    </row>
    <row r="25" spans="1:11" x14ac:dyDescent="0.25">
      <c r="A25" s="110" t="s">
        <v>391</v>
      </c>
      <c r="B25" s="21" t="s">
        <v>213</v>
      </c>
      <c r="C25" s="44">
        <v>0</v>
      </c>
      <c r="D25" s="5" t="str">
        <f t="shared" si="5"/>
        <v>N/A</v>
      </c>
      <c r="E25" s="4">
        <v>0</v>
      </c>
      <c r="F25" s="5" t="str">
        <f t="shared" si="2"/>
        <v>N/A</v>
      </c>
      <c r="G25" s="4">
        <v>2.8377419999999999E-3</v>
      </c>
      <c r="H25" s="5" t="str">
        <f t="shared" si="3"/>
        <v>N/A</v>
      </c>
      <c r="I25" s="6" t="s">
        <v>1747</v>
      </c>
      <c r="J25" s="6" t="s">
        <v>1747</v>
      </c>
      <c r="K25" s="91" t="str">
        <f t="shared" si="4"/>
        <v>N/A</v>
      </c>
    </row>
    <row r="26" spans="1:11" x14ac:dyDescent="0.25">
      <c r="A26" s="110" t="s">
        <v>392</v>
      </c>
      <c r="B26" s="21" t="s">
        <v>213</v>
      </c>
      <c r="C26" s="44">
        <v>7.1154801800999996</v>
      </c>
      <c r="D26" s="5" t="str">
        <f t="shared" si="5"/>
        <v>N/A</v>
      </c>
      <c r="E26" s="4">
        <v>7.2691285721999996</v>
      </c>
      <c r="F26" s="5" t="str">
        <f t="shared" si="2"/>
        <v>N/A</v>
      </c>
      <c r="G26" s="4">
        <v>7.7766291679000004</v>
      </c>
      <c r="H26" s="5" t="str">
        <f t="shared" si="3"/>
        <v>N/A</v>
      </c>
      <c r="I26" s="6">
        <v>2.1589999999999998</v>
      </c>
      <c r="J26" s="6">
        <v>6.9820000000000002</v>
      </c>
      <c r="K26" s="91" t="str">
        <f t="shared" si="4"/>
        <v>Yes</v>
      </c>
    </row>
    <row r="27" spans="1:11" x14ac:dyDescent="0.25">
      <c r="A27" s="110" t="s">
        <v>393</v>
      </c>
      <c r="B27" s="21" t="s">
        <v>213</v>
      </c>
      <c r="C27" s="44">
        <v>0</v>
      </c>
      <c r="D27" s="5" t="str">
        <f t="shared" si="5"/>
        <v>N/A</v>
      </c>
      <c r="E27" s="4">
        <v>0</v>
      </c>
      <c r="F27" s="5" t="str">
        <f t="shared" si="2"/>
        <v>N/A</v>
      </c>
      <c r="G27" s="4">
        <v>0</v>
      </c>
      <c r="H27" s="5" t="str">
        <f t="shared" si="3"/>
        <v>N/A</v>
      </c>
      <c r="I27" s="6" t="s">
        <v>1747</v>
      </c>
      <c r="J27" s="6" t="s">
        <v>1747</v>
      </c>
      <c r="K27" s="91" t="str">
        <f t="shared" si="4"/>
        <v>N/A</v>
      </c>
    </row>
    <row r="28" spans="1:11" x14ac:dyDescent="0.25">
      <c r="A28" s="110" t="s">
        <v>398</v>
      </c>
      <c r="B28" s="21" t="s">
        <v>213</v>
      </c>
      <c r="C28" s="44">
        <v>0</v>
      </c>
      <c r="D28" s="5" t="str">
        <f t="shared" si="5"/>
        <v>N/A</v>
      </c>
      <c r="E28" s="4">
        <v>0</v>
      </c>
      <c r="F28" s="5" t="str">
        <f t="shared" si="2"/>
        <v>N/A</v>
      </c>
      <c r="G28" s="4">
        <v>0</v>
      </c>
      <c r="H28" s="5" t="str">
        <f t="shared" si="3"/>
        <v>N/A</v>
      </c>
      <c r="I28" s="6" t="s">
        <v>1747</v>
      </c>
      <c r="J28" s="6" t="s">
        <v>1747</v>
      </c>
      <c r="K28" s="91" t="str">
        <f t="shared" si="4"/>
        <v>N/A</v>
      </c>
    </row>
    <row r="29" spans="1:11" x14ac:dyDescent="0.25">
      <c r="A29" s="110" t="s">
        <v>399</v>
      </c>
      <c r="B29" s="21" t="s">
        <v>213</v>
      </c>
      <c r="C29" s="44">
        <v>0</v>
      </c>
      <c r="D29" s="5" t="str">
        <f t="shared" si="5"/>
        <v>N/A</v>
      </c>
      <c r="E29" s="4">
        <v>0</v>
      </c>
      <c r="F29" s="5" t="str">
        <f t="shared" si="2"/>
        <v>N/A</v>
      </c>
      <c r="G29" s="4">
        <v>0.14756258229999999</v>
      </c>
      <c r="H29" s="5" t="str">
        <f t="shared" si="3"/>
        <v>N/A</v>
      </c>
      <c r="I29" s="6" t="s">
        <v>1747</v>
      </c>
      <c r="J29" s="6" t="s">
        <v>1747</v>
      </c>
      <c r="K29" s="91" t="str">
        <f t="shared" si="4"/>
        <v>N/A</v>
      </c>
    </row>
    <row r="30" spans="1:11" x14ac:dyDescent="0.25">
      <c r="A30" s="110" t="s">
        <v>400</v>
      </c>
      <c r="B30" s="21" t="s">
        <v>213</v>
      </c>
      <c r="C30" s="44">
        <v>0</v>
      </c>
      <c r="D30" s="5" t="str">
        <f t="shared" si="5"/>
        <v>N/A</v>
      </c>
      <c r="E30" s="4">
        <v>0</v>
      </c>
      <c r="F30" s="5" t="str">
        <f t="shared" si="2"/>
        <v>N/A</v>
      </c>
      <c r="G30" s="4">
        <v>0</v>
      </c>
      <c r="H30" s="5" t="str">
        <f t="shared" si="3"/>
        <v>N/A</v>
      </c>
      <c r="I30" s="6" t="s">
        <v>1747</v>
      </c>
      <c r="J30" s="6" t="s">
        <v>1747</v>
      </c>
      <c r="K30" s="91" t="str">
        <f t="shared" si="4"/>
        <v>N/A</v>
      </c>
    </row>
    <row r="31" spans="1:11" x14ac:dyDescent="0.25">
      <c r="A31" s="110" t="s">
        <v>32</v>
      </c>
      <c r="B31" s="21" t="s">
        <v>213</v>
      </c>
      <c r="C31" s="44">
        <v>99.994325635999999</v>
      </c>
      <c r="D31" s="5" t="str">
        <f t="shared" si="5"/>
        <v>N/A</v>
      </c>
      <c r="E31" s="4">
        <v>99.997891171999996</v>
      </c>
      <c r="F31" s="5" t="str">
        <f t="shared" si="2"/>
        <v>N/A</v>
      </c>
      <c r="G31" s="4">
        <v>100</v>
      </c>
      <c r="H31" s="5" t="str">
        <f t="shared" si="3"/>
        <v>N/A</v>
      </c>
      <c r="I31" s="6">
        <v>3.5999999999999999E-3</v>
      </c>
      <c r="J31" s="6">
        <v>2.0999999999999999E-3</v>
      </c>
      <c r="K31" s="91" t="str">
        <f t="shared" ref="K31:K43" si="6">IF(J31="Div by 0", "N/A", IF(J31="N/A","N/A", IF(J31&gt;30, "No", IF(J31&lt;-30, "No", "Yes"))))</f>
        <v>Yes</v>
      </c>
    </row>
    <row r="32" spans="1:11" x14ac:dyDescent="0.25">
      <c r="A32" s="110" t="s">
        <v>39</v>
      </c>
      <c r="B32" s="21" t="s">
        <v>267</v>
      </c>
      <c r="C32" s="44">
        <v>99.997375886</v>
      </c>
      <c r="D32" s="5" t="str">
        <f>IF($B32="N/A","N/A",IF(C32&gt;100,"No",IF(C32&lt;85,"No","Yes")))</f>
        <v>Yes</v>
      </c>
      <c r="E32" s="4">
        <v>99.998160343999999</v>
      </c>
      <c r="F32" s="5" t="str">
        <f>IF($B32="N/A","N/A",IF(E32&gt;100,"No",IF(E32&lt;85,"No","Yes")))</f>
        <v>Yes</v>
      </c>
      <c r="G32" s="4">
        <v>100</v>
      </c>
      <c r="H32" s="5" t="str">
        <f>IF($B32="N/A","N/A",IF(G32&gt;100,"No",IF(G32&lt;85,"No","Yes")))</f>
        <v>Yes</v>
      </c>
      <c r="I32" s="6">
        <v>8.0000000000000004E-4</v>
      </c>
      <c r="J32" s="6">
        <v>1.8E-3</v>
      </c>
      <c r="K32" s="91" t="str">
        <f t="shared" si="6"/>
        <v>Yes</v>
      </c>
    </row>
    <row r="33" spans="1:11" x14ac:dyDescent="0.25">
      <c r="A33" s="110" t="s">
        <v>907</v>
      </c>
      <c r="B33" s="21" t="s">
        <v>213</v>
      </c>
      <c r="C33" s="44">
        <v>6.5245129227999996</v>
      </c>
      <c r="D33" s="5" t="str">
        <f t="shared" si="5"/>
        <v>N/A</v>
      </c>
      <c r="E33" s="4">
        <v>6.7378461186000003</v>
      </c>
      <c r="F33" s="5" t="str">
        <f t="shared" si="2"/>
        <v>N/A</v>
      </c>
      <c r="G33" s="4">
        <v>15.135704875</v>
      </c>
      <c r="H33" s="5" t="str">
        <f t="shared" si="3"/>
        <v>N/A</v>
      </c>
      <c r="I33" s="6">
        <v>3.27</v>
      </c>
      <c r="J33" s="6">
        <v>124.6</v>
      </c>
      <c r="K33" s="91" t="str">
        <f t="shared" si="6"/>
        <v>No</v>
      </c>
    </row>
    <row r="34" spans="1:11" x14ac:dyDescent="0.25">
      <c r="A34" s="110" t="s">
        <v>848</v>
      </c>
      <c r="B34" s="21" t="s">
        <v>268</v>
      </c>
      <c r="C34" s="44">
        <v>5.9635788350999999</v>
      </c>
      <c r="D34" s="5" t="str">
        <f>IF($B34="N/A","N/A",IF(C34&gt;25,"No",IF(C34&lt;5,"No","Yes")))</f>
        <v>Yes</v>
      </c>
      <c r="E34" s="4">
        <v>5.6273743638999996</v>
      </c>
      <c r="F34" s="5" t="str">
        <f>IF($B34="N/A","N/A",IF(E34&gt;25,"No",IF(E34&lt;5,"No","Yes")))</f>
        <v>Yes</v>
      </c>
      <c r="G34" s="4">
        <v>5.0783419479000003</v>
      </c>
      <c r="H34" s="5" t="str">
        <f>IF($B34="N/A","N/A",IF(G34&gt;25,"No",IF(G34&lt;5,"No","Yes")))</f>
        <v>Yes</v>
      </c>
      <c r="I34" s="6">
        <v>-5.64</v>
      </c>
      <c r="J34" s="6">
        <v>-9.76</v>
      </c>
      <c r="K34" s="91" t="str">
        <f t="shared" si="6"/>
        <v>Yes</v>
      </c>
    </row>
    <row r="35" spans="1:11" x14ac:dyDescent="0.25">
      <c r="A35" s="110" t="s">
        <v>849</v>
      </c>
      <c r="B35" s="21" t="s">
        <v>269</v>
      </c>
      <c r="C35" s="44">
        <v>43.394321875000003</v>
      </c>
      <c r="D35" s="5" t="str">
        <f>IF($B35="N/A","N/A",IF(C35&gt;70,"No",IF(C35&lt;40,"No","Yes")))</f>
        <v>Yes</v>
      </c>
      <c r="E35" s="4">
        <v>42.271435930999999</v>
      </c>
      <c r="F35" s="5" t="str">
        <f>IF($B35="N/A","N/A",IF(E35&gt;70,"No",IF(E35&lt;40,"No","Yes")))</f>
        <v>Yes</v>
      </c>
      <c r="G35" s="4">
        <v>42.530455052000001</v>
      </c>
      <c r="H35" s="5" t="str">
        <f>IF($B35="N/A","N/A",IF(G35&gt;70,"No",IF(G35&lt;40,"No","Yes")))</f>
        <v>Yes</v>
      </c>
      <c r="I35" s="6">
        <v>-2.59</v>
      </c>
      <c r="J35" s="6">
        <v>0.61280000000000001</v>
      </c>
      <c r="K35" s="91" t="str">
        <f t="shared" si="6"/>
        <v>Yes</v>
      </c>
    </row>
    <row r="36" spans="1:11" x14ac:dyDescent="0.25">
      <c r="A36" s="110" t="s">
        <v>850</v>
      </c>
      <c r="B36" s="21" t="s">
        <v>270</v>
      </c>
      <c r="C36" s="44">
        <v>50.641583408999999</v>
      </c>
      <c r="D36" s="5" t="str">
        <f>IF($B36="N/A","N/A",IF(C36&gt;55,"No",IF(C36&lt;20,"No","Yes")))</f>
        <v>Yes</v>
      </c>
      <c r="E36" s="4">
        <v>52.101189705000003</v>
      </c>
      <c r="F36" s="5" t="str">
        <f>IF($B36="N/A","N/A",IF(E36&gt;55,"No",IF(E36&lt;20,"No","Yes")))</f>
        <v>Yes</v>
      </c>
      <c r="G36" s="4">
        <v>52.391202999999997</v>
      </c>
      <c r="H36" s="5" t="str">
        <f>IF($B36="N/A","N/A",IF(G36&gt;55,"No",IF(G36&lt;20,"No","Yes")))</f>
        <v>Yes</v>
      </c>
      <c r="I36" s="6">
        <v>2.8820000000000001</v>
      </c>
      <c r="J36" s="6">
        <v>0.55659999999999998</v>
      </c>
      <c r="K36" s="91" t="str">
        <f t="shared" si="6"/>
        <v>Yes</v>
      </c>
    </row>
    <row r="37" spans="1:11" x14ac:dyDescent="0.25">
      <c r="A37" s="110" t="s">
        <v>163</v>
      </c>
      <c r="B37" s="21" t="s">
        <v>246</v>
      </c>
      <c r="C37" s="44">
        <v>0</v>
      </c>
      <c r="D37" s="5" t="str">
        <f>IF($B37="N/A","N/A",IF(C37&gt;95,"Yes","No"))</f>
        <v>No</v>
      </c>
      <c r="E37" s="4">
        <v>0</v>
      </c>
      <c r="F37" s="5" t="str">
        <f>IF($B37="N/A","N/A",IF(E37&gt;95,"Yes","No"))</f>
        <v>No</v>
      </c>
      <c r="G37" s="4">
        <v>12.117563596</v>
      </c>
      <c r="H37" s="5" t="str">
        <f>IF($B37="N/A","N/A",IF(G37&gt;95,"Yes","No"))</f>
        <v>No</v>
      </c>
      <c r="I37" s="6" t="s">
        <v>1747</v>
      </c>
      <c r="J37" s="6" t="s">
        <v>1747</v>
      </c>
      <c r="K37" s="91" t="str">
        <f t="shared" si="6"/>
        <v>N/A</v>
      </c>
    </row>
    <row r="38" spans="1:11" x14ac:dyDescent="0.25">
      <c r="A38" s="110" t="s">
        <v>41</v>
      </c>
      <c r="B38" s="21" t="s">
        <v>213</v>
      </c>
      <c r="C38" s="44">
        <v>0</v>
      </c>
      <c r="D38" s="5" t="str">
        <f t="shared" ref="D38:D47" si="7">IF($B38="N/A","N/A",IF(C38&gt;15,"No",IF(C38&lt;-15,"No","Yes")))</f>
        <v>N/A</v>
      </c>
      <c r="E38" s="4">
        <v>0</v>
      </c>
      <c r="F38" s="5" t="str">
        <f>IF($B38="N/A","N/A",IF(E38&gt;15,"No",IF(E38&lt;-15,"No","Yes")))</f>
        <v>N/A</v>
      </c>
      <c r="G38" s="4">
        <v>9.2297476760000006</v>
      </c>
      <c r="H38" s="5" t="str">
        <f>IF($B38="N/A","N/A",IF(G38&gt;15,"No",IF(G38&lt;-15,"No","Yes")))</f>
        <v>N/A</v>
      </c>
      <c r="I38" s="6" t="s">
        <v>1747</v>
      </c>
      <c r="J38" s="6" t="s">
        <v>1747</v>
      </c>
      <c r="K38" s="91" t="str">
        <f t="shared" si="6"/>
        <v>N/A</v>
      </c>
    </row>
    <row r="39" spans="1:11" x14ac:dyDescent="0.25">
      <c r="A39" s="110" t="s">
        <v>42</v>
      </c>
      <c r="B39" s="21" t="s">
        <v>213</v>
      </c>
      <c r="C39" s="44">
        <v>100</v>
      </c>
      <c r="D39" s="5" t="str">
        <f t="shared" si="7"/>
        <v>N/A</v>
      </c>
      <c r="E39" s="4" t="s">
        <v>1747</v>
      </c>
      <c r="F39" s="5" t="str">
        <f>IF($B39="N/A","N/A",IF(E39&gt;15,"No",IF(E39&lt;-15,"No","Yes")))</f>
        <v>N/A</v>
      </c>
      <c r="G39" s="4" t="s">
        <v>1747</v>
      </c>
      <c r="H39" s="5" t="str">
        <f>IF($B39="N/A","N/A",IF(G39&gt;15,"No",IF(G39&lt;-15,"No","Yes")))</f>
        <v>N/A</v>
      </c>
      <c r="I39" s="6" t="s">
        <v>1747</v>
      </c>
      <c r="J39" s="6" t="s">
        <v>1747</v>
      </c>
      <c r="K39" s="91" t="str">
        <f t="shared" si="6"/>
        <v>N/A</v>
      </c>
    </row>
    <row r="40" spans="1:11" x14ac:dyDescent="0.25">
      <c r="A40" s="110" t="s">
        <v>43</v>
      </c>
      <c r="B40" s="21" t="s">
        <v>223</v>
      </c>
      <c r="C40" s="44">
        <v>0</v>
      </c>
      <c r="D40" s="5" t="str">
        <f>IF($B40="N/A","N/A",IF(C40&gt;100,"No",IF(C40&lt;98,"No","Yes")))</f>
        <v>No</v>
      </c>
      <c r="E40" s="4">
        <v>0</v>
      </c>
      <c r="F40" s="5" t="str">
        <f>IF($B40="N/A","N/A",IF(E40&gt;100,"No",IF(E40&lt;98,"No","Yes")))</f>
        <v>No</v>
      </c>
      <c r="G40" s="4">
        <v>13.338242185</v>
      </c>
      <c r="H40" s="5" t="str">
        <f>IF($B40="N/A","N/A",IF(G40&gt;100,"No",IF(G40&lt;98,"No","Yes")))</f>
        <v>No</v>
      </c>
      <c r="I40" s="6" t="s">
        <v>1747</v>
      </c>
      <c r="J40" s="6" t="s">
        <v>1747</v>
      </c>
      <c r="K40" s="91" t="str">
        <f t="shared" si="6"/>
        <v>N/A</v>
      </c>
    </row>
    <row r="41" spans="1:11" x14ac:dyDescent="0.25">
      <c r="A41" s="110" t="s">
        <v>44</v>
      </c>
      <c r="B41" s="21" t="s">
        <v>213</v>
      </c>
      <c r="C41" s="44" t="s">
        <v>1747</v>
      </c>
      <c r="D41" s="5" t="str">
        <f t="shared" si="7"/>
        <v>N/A</v>
      </c>
      <c r="E41" s="4" t="s">
        <v>1747</v>
      </c>
      <c r="F41" s="5" t="str">
        <f t="shared" ref="F41:F47" si="8">IF($B41="N/A","N/A",IF(E41&gt;15,"No",IF(E41&lt;-15,"No","Yes")))</f>
        <v>N/A</v>
      </c>
      <c r="G41" s="4">
        <v>87.578200796000004</v>
      </c>
      <c r="H41" s="5" t="str">
        <f t="shared" ref="H41:H47" si="9">IF($B41="N/A","N/A",IF(G41&gt;15,"No",IF(G41&lt;-15,"No","Yes")))</f>
        <v>N/A</v>
      </c>
      <c r="I41" s="6" t="s">
        <v>1747</v>
      </c>
      <c r="J41" s="6" t="s">
        <v>1747</v>
      </c>
      <c r="K41" s="91" t="str">
        <f t="shared" si="6"/>
        <v>N/A</v>
      </c>
    </row>
    <row r="42" spans="1:11" x14ac:dyDescent="0.25">
      <c r="A42" s="110" t="s">
        <v>45</v>
      </c>
      <c r="B42" s="21" t="s">
        <v>213</v>
      </c>
      <c r="C42" s="44" t="s">
        <v>1747</v>
      </c>
      <c r="D42" s="5" t="str">
        <f t="shared" si="7"/>
        <v>N/A</v>
      </c>
      <c r="E42" s="4" t="s">
        <v>1747</v>
      </c>
      <c r="F42" s="5" t="str">
        <f t="shared" si="8"/>
        <v>N/A</v>
      </c>
      <c r="G42" s="4">
        <v>12.401726271999999</v>
      </c>
      <c r="H42" s="5" t="str">
        <f t="shared" si="9"/>
        <v>N/A</v>
      </c>
      <c r="I42" s="6" t="s">
        <v>1747</v>
      </c>
      <c r="J42" s="6" t="s">
        <v>1747</v>
      </c>
      <c r="K42" s="91" t="str">
        <f t="shared" si="6"/>
        <v>N/A</v>
      </c>
    </row>
    <row r="43" spans="1:11" x14ac:dyDescent="0.25">
      <c r="A43" s="110" t="s">
        <v>50</v>
      </c>
      <c r="B43" s="21" t="s">
        <v>213</v>
      </c>
      <c r="C43" s="44" t="s">
        <v>1747</v>
      </c>
      <c r="D43" s="5" t="str">
        <f t="shared" si="7"/>
        <v>N/A</v>
      </c>
      <c r="E43" s="4" t="s">
        <v>1747</v>
      </c>
      <c r="F43" s="5" t="str">
        <f t="shared" si="8"/>
        <v>N/A</v>
      </c>
      <c r="G43" s="4">
        <v>3.3454886E-3</v>
      </c>
      <c r="H43" s="5" t="str">
        <f t="shared" si="9"/>
        <v>N/A</v>
      </c>
      <c r="I43" s="6" t="s">
        <v>1747</v>
      </c>
      <c r="J43" s="6" t="s">
        <v>1747</v>
      </c>
      <c r="K43" s="91" t="str">
        <f t="shared" si="6"/>
        <v>N/A</v>
      </c>
    </row>
    <row r="44" spans="1:11" x14ac:dyDescent="0.25">
      <c r="A44" s="110" t="s">
        <v>910</v>
      </c>
      <c r="B44" s="21" t="s">
        <v>213</v>
      </c>
      <c r="C44" s="44">
        <v>98.898141731999999</v>
      </c>
      <c r="D44" s="5" t="str">
        <f t="shared" si="7"/>
        <v>N/A</v>
      </c>
      <c r="E44" s="4">
        <v>98.978724943000003</v>
      </c>
      <c r="F44" s="5" t="str">
        <f t="shared" si="8"/>
        <v>N/A</v>
      </c>
      <c r="G44" s="4">
        <v>98.05087666</v>
      </c>
      <c r="H44" s="5" t="str">
        <f t="shared" si="9"/>
        <v>N/A</v>
      </c>
      <c r="I44" s="6">
        <v>8.1500000000000003E-2</v>
      </c>
      <c r="J44" s="6">
        <v>-0.93700000000000006</v>
      </c>
      <c r="K44" s="91" t="str">
        <f>IF(J44="Div by 0", "N/A", IF(J44="N/A","N/A", IF(J44&gt;30, "No", IF(J44&lt;-30, "No", "Yes"))))</f>
        <v>Yes</v>
      </c>
    </row>
    <row r="45" spans="1:11" x14ac:dyDescent="0.25">
      <c r="A45" s="110" t="s">
        <v>911</v>
      </c>
      <c r="B45" s="21" t="s">
        <v>213</v>
      </c>
      <c r="C45" s="44">
        <v>1.1018582681</v>
      </c>
      <c r="D45" s="5" t="str">
        <f t="shared" si="7"/>
        <v>N/A</v>
      </c>
      <c r="E45" s="4">
        <v>1.0212750574</v>
      </c>
      <c r="F45" s="5" t="str">
        <f t="shared" si="8"/>
        <v>N/A</v>
      </c>
      <c r="G45" s="4">
        <v>1.9491233403999999</v>
      </c>
      <c r="H45" s="5" t="str">
        <f t="shared" si="9"/>
        <v>N/A</v>
      </c>
      <c r="I45" s="6">
        <v>-7.31</v>
      </c>
      <c r="J45" s="6">
        <v>90.85</v>
      </c>
      <c r="K45" s="91" t="str">
        <f>IF(J45="Div by 0", "N/A", IF(J45="N/A","N/A", IF(J45&gt;30, "No", IF(J45&lt;-30, "No", "Yes"))))</f>
        <v>No</v>
      </c>
    </row>
    <row r="46" spans="1:11" x14ac:dyDescent="0.25">
      <c r="A46" s="110" t="s">
        <v>934</v>
      </c>
      <c r="B46" s="21" t="s">
        <v>213</v>
      </c>
      <c r="C46" s="44">
        <v>1.7195040000000001E-4</v>
      </c>
      <c r="D46" s="5" t="str">
        <f t="shared" si="7"/>
        <v>N/A</v>
      </c>
      <c r="E46" s="4">
        <v>0</v>
      </c>
      <c r="F46" s="5" t="str">
        <f t="shared" si="8"/>
        <v>N/A</v>
      </c>
      <c r="G46" s="4">
        <v>0</v>
      </c>
      <c r="H46" s="5" t="str">
        <f t="shared" si="9"/>
        <v>N/A</v>
      </c>
      <c r="I46" s="6">
        <v>-100</v>
      </c>
      <c r="J46" s="6" t="s">
        <v>1747</v>
      </c>
      <c r="K46" s="91" t="str">
        <f>IF(J46="Div by 0", "N/A", IF(J46="N/A","N/A", IF(J46&gt;30, "No", IF(J46&lt;-30, "No", "Yes"))))</f>
        <v>N/A</v>
      </c>
    </row>
    <row r="47" spans="1:11" x14ac:dyDescent="0.25">
      <c r="A47" s="117" t="s">
        <v>922</v>
      </c>
      <c r="B47" s="99" t="s">
        <v>213</v>
      </c>
      <c r="C47" s="116">
        <v>0</v>
      </c>
      <c r="D47" s="100" t="str">
        <f t="shared" si="7"/>
        <v>N/A</v>
      </c>
      <c r="E47" s="104">
        <v>0</v>
      </c>
      <c r="F47" s="100" t="str">
        <f t="shared" si="8"/>
        <v>N/A</v>
      </c>
      <c r="G47" s="104">
        <v>0</v>
      </c>
      <c r="H47" s="100" t="str">
        <f t="shared" si="9"/>
        <v>N/A</v>
      </c>
      <c r="I47" s="101" t="s">
        <v>1747</v>
      </c>
      <c r="J47" s="101" t="s">
        <v>1747</v>
      </c>
      <c r="K47" s="102" t="str">
        <f>IF(J47="Div by 0", "N/A", IF(J47="N/A","N/A", IF(J47&gt;30, "No", IF(J47&lt;-30, "No", "Yes"))))</f>
        <v>N/A</v>
      </c>
    </row>
    <row r="48" spans="1:11" ht="12" customHeight="1" x14ac:dyDescent="0.25">
      <c r="A48" s="172" t="s">
        <v>1632</v>
      </c>
      <c r="B48" s="173"/>
      <c r="C48" s="173"/>
      <c r="D48" s="173"/>
      <c r="E48" s="173"/>
      <c r="F48" s="173"/>
      <c r="G48" s="173"/>
      <c r="H48" s="173"/>
      <c r="I48" s="173"/>
      <c r="J48" s="173"/>
      <c r="K48" s="174"/>
    </row>
    <row r="49" spans="1:11" x14ac:dyDescent="0.25">
      <c r="A49" s="164" t="s">
        <v>1630</v>
      </c>
      <c r="B49" s="165"/>
      <c r="C49" s="165"/>
      <c r="D49" s="165"/>
      <c r="E49" s="165"/>
      <c r="F49" s="165"/>
      <c r="G49" s="165"/>
      <c r="H49" s="165"/>
      <c r="I49" s="165"/>
      <c r="J49" s="165"/>
      <c r="K49" s="166"/>
    </row>
    <row r="50" spans="1:11" x14ac:dyDescent="0.25">
      <c r="A50" s="167" t="s">
        <v>1731</v>
      </c>
      <c r="B50" s="167"/>
      <c r="C50" s="167"/>
      <c r="D50" s="167"/>
      <c r="E50" s="167"/>
      <c r="F50" s="167"/>
      <c r="G50" s="167"/>
      <c r="H50" s="167"/>
      <c r="I50" s="167"/>
      <c r="J50" s="167"/>
      <c r="K50" s="168"/>
    </row>
  </sheetData>
  <mergeCells count="7">
    <mergeCell ref="A50:K50"/>
    <mergeCell ref="A1:K1"/>
    <mergeCell ref="A2:K2"/>
    <mergeCell ref="A4:K4"/>
    <mergeCell ref="A48:K48"/>
    <mergeCell ref="A49:K49"/>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F51" activePane="bottomRight" state="frozen"/>
      <selection activeCell="K249" sqref="K249"/>
      <selection pane="topRight" activeCell="K249" sqref="K249"/>
      <selection pane="bottomLeft" activeCell="K249" sqref="K249"/>
      <selection pane="bottomRight" activeCell="K249" sqref="K249"/>
    </sheetView>
  </sheetViews>
  <sheetFormatPr defaultColWidth="9.1796875" defaultRowHeight="12.5" x14ac:dyDescent="0.25"/>
  <cols>
    <col min="1" max="1" width="77.26953125" style="4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1722</v>
      </c>
      <c r="B1" s="156"/>
      <c r="C1" s="156"/>
      <c r="D1" s="156"/>
      <c r="E1" s="156"/>
      <c r="F1" s="156"/>
      <c r="G1" s="156"/>
      <c r="H1" s="156"/>
      <c r="I1" s="156"/>
      <c r="J1" s="156"/>
      <c r="K1" s="157"/>
    </row>
    <row r="2" spans="1:11" ht="13" x14ac:dyDescent="0.3">
      <c r="A2" s="161" t="s">
        <v>1585</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1" t="s">
        <v>12</v>
      </c>
      <c r="B6" s="3" t="s">
        <v>213</v>
      </c>
      <c r="C6" s="43">
        <v>5089648</v>
      </c>
      <c r="D6" s="5" t="str">
        <f t="shared" ref="D6:D15" si="0">IF($B6="N/A","N/A",IF(C6&lt;0,"No","Yes"))</f>
        <v>N/A</v>
      </c>
      <c r="E6" s="43">
        <v>6389059</v>
      </c>
      <c r="F6" s="5" t="str">
        <f t="shared" ref="F6:F15" si="1">IF($B6="N/A","N/A",IF(E6&lt;0,"No","Yes"))</f>
        <v>N/A</v>
      </c>
      <c r="G6" s="43">
        <v>6529783</v>
      </c>
      <c r="H6" s="5" t="str">
        <f t="shared" ref="H6:H15" si="2">IF($B6="N/A","N/A",IF(G6&lt;0,"No","Yes"))</f>
        <v>N/A</v>
      </c>
      <c r="I6" s="6">
        <v>25.53</v>
      </c>
      <c r="J6" s="6">
        <v>2.2029999999999998</v>
      </c>
      <c r="K6" s="91" t="str">
        <f t="shared" ref="K6:K15" si="3">IF(J6="Div by 0", "N/A", IF(J6="N/A","N/A", IF(J6&gt;30, "No", IF(J6&lt;-30, "No", "Yes"))))</f>
        <v>Yes</v>
      </c>
    </row>
    <row r="7" spans="1:11" x14ac:dyDescent="0.25">
      <c r="A7" s="111" t="s">
        <v>443</v>
      </c>
      <c r="B7" s="3" t="s">
        <v>213</v>
      </c>
      <c r="C7" s="44">
        <v>0.96763076739999998</v>
      </c>
      <c r="D7" s="5" t="str">
        <f t="shared" si="0"/>
        <v>N/A</v>
      </c>
      <c r="E7" s="44">
        <v>4.7770571535000004</v>
      </c>
      <c r="F7" s="5" t="str">
        <f t="shared" si="1"/>
        <v>N/A</v>
      </c>
      <c r="G7" s="44">
        <v>7.7855879744000003</v>
      </c>
      <c r="H7" s="5" t="str">
        <f t="shared" si="2"/>
        <v>N/A</v>
      </c>
      <c r="I7" s="6">
        <v>393.7</v>
      </c>
      <c r="J7" s="6">
        <v>62.98</v>
      </c>
      <c r="K7" s="91" t="str">
        <f t="shared" si="3"/>
        <v>No</v>
      </c>
    </row>
    <row r="8" spans="1:11" x14ac:dyDescent="0.25">
      <c r="A8" s="111" t="s">
        <v>444</v>
      </c>
      <c r="B8" s="3" t="s">
        <v>213</v>
      </c>
      <c r="C8" s="44">
        <v>16.193497075</v>
      </c>
      <c r="D8" s="5" t="str">
        <f t="shared" si="0"/>
        <v>N/A</v>
      </c>
      <c r="E8" s="44">
        <v>19.001734058</v>
      </c>
      <c r="F8" s="5" t="str">
        <f t="shared" si="1"/>
        <v>N/A</v>
      </c>
      <c r="G8" s="44">
        <v>20.861351748000001</v>
      </c>
      <c r="H8" s="5" t="str">
        <f t="shared" si="2"/>
        <v>N/A</v>
      </c>
      <c r="I8" s="6">
        <v>17.34</v>
      </c>
      <c r="J8" s="6">
        <v>9.7870000000000008</v>
      </c>
      <c r="K8" s="91" t="str">
        <f t="shared" si="3"/>
        <v>Yes</v>
      </c>
    </row>
    <row r="9" spans="1:11" x14ac:dyDescent="0.25">
      <c r="A9" s="111" t="s">
        <v>445</v>
      </c>
      <c r="B9" s="3" t="s">
        <v>213</v>
      </c>
      <c r="C9" s="44">
        <v>25.221056545</v>
      </c>
      <c r="D9" s="5" t="str">
        <f t="shared" si="0"/>
        <v>N/A</v>
      </c>
      <c r="E9" s="44">
        <v>21.924777968000001</v>
      </c>
      <c r="F9" s="5" t="str">
        <f t="shared" si="1"/>
        <v>N/A</v>
      </c>
      <c r="G9" s="44">
        <v>22.228594733000001</v>
      </c>
      <c r="H9" s="5" t="str">
        <f t="shared" si="2"/>
        <v>N/A</v>
      </c>
      <c r="I9" s="6">
        <v>-13.1</v>
      </c>
      <c r="J9" s="6">
        <v>1.3859999999999999</v>
      </c>
      <c r="K9" s="91" t="str">
        <f t="shared" si="3"/>
        <v>Yes</v>
      </c>
    </row>
    <row r="10" spans="1:11" x14ac:dyDescent="0.25">
      <c r="A10" s="111" t="s">
        <v>446</v>
      </c>
      <c r="B10" s="3" t="s">
        <v>213</v>
      </c>
      <c r="C10" s="44">
        <v>57.557811463999997</v>
      </c>
      <c r="D10" s="5" t="str">
        <f t="shared" si="0"/>
        <v>N/A</v>
      </c>
      <c r="E10" s="44">
        <v>54.242604427000003</v>
      </c>
      <c r="F10" s="5" t="str">
        <f t="shared" si="1"/>
        <v>N/A</v>
      </c>
      <c r="G10" s="44">
        <v>49.019439083999998</v>
      </c>
      <c r="H10" s="5" t="str">
        <f t="shared" si="2"/>
        <v>N/A</v>
      </c>
      <c r="I10" s="6">
        <v>-5.76</v>
      </c>
      <c r="J10" s="6">
        <v>-9.6300000000000008</v>
      </c>
      <c r="K10" s="91" t="str">
        <f t="shared" si="3"/>
        <v>Yes</v>
      </c>
    </row>
    <row r="11" spans="1:11" ht="13" x14ac:dyDescent="0.3">
      <c r="A11" s="111" t="s">
        <v>1627</v>
      </c>
      <c r="B11" s="3" t="s">
        <v>213</v>
      </c>
      <c r="C11" s="44">
        <v>77.282122457</v>
      </c>
      <c r="D11" s="5" t="str">
        <f t="shared" si="0"/>
        <v>N/A</v>
      </c>
      <c r="E11" s="44">
        <v>93.038802740999998</v>
      </c>
      <c r="F11" s="5" t="str">
        <f t="shared" si="1"/>
        <v>N/A</v>
      </c>
      <c r="G11" s="44">
        <v>87.593508084000007</v>
      </c>
      <c r="H11" s="5" t="str">
        <f t="shared" si="2"/>
        <v>N/A</v>
      </c>
      <c r="I11" s="6">
        <v>20.39</v>
      </c>
      <c r="J11" s="6">
        <v>-5.85</v>
      </c>
      <c r="K11" s="91" t="str">
        <f t="shared" si="3"/>
        <v>Yes</v>
      </c>
    </row>
    <row r="12" spans="1:11" x14ac:dyDescent="0.25">
      <c r="A12" s="111" t="s">
        <v>16</v>
      </c>
      <c r="B12" s="3" t="s">
        <v>213</v>
      </c>
      <c r="C12" s="44">
        <v>3.2201441043000001</v>
      </c>
      <c r="D12" s="5" t="str">
        <f t="shared" si="0"/>
        <v>N/A</v>
      </c>
      <c r="E12" s="44">
        <v>1.2252665063999999</v>
      </c>
      <c r="F12" s="5" t="str">
        <f t="shared" si="1"/>
        <v>N/A</v>
      </c>
      <c r="G12" s="44">
        <v>2.2172559180000002</v>
      </c>
      <c r="H12" s="5" t="str">
        <f t="shared" si="2"/>
        <v>N/A</v>
      </c>
      <c r="I12" s="6">
        <v>-61.9</v>
      </c>
      <c r="J12" s="6">
        <v>80.959999999999994</v>
      </c>
      <c r="K12" s="91" t="str">
        <f t="shared" si="3"/>
        <v>No</v>
      </c>
    </row>
    <row r="13" spans="1:11" x14ac:dyDescent="0.25">
      <c r="A13" s="111" t="s">
        <v>36</v>
      </c>
      <c r="B13" s="3" t="s">
        <v>213</v>
      </c>
      <c r="C13" s="44">
        <v>5.4819301899999999E-2</v>
      </c>
      <c r="D13" s="5" t="str">
        <f t="shared" si="0"/>
        <v>N/A</v>
      </c>
      <c r="E13" s="44">
        <v>0.18268622670000001</v>
      </c>
      <c r="F13" s="5" t="str">
        <f t="shared" si="1"/>
        <v>N/A</v>
      </c>
      <c r="G13" s="44">
        <v>0.34775519649999997</v>
      </c>
      <c r="H13" s="5" t="str">
        <f t="shared" si="2"/>
        <v>N/A</v>
      </c>
      <c r="I13" s="6">
        <v>233.3</v>
      </c>
      <c r="J13" s="6">
        <v>90.36</v>
      </c>
      <c r="K13" s="91" t="str">
        <f t="shared" si="3"/>
        <v>No</v>
      </c>
    </row>
    <row r="14" spans="1:11" x14ac:dyDescent="0.25">
      <c r="A14" s="111" t="s">
        <v>37</v>
      </c>
      <c r="B14" s="3" t="s">
        <v>213</v>
      </c>
      <c r="C14" s="44">
        <v>0</v>
      </c>
      <c r="D14" s="5" t="str">
        <f t="shared" si="0"/>
        <v>N/A</v>
      </c>
      <c r="E14" s="44">
        <v>2.26860254E-2</v>
      </c>
      <c r="F14" s="5" t="str">
        <f t="shared" si="1"/>
        <v>N/A</v>
      </c>
      <c r="G14" s="44">
        <v>0</v>
      </c>
      <c r="H14" s="5" t="str">
        <f t="shared" si="2"/>
        <v>N/A</v>
      </c>
      <c r="I14" s="6" t="s">
        <v>1747</v>
      </c>
      <c r="J14" s="6">
        <v>-100</v>
      </c>
      <c r="K14" s="91" t="str">
        <f t="shared" si="3"/>
        <v>No</v>
      </c>
    </row>
    <row r="15" spans="1:11" x14ac:dyDescent="0.25">
      <c r="A15" s="111" t="s">
        <v>38</v>
      </c>
      <c r="B15" s="3" t="s">
        <v>213</v>
      </c>
      <c r="C15" s="44">
        <v>3.413974246</v>
      </c>
      <c r="D15" s="5" t="str">
        <f t="shared" si="0"/>
        <v>N/A</v>
      </c>
      <c r="E15" s="44">
        <v>1.3868378290000001</v>
      </c>
      <c r="F15" s="5" t="str">
        <f t="shared" si="1"/>
        <v>N/A</v>
      </c>
      <c r="G15" s="44">
        <v>2.4592213753999999</v>
      </c>
      <c r="H15" s="5" t="str">
        <f t="shared" si="2"/>
        <v>N/A</v>
      </c>
      <c r="I15" s="6">
        <v>-59.4</v>
      </c>
      <c r="J15" s="6">
        <v>77.33</v>
      </c>
      <c r="K15" s="91" t="str">
        <f t="shared" si="3"/>
        <v>No</v>
      </c>
    </row>
    <row r="16" spans="1:11" x14ac:dyDescent="0.25">
      <c r="A16" s="111" t="s">
        <v>376</v>
      </c>
      <c r="B16" s="3" t="s">
        <v>213</v>
      </c>
      <c r="C16" s="4">
        <v>28.140551173999999</v>
      </c>
      <c r="D16" s="5" t="str">
        <f t="shared" ref="D16:D41" si="4">IF($B16="N/A","N/A",IF(C16&lt;0,"No","Yes"))</f>
        <v>N/A</v>
      </c>
      <c r="E16" s="4">
        <v>23.644013931</v>
      </c>
      <c r="F16" s="5" t="str">
        <f t="shared" ref="F16:F41" si="5">IF($B16="N/A","N/A",IF(E16&lt;0,"No","Yes"))</f>
        <v>N/A</v>
      </c>
      <c r="G16" s="4">
        <v>26.251622757</v>
      </c>
      <c r="H16" s="5" t="str">
        <f t="shared" ref="H16:H41" si="6">IF($B16="N/A","N/A",IF(G16&lt;0,"No","Yes"))</f>
        <v>N/A</v>
      </c>
      <c r="I16" s="6">
        <v>-16</v>
      </c>
      <c r="J16" s="6">
        <v>11.03</v>
      </c>
      <c r="K16" s="91" t="str">
        <f t="shared" ref="K16:K41" si="7">IF(J16="Div by 0", "N/A", IF(J16="N/A","N/A", IF(J16&gt;30, "No", IF(J16&lt;-30, "No", "Yes"))))</f>
        <v>Yes</v>
      </c>
    </row>
    <row r="17" spans="1:11" x14ac:dyDescent="0.25">
      <c r="A17" s="111" t="s">
        <v>377</v>
      </c>
      <c r="B17" s="3" t="s">
        <v>213</v>
      </c>
      <c r="C17" s="4">
        <v>1.1199203E-3</v>
      </c>
      <c r="D17" s="5" t="str">
        <f t="shared" si="4"/>
        <v>N/A</v>
      </c>
      <c r="E17" s="4">
        <v>1.4869168999999999E-3</v>
      </c>
      <c r="F17" s="5" t="str">
        <f t="shared" si="5"/>
        <v>N/A</v>
      </c>
      <c r="G17" s="4">
        <v>4.9006220000000005E-4</v>
      </c>
      <c r="H17" s="5" t="str">
        <f t="shared" si="6"/>
        <v>N/A</v>
      </c>
      <c r="I17" s="6">
        <v>32.770000000000003</v>
      </c>
      <c r="J17" s="6">
        <v>-67</v>
      </c>
      <c r="K17" s="91" t="str">
        <f t="shared" si="7"/>
        <v>No</v>
      </c>
    </row>
    <row r="18" spans="1:11" x14ac:dyDescent="0.25">
      <c r="A18" s="111" t="s">
        <v>378</v>
      </c>
      <c r="B18" s="3" t="s">
        <v>213</v>
      </c>
      <c r="C18" s="4">
        <v>0.93379738639999998</v>
      </c>
      <c r="D18" s="5" t="str">
        <f t="shared" si="4"/>
        <v>N/A</v>
      </c>
      <c r="E18" s="4">
        <v>0.97405580380000001</v>
      </c>
      <c r="F18" s="5" t="str">
        <f t="shared" si="5"/>
        <v>N/A</v>
      </c>
      <c r="G18" s="4">
        <v>1.0591163595999999</v>
      </c>
      <c r="H18" s="5" t="str">
        <f t="shared" si="6"/>
        <v>N/A</v>
      </c>
      <c r="I18" s="6">
        <v>4.3109999999999999</v>
      </c>
      <c r="J18" s="6">
        <v>8.7330000000000005</v>
      </c>
      <c r="K18" s="91" t="str">
        <f t="shared" si="7"/>
        <v>Yes</v>
      </c>
    </row>
    <row r="19" spans="1:11" x14ac:dyDescent="0.25">
      <c r="A19" s="111" t="s">
        <v>379</v>
      </c>
      <c r="B19" s="3" t="s">
        <v>213</v>
      </c>
      <c r="C19" s="4">
        <v>5.7345419565000002</v>
      </c>
      <c r="D19" s="5" t="str">
        <f t="shared" si="4"/>
        <v>N/A</v>
      </c>
      <c r="E19" s="4">
        <v>13.339695251</v>
      </c>
      <c r="F19" s="5" t="str">
        <f t="shared" si="5"/>
        <v>N/A</v>
      </c>
      <c r="G19" s="4">
        <v>11.383823934</v>
      </c>
      <c r="H19" s="5" t="str">
        <f t="shared" si="6"/>
        <v>N/A</v>
      </c>
      <c r="I19" s="6">
        <v>132.6</v>
      </c>
      <c r="J19" s="6">
        <v>-14.7</v>
      </c>
      <c r="K19" s="91" t="str">
        <f t="shared" si="7"/>
        <v>Yes</v>
      </c>
    </row>
    <row r="20" spans="1:11" x14ac:dyDescent="0.25">
      <c r="A20" s="111" t="s">
        <v>380</v>
      </c>
      <c r="B20" s="3" t="s">
        <v>213</v>
      </c>
      <c r="C20" s="4">
        <v>0.19643794619999999</v>
      </c>
      <c r="D20" s="5" t="str">
        <f t="shared" si="4"/>
        <v>N/A</v>
      </c>
      <c r="E20" s="4">
        <v>0.3467646801</v>
      </c>
      <c r="F20" s="5" t="str">
        <f t="shared" si="5"/>
        <v>N/A</v>
      </c>
      <c r="G20" s="4">
        <v>0.90745741469999996</v>
      </c>
      <c r="H20" s="5" t="str">
        <f t="shared" si="6"/>
        <v>N/A</v>
      </c>
      <c r="I20" s="6">
        <v>76.53</v>
      </c>
      <c r="J20" s="6">
        <v>161.69999999999999</v>
      </c>
      <c r="K20" s="91" t="str">
        <f t="shared" si="7"/>
        <v>No</v>
      </c>
    </row>
    <row r="21" spans="1:11" x14ac:dyDescent="0.25">
      <c r="A21" s="111" t="s">
        <v>381</v>
      </c>
      <c r="B21" s="3" t="s">
        <v>213</v>
      </c>
      <c r="C21" s="4">
        <v>3.5090835399999999E-2</v>
      </c>
      <c r="D21" s="5" t="str">
        <f t="shared" si="4"/>
        <v>N/A</v>
      </c>
      <c r="E21" s="4">
        <v>6.8992945599999994E-2</v>
      </c>
      <c r="F21" s="5" t="str">
        <f t="shared" si="5"/>
        <v>N/A</v>
      </c>
      <c r="G21" s="4">
        <v>6.5055760700000007E-2</v>
      </c>
      <c r="H21" s="5" t="str">
        <f t="shared" si="6"/>
        <v>N/A</v>
      </c>
      <c r="I21" s="6">
        <v>96.61</v>
      </c>
      <c r="J21" s="6">
        <v>-5.71</v>
      </c>
      <c r="K21" s="91" t="str">
        <f t="shared" si="7"/>
        <v>Yes</v>
      </c>
    </row>
    <row r="22" spans="1:11" x14ac:dyDescent="0.25">
      <c r="A22" s="111" t="s">
        <v>382</v>
      </c>
      <c r="B22" s="3" t="s">
        <v>213</v>
      </c>
      <c r="C22" s="4">
        <v>30.089408934000001</v>
      </c>
      <c r="D22" s="5" t="str">
        <f t="shared" si="4"/>
        <v>N/A</v>
      </c>
      <c r="E22" s="4">
        <v>31.4759967</v>
      </c>
      <c r="F22" s="5" t="str">
        <f t="shared" si="5"/>
        <v>N/A</v>
      </c>
      <c r="G22" s="4">
        <v>27.870880241999998</v>
      </c>
      <c r="H22" s="5" t="str">
        <f t="shared" si="6"/>
        <v>N/A</v>
      </c>
      <c r="I22" s="6">
        <v>4.6079999999999997</v>
      </c>
      <c r="J22" s="6">
        <v>-11.5</v>
      </c>
      <c r="K22" s="91" t="str">
        <f t="shared" si="7"/>
        <v>Yes</v>
      </c>
    </row>
    <row r="23" spans="1:11" x14ac:dyDescent="0.25">
      <c r="A23" s="111" t="s">
        <v>383</v>
      </c>
      <c r="B23" s="3" t="s">
        <v>213</v>
      </c>
      <c r="C23" s="4">
        <v>0</v>
      </c>
      <c r="D23" s="5" t="str">
        <f t="shared" si="4"/>
        <v>N/A</v>
      </c>
      <c r="E23" s="4">
        <v>0</v>
      </c>
      <c r="F23" s="5" t="str">
        <f t="shared" si="5"/>
        <v>N/A</v>
      </c>
      <c r="G23" s="4">
        <v>0</v>
      </c>
      <c r="H23" s="5" t="str">
        <f t="shared" si="6"/>
        <v>N/A</v>
      </c>
      <c r="I23" s="6" t="s">
        <v>1747</v>
      </c>
      <c r="J23" s="6" t="s">
        <v>1747</v>
      </c>
      <c r="K23" s="91" t="str">
        <f t="shared" si="7"/>
        <v>N/A</v>
      </c>
    </row>
    <row r="24" spans="1:11" x14ac:dyDescent="0.25">
      <c r="A24" s="111" t="s">
        <v>384</v>
      </c>
      <c r="B24" s="3" t="s">
        <v>213</v>
      </c>
      <c r="C24" s="4">
        <v>3.9618260437999999</v>
      </c>
      <c r="D24" s="5" t="str">
        <f t="shared" si="4"/>
        <v>N/A</v>
      </c>
      <c r="E24" s="4">
        <v>6.5893271606999999</v>
      </c>
      <c r="F24" s="5" t="str">
        <f t="shared" si="5"/>
        <v>N/A</v>
      </c>
      <c r="G24" s="4">
        <v>7.5325014629</v>
      </c>
      <c r="H24" s="5" t="str">
        <f t="shared" si="6"/>
        <v>N/A</v>
      </c>
      <c r="I24" s="6">
        <v>66.319999999999993</v>
      </c>
      <c r="J24" s="6">
        <v>14.31</v>
      </c>
      <c r="K24" s="91" t="str">
        <f t="shared" si="7"/>
        <v>Yes</v>
      </c>
    </row>
    <row r="25" spans="1:11" x14ac:dyDescent="0.25">
      <c r="A25" s="111" t="s">
        <v>385</v>
      </c>
      <c r="B25" s="3" t="s">
        <v>213</v>
      </c>
      <c r="C25" s="4">
        <v>4.2394876817</v>
      </c>
      <c r="D25" s="5" t="str">
        <f t="shared" si="4"/>
        <v>N/A</v>
      </c>
      <c r="E25" s="4">
        <v>4.1656525632000001</v>
      </c>
      <c r="F25" s="5" t="str">
        <f t="shared" si="5"/>
        <v>N/A</v>
      </c>
      <c r="G25" s="4">
        <v>3.9309422687</v>
      </c>
      <c r="H25" s="5" t="str">
        <f t="shared" si="6"/>
        <v>N/A</v>
      </c>
      <c r="I25" s="6">
        <v>-1.74</v>
      </c>
      <c r="J25" s="6">
        <v>-5.63</v>
      </c>
      <c r="K25" s="91" t="str">
        <f t="shared" si="7"/>
        <v>Yes</v>
      </c>
    </row>
    <row r="26" spans="1:11" x14ac:dyDescent="0.25">
      <c r="A26" s="111" t="s">
        <v>386</v>
      </c>
      <c r="B26" s="3" t="s">
        <v>213</v>
      </c>
      <c r="C26" s="4">
        <v>5.9698038056999998</v>
      </c>
      <c r="D26" s="5" t="str">
        <f t="shared" si="4"/>
        <v>N/A</v>
      </c>
      <c r="E26" s="4">
        <v>7.3754679679999997</v>
      </c>
      <c r="F26" s="5" t="str">
        <f t="shared" si="5"/>
        <v>N/A</v>
      </c>
      <c r="G26" s="4">
        <v>6.6546928128999996</v>
      </c>
      <c r="H26" s="5" t="str">
        <f t="shared" si="6"/>
        <v>N/A</v>
      </c>
      <c r="I26" s="6">
        <v>23.55</v>
      </c>
      <c r="J26" s="6">
        <v>-9.77</v>
      </c>
      <c r="K26" s="91" t="str">
        <f t="shared" si="7"/>
        <v>Yes</v>
      </c>
    </row>
    <row r="27" spans="1:11" x14ac:dyDescent="0.25">
      <c r="A27" s="111" t="s">
        <v>387</v>
      </c>
      <c r="B27" s="3" t="s">
        <v>213</v>
      </c>
      <c r="C27" s="4">
        <v>3.5326608000000002E-2</v>
      </c>
      <c r="D27" s="5" t="str">
        <f t="shared" si="4"/>
        <v>N/A</v>
      </c>
      <c r="E27" s="4">
        <v>3.63746837E-2</v>
      </c>
      <c r="F27" s="5" t="str">
        <f t="shared" si="5"/>
        <v>N/A</v>
      </c>
      <c r="G27" s="4">
        <v>3.0399172499999998E-2</v>
      </c>
      <c r="H27" s="5" t="str">
        <f t="shared" si="6"/>
        <v>N/A</v>
      </c>
      <c r="I27" s="6">
        <v>2.9670000000000001</v>
      </c>
      <c r="J27" s="6">
        <v>-16.399999999999999</v>
      </c>
      <c r="K27" s="91" t="str">
        <f t="shared" si="7"/>
        <v>Yes</v>
      </c>
    </row>
    <row r="28" spans="1:11" x14ac:dyDescent="0.25">
      <c r="A28" s="111" t="s">
        <v>388</v>
      </c>
      <c r="B28" s="3" t="s">
        <v>213</v>
      </c>
      <c r="C28" s="4">
        <v>2.1612500000000001E-4</v>
      </c>
      <c r="D28" s="5" t="str">
        <f t="shared" si="4"/>
        <v>N/A</v>
      </c>
      <c r="E28" s="4">
        <v>4.2259740000000001E-4</v>
      </c>
      <c r="F28" s="5" t="str">
        <f t="shared" si="5"/>
        <v>N/A</v>
      </c>
      <c r="G28" s="4">
        <v>3.369178E-4</v>
      </c>
      <c r="H28" s="5" t="str">
        <f t="shared" si="6"/>
        <v>N/A</v>
      </c>
      <c r="I28" s="6">
        <v>95.53</v>
      </c>
      <c r="J28" s="6">
        <v>-20.3</v>
      </c>
      <c r="K28" s="91" t="str">
        <f t="shared" si="7"/>
        <v>Yes</v>
      </c>
    </row>
    <row r="29" spans="1:11" x14ac:dyDescent="0.25">
      <c r="A29" s="111" t="s">
        <v>389</v>
      </c>
      <c r="B29" s="3" t="s">
        <v>213</v>
      </c>
      <c r="C29" s="4">
        <v>0</v>
      </c>
      <c r="D29" s="5" t="str">
        <f t="shared" si="4"/>
        <v>N/A</v>
      </c>
      <c r="E29" s="4">
        <v>0</v>
      </c>
      <c r="F29" s="5" t="str">
        <f t="shared" si="5"/>
        <v>N/A</v>
      </c>
      <c r="G29" s="4">
        <v>0</v>
      </c>
      <c r="H29" s="5" t="str">
        <f t="shared" si="6"/>
        <v>N/A</v>
      </c>
      <c r="I29" s="6" t="s">
        <v>1747</v>
      </c>
      <c r="J29" s="6" t="s">
        <v>1747</v>
      </c>
      <c r="K29" s="91" t="str">
        <f t="shared" si="7"/>
        <v>N/A</v>
      </c>
    </row>
    <row r="30" spans="1:11" x14ac:dyDescent="0.25">
      <c r="A30" s="111" t="s">
        <v>390</v>
      </c>
      <c r="B30" s="3" t="s">
        <v>213</v>
      </c>
      <c r="C30" s="4">
        <v>0</v>
      </c>
      <c r="D30" s="5" t="str">
        <f t="shared" si="4"/>
        <v>N/A</v>
      </c>
      <c r="E30" s="4">
        <v>0</v>
      </c>
      <c r="F30" s="5" t="str">
        <f t="shared" si="5"/>
        <v>N/A</v>
      </c>
      <c r="G30" s="4">
        <v>0</v>
      </c>
      <c r="H30" s="5" t="str">
        <f t="shared" si="6"/>
        <v>N/A</v>
      </c>
      <c r="I30" s="6" t="s">
        <v>1747</v>
      </c>
      <c r="J30" s="6" t="s">
        <v>1747</v>
      </c>
      <c r="K30" s="91" t="str">
        <f t="shared" si="7"/>
        <v>N/A</v>
      </c>
    </row>
    <row r="31" spans="1:11" x14ac:dyDescent="0.25">
      <c r="A31" s="111" t="s">
        <v>391</v>
      </c>
      <c r="B31" s="3" t="s">
        <v>213</v>
      </c>
      <c r="C31" s="4">
        <v>3.9295400000000003E-5</v>
      </c>
      <c r="D31" s="5" t="str">
        <f t="shared" si="4"/>
        <v>N/A</v>
      </c>
      <c r="E31" s="4">
        <v>1.5651759999999999E-4</v>
      </c>
      <c r="F31" s="5" t="str">
        <f t="shared" si="5"/>
        <v>N/A</v>
      </c>
      <c r="G31" s="4">
        <v>3.7060956000000002E-3</v>
      </c>
      <c r="H31" s="5" t="str">
        <f t="shared" si="6"/>
        <v>N/A</v>
      </c>
      <c r="I31" s="6">
        <v>298.3</v>
      </c>
      <c r="J31" s="6">
        <v>2268</v>
      </c>
      <c r="K31" s="91" t="str">
        <f t="shared" si="7"/>
        <v>No</v>
      </c>
    </row>
    <row r="32" spans="1:11" x14ac:dyDescent="0.25">
      <c r="A32" s="111" t="s">
        <v>392</v>
      </c>
      <c r="B32" s="3" t="s">
        <v>213</v>
      </c>
      <c r="C32" s="4">
        <v>4.5331425669999996</v>
      </c>
      <c r="D32" s="5" t="str">
        <f t="shared" si="4"/>
        <v>N/A</v>
      </c>
      <c r="E32" s="4">
        <v>4.2634134384999998</v>
      </c>
      <c r="F32" s="5" t="str">
        <f t="shared" si="5"/>
        <v>N/A</v>
      </c>
      <c r="G32" s="4">
        <v>4.1034901159999997</v>
      </c>
      <c r="H32" s="5" t="str">
        <f t="shared" si="6"/>
        <v>N/A</v>
      </c>
      <c r="I32" s="6">
        <v>-5.95</v>
      </c>
      <c r="J32" s="6">
        <v>-3.75</v>
      </c>
      <c r="K32" s="91" t="str">
        <f t="shared" si="7"/>
        <v>Yes</v>
      </c>
    </row>
    <row r="33" spans="1:11" x14ac:dyDescent="0.25">
      <c r="A33" s="111" t="s">
        <v>393</v>
      </c>
      <c r="B33" s="3" t="s">
        <v>213</v>
      </c>
      <c r="C33" s="4">
        <v>2.9668063500000001E-2</v>
      </c>
      <c r="D33" s="5" t="str">
        <f t="shared" si="4"/>
        <v>N/A</v>
      </c>
      <c r="E33" s="4">
        <v>0.32770083979999998</v>
      </c>
      <c r="F33" s="5" t="str">
        <f t="shared" si="5"/>
        <v>N/A</v>
      </c>
      <c r="G33" s="4">
        <v>0.4094316764</v>
      </c>
      <c r="H33" s="5" t="str">
        <f t="shared" si="6"/>
        <v>N/A</v>
      </c>
      <c r="I33" s="6">
        <v>1005</v>
      </c>
      <c r="J33" s="6">
        <v>24.94</v>
      </c>
      <c r="K33" s="91" t="str">
        <f t="shared" si="7"/>
        <v>Yes</v>
      </c>
    </row>
    <row r="34" spans="1:11" x14ac:dyDescent="0.25">
      <c r="A34" s="111" t="s">
        <v>394</v>
      </c>
      <c r="B34" s="3" t="s">
        <v>213</v>
      </c>
      <c r="C34" s="4">
        <v>6.9277875399999994E-2</v>
      </c>
      <c r="D34" s="5" t="str">
        <f t="shared" si="4"/>
        <v>N/A</v>
      </c>
      <c r="E34" s="4">
        <v>5.6346325799999999E-2</v>
      </c>
      <c r="F34" s="5" t="str">
        <f t="shared" si="5"/>
        <v>N/A</v>
      </c>
      <c r="G34" s="4">
        <v>5.49635417E-2</v>
      </c>
      <c r="H34" s="5" t="str">
        <f t="shared" si="6"/>
        <v>N/A</v>
      </c>
      <c r="I34" s="6">
        <v>-18.7</v>
      </c>
      <c r="J34" s="6">
        <v>-2.4500000000000002</v>
      </c>
      <c r="K34" s="91" t="str">
        <f t="shared" si="7"/>
        <v>Yes</v>
      </c>
    </row>
    <row r="35" spans="1:11" x14ac:dyDescent="0.25">
      <c r="A35" s="111" t="s">
        <v>395</v>
      </c>
      <c r="B35" s="3" t="s">
        <v>213</v>
      </c>
      <c r="C35" s="4">
        <v>6.3933694400000005E-2</v>
      </c>
      <c r="D35" s="5" t="str">
        <f t="shared" si="4"/>
        <v>N/A</v>
      </c>
      <c r="E35" s="4">
        <v>8.5959450399999998E-2</v>
      </c>
      <c r="F35" s="5" t="str">
        <f t="shared" si="5"/>
        <v>N/A</v>
      </c>
      <c r="G35" s="4">
        <v>0.11387820999999999</v>
      </c>
      <c r="H35" s="5" t="str">
        <f t="shared" si="6"/>
        <v>N/A</v>
      </c>
      <c r="I35" s="6">
        <v>34.450000000000003</v>
      </c>
      <c r="J35" s="6">
        <v>32.479999999999997</v>
      </c>
      <c r="K35" s="91" t="str">
        <f t="shared" si="7"/>
        <v>No</v>
      </c>
    </row>
    <row r="36" spans="1:11" x14ac:dyDescent="0.25">
      <c r="A36" s="111" t="s">
        <v>396</v>
      </c>
      <c r="B36" s="3" t="s">
        <v>213</v>
      </c>
      <c r="C36" s="4">
        <v>4.96301512E-2</v>
      </c>
      <c r="D36" s="5" t="str">
        <f t="shared" si="4"/>
        <v>N/A</v>
      </c>
      <c r="E36" s="4">
        <v>4.4090999899999997E-2</v>
      </c>
      <c r="F36" s="5" t="str">
        <f t="shared" si="5"/>
        <v>N/A</v>
      </c>
      <c r="G36" s="4">
        <v>3.4365613699999999E-2</v>
      </c>
      <c r="H36" s="5" t="str">
        <f t="shared" si="6"/>
        <v>N/A</v>
      </c>
      <c r="I36" s="6">
        <v>-11.2</v>
      </c>
      <c r="J36" s="6">
        <v>-22.1</v>
      </c>
      <c r="K36" s="91" t="str">
        <f t="shared" si="7"/>
        <v>Yes</v>
      </c>
    </row>
    <row r="37" spans="1:11" x14ac:dyDescent="0.25">
      <c r="A37" s="111" t="s">
        <v>397</v>
      </c>
      <c r="B37" s="3" t="s">
        <v>213</v>
      </c>
      <c r="C37" s="4">
        <v>0</v>
      </c>
      <c r="D37" s="5" t="str">
        <f t="shared" si="4"/>
        <v>N/A</v>
      </c>
      <c r="E37" s="4">
        <v>0</v>
      </c>
      <c r="F37" s="5" t="str">
        <f t="shared" si="5"/>
        <v>N/A</v>
      </c>
      <c r="G37" s="4">
        <v>0</v>
      </c>
      <c r="H37" s="5" t="str">
        <f t="shared" si="6"/>
        <v>N/A</v>
      </c>
      <c r="I37" s="6" t="s">
        <v>1747</v>
      </c>
      <c r="J37" s="6" t="s">
        <v>1747</v>
      </c>
      <c r="K37" s="91" t="str">
        <f t="shared" si="7"/>
        <v>N/A</v>
      </c>
    </row>
    <row r="38" spans="1:11" x14ac:dyDescent="0.25">
      <c r="A38" s="111" t="s">
        <v>398</v>
      </c>
      <c r="B38" s="3" t="s">
        <v>213</v>
      </c>
      <c r="C38" s="4">
        <v>0</v>
      </c>
      <c r="D38" s="5" t="str">
        <f t="shared" si="4"/>
        <v>N/A</v>
      </c>
      <c r="E38" s="4">
        <v>3.8143332199999998E-2</v>
      </c>
      <c r="F38" s="5" t="str">
        <f t="shared" si="5"/>
        <v>N/A</v>
      </c>
      <c r="G38" s="4">
        <v>3.5652027000000003E-2</v>
      </c>
      <c r="H38" s="5" t="str">
        <f t="shared" si="6"/>
        <v>N/A</v>
      </c>
      <c r="I38" s="6" t="s">
        <v>1747</v>
      </c>
      <c r="J38" s="6">
        <v>-6.53</v>
      </c>
      <c r="K38" s="91" t="str">
        <f t="shared" si="7"/>
        <v>Yes</v>
      </c>
    </row>
    <row r="39" spans="1:11" x14ac:dyDescent="0.25">
      <c r="A39" s="111" t="s">
        <v>399</v>
      </c>
      <c r="B39" s="3" t="s">
        <v>213</v>
      </c>
      <c r="C39" s="4">
        <v>4.8199207489000004</v>
      </c>
      <c r="D39" s="5" t="str">
        <f t="shared" si="4"/>
        <v>N/A</v>
      </c>
      <c r="E39" s="4">
        <v>5.2715900729999996</v>
      </c>
      <c r="F39" s="5" t="str">
        <f t="shared" si="5"/>
        <v>N/A</v>
      </c>
      <c r="G39" s="4">
        <v>4.3029301279999999</v>
      </c>
      <c r="H39" s="5" t="str">
        <f t="shared" si="6"/>
        <v>N/A</v>
      </c>
      <c r="I39" s="6">
        <v>9.3710000000000004</v>
      </c>
      <c r="J39" s="6">
        <v>-18.399999999999999</v>
      </c>
      <c r="K39" s="91" t="str">
        <f t="shared" si="7"/>
        <v>Yes</v>
      </c>
    </row>
    <row r="40" spans="1:11" x14ac:dyDescent="0.25">
      <c r="A40" s="111" t="s">
        <v>400</v>
      </c>
      <c r="B40" s="3" t="s">
        <v>213</v>
      </c>
      <c r="C40" s="4">
        <v>0</v>
      </c>
      <c r="D40" s="5" t="str">
        <f t="shared" si="4"/>
        <v>N/A</v>
      </c>
      <c r="E40" s="4">
        <v>0.18940191349999999</v>
      </c>
      <c r="F40" s="5" t="str">
        <f t="shared" si="5"/>
        <v>N/A</v>
      </c>
      <c r="G40" s="4">
        <v>0.24983984919999999</v>
      </c>
      <c r="H40" s="5" t="str">
        <f t="shared" si="6"/>
        <v>N/A</v>
      </c>
      <c r="I40" s="6" t="s">
        <v>1747</v>
      </c>
      <c r="J40" s="6">
        <v>31.91</v>
      </c>
      <c r="K40" s="91" t="str">
        <f t="shared" si="7"/>
        <v>No</v>
      </c>
    </row>
    <row r="41" spans="1:11" x14ac:dyDescent="0.25">
      <c r="A41" s="111" t="s">
        <v>401</v>
      </c>
      <c r="B41" s="3" t="s">
        <v>213</v>
      </c>
      <c r="C41" s="4">
        <v>11.096779187999999</v>
      </c>
      <c r="D41" s="5" t="str">
        <f t="shared" si="4"/>
        <v>N/A</v>
      </c>
      <c r="E41" s="4">
        <v>1.7049459083</v>
      </c>
      <c r="F41" s="5" t="str">
        <f t="shared" si="5"/>
        <v>N/A</v>
      </c>
      <c r="G41" s="4">
        <v>4.9997220428000002</v>
      </c>
      <c r="H41" s="5" t="str">
        <f t="shared" si="6"/>
        <v>N/A</v>
      </c>
      <c r="I41" s="6">
        <v>-84.6</v>
      </c>
      <c r="J41" s="6">
        <v>193.2</v>
      </c>
      <c r="K41" s="91" t="str">
        <f t="shared" si="7"/>
        <v>No</v>
      </c>
    </row>
    <row r="42" spans="1:11" x14ac:dyDescent="0.25">
      <c r="A42" s="111" t="s">
        <v>32</v>
      </c>
      <c r="B42" s="3" t="s">
        <v>213</v>
      </c>
      <c r="C42" s="4">
        <v>92.801624001999997</v>
      </c>
      <c r="D42" s="5" t="str">
        <f t="shared" ref="D42:D51" si="8">IF($B42="N/A","N/A",IF(C42&lt;0,"No","Yes"))</f>
        <v>N/A</v>
      </c>
      <c r="E42" s="4">
        <v>100</v>
      </c>
      <c r="F42" s="5" t="str">
        <f t="shared" ref="F42:F51" si="9">IF($B42="N/A","N/A",IF(E42&lt;0,"No","Yes"))</f>
        <v>N/A</v>
      </c>
      <c r="G42" s="4">
        <v>100</v>
      </c>
      <c r="H42" s="5" t="str">
        <f t="shared" ref="H42:H51" si="10">IF($B42="N/A","N/A",IF(G42&lt;0,"No","Yes"))</f>
        <v>N/A</v>
      </c>
      <c r="I42" s="6">
        <v>7.7569999999999997</v>
      </c>
      <c r="J42" s="6">
        <v>0</v>
      </c>
      <c r="K42" s="91" t="str">
        <f t="shared" ref="K42:K51" si="11">IF(J42="Div by 0", "N/A", IF(J42="N/A","N/A", IF(J42&gt;30, "No", IF(J42&lt;-30, "No", "Yes"))))</f>
        <v>Yes</v>
      </c>
    </row>
    <row r="43" spans="1:11" x14ac:dyDescent="0.25">
      <c r="A43" s="111" t="s">
        <v>39</v>
      </c>
      <c r="B43" s="3" t="s">
        <v>213</v>
      </c>
      <c r="C43" s="4">
        <v>100</v>
      </c>
      <c r="D43" s="5" t="str">
        <f t="shared" si="8"/>
        <v>N/A</v>
      </c>
      <c r="E43" s="4">
        <v>100</v>
      </c>
      <c r="F43" s="5" t="str">
        <f t="shared" si="9"/>
        <v>N/A</v>
      </c>
      <c r="G43" s="4">
        <v>100</v>
      </c>
      <c r="H43" s="5" t="str">
        <f t="shared" si="10"/>
        <v>N/A</v>
      </c>
      <c r="I43" s="6">
        <v>0</v>
      </c>
      <c r="J43" s="6">
        <v>0</v>
      </c>
      <c r="K43" s="91" t="str">
        <f t="shared" si="11"/>
        <v>Yes</v>
      </c>
    </row>
    <row r="44" spans="1:11" x14ac:dyDescent="0.25">
      <c r="A44" s="111" t="s">
        <v>40</v>
      </c>
      <c r="B44" s="3" t="s">
        <v>213</v>
      </c>
      <c r="C44" s="4">
        <v>23.956508152000001</v>
      </c>
      <c r="D44" s="5" t="str">
        <f t="shared" si="8"/>
        <v>N/A</v>
      </c>
      <c r="E44" s="4">
        <v>24.268753818</v>
      </c>
      <c r="F44" s="5" t="str">
        <f t="shared" si="9"/>
        <v>N/A</v>
      </c>
      <c r="G44" s="4">
        <v>27.478784517000001</v>
      </c>
      <c r="H44" s="5" t="str">
        <f t="shared" si="10"/>
        <v>N/A</v>
      </c>
      <c r="I44" s="6">
        <v>1.3029999999999999</v>
      </c>
      <c r="J44" s="6">
        <v>13.23</v>
      </c>
      <c r="K44" s="91" t="str">
        <f t="shared" si="11"/>
        <v>Yes</v>
      </c>
    </row>
    <row r="45" spans="1:11" x14ac:dyDescent="0.25">
      <c r="A45" s="111" t="s">
        <v>163</v>
      </c>
      <c r="B45" s="3" t="s">
        <v>213</v>
      </c>
      <c r="C45" s="4">
        <v>92.581942798</v>
      </c>
      <c r="D45" s="5" t="str">
        <f t="shared" si="8"/>
        <v>N/A</v>
      </c>
      <c r="E45" s="4">
        <v>93.085116290000002</v>
      </c>
      <c r="F45" s="5" t="str">
        <f t="shared" si="9"/>
        <v>N/A</v>
      </c>
      <c r="G45" s="4">
        <v>88.457426533000003</v>
      </c>
      <c r="H45" s="5" t="str">
        <f t="shared" si="10"/>
        <v>N/A</v>
      </c>
      <c r="I45" s="6">
        <v>0.54349999999999998</v>
      </c>
      <c r="J45" s="6">
        <v>-4.97</v>
      </c>
      <c r="K45" s="91" t="str">
        <f t="shared" si="11"/>
        <v>Yes</v>
      </c>
    </row>
    <row r="46" spans="1:11" x14ac:dyDescent="0.25">
      <c r="A46" s="111" t="s">
        <v>41</v>
      </c>
      <c r="B46" s="3" t="s">
        <v>213</v>
      </c>
      <c r="C46" s="4">
        <v>100</v>
      </c>
      <c r="D46" s="5" t="str">
        <f t="shared" si="8"/>
        <v>N/A</v>
      </c>
      <c r="E46" s="4">
        <v>94.704915397999997</v>
      </c>
      <c r="F46" s="5" t="str">
        <f t="shared" si="9"/>
        <v>N/A</v>
      </c>
      <c r="G46" s="4">
        <v>89.689495640999993</v>
      </c>
      <c r="H46" s="5" t="str">
        <f t="shared" si="10"/>
        <v>N/A</v>
      </c>
      <c r="I46" s="6">
        <v>-5.3</v>
      </c>
      <c r="J46" s="6">
        <v>-5.3</v>
      </c>
      <c r="K46" s="91" t="str">
        <f t="shared" si="11"/>
        <v>Yes</v>
      </c>
    </row>
    <row r="47" spans="1:11" x14ac:dyDescent="0.25">
      <c r="A47" s="111" t="s">
        <v>42</v>
      </c>
      <c r="B47" s="3" t="s">
        <v>213</v>
      </c>
      <c r="C47" s="4">
        <v>99.608062709999999</v>
      </c>
      <c r="D47" s="5" t="str">
        <f t="shared" si="8"/>
        <v>N/A</v>
      </c>
      <c r="E47" s="4">
        <v>98.480036298000002</v>
      </c>
      <c r="F47" s="5" t="str">
        <f t="shared" si="9"/>
        <v>N/A</v>
      </c>
      <c r="G47" s="4">
        <v>99.976459509999998</v>
      </c>
      <c r="H47" s="5" t="str">
        <f t="shared" si="10"/>
        <v>N/A</v>
      </c>
      <c r="I47" s="6">
        <v>-1.1299999999999999</v>
      </c>
      <c r="J47" s="6">
        <v>1.52</v>
      </c>
      <c r="K47" s="91" t="str">
        <f t="shared" si="11"/>
        <v>Yes</v>
      </c>
    </row>
    <row r="48" spans="1:11" x14ac:dyDescent="0.25">
      <c r="A48" s="111" t="s">
        <v>43</v>
      </c>
      <c r="B48" s="3" t="s">
        <v>213</v>
      </c>
      <c r="C48" s="4">
        <v>93.339941625999998</v>
      </c>
      <c r="D48" s="5" t="str">
        <f t="shared" si="8"/>
        <v>N/A</v>
      </c>
      <c r="E48" s="4">
        <v>95.503626835999995</v>
      </c>
      <c r="F48" s="5" t="str">
        <f t="shared" si="9"/>
        <v>N/A</v>
      </c>
      <c r="G48" s="4">
        <v>91.845779699999994</v>
      </c>
      <c r="H48" s="5" t="str">
        <f t="shared" si="10"/>
        <v>N/A</v>
      </c>
      <c r="I48" s="6">
        <v>2.3180000000000001</v>
      </c>
      <c r="J48" s="6">
        <v>-3.83</v>
      </c>
      <c r="K48" s="91" t="str">
        <f t="shared" si="11"/>
        <v>Yes</v>
      </c>
    </row>
    <row r="49" spans="1:12" x14ac:dyDescent="0.25">
      <c r="A49" s="111" t="s">
        <v>44</v>
      </c>
      <c r="B49" s="3" t="s">
        <v>213</v>
      </c>
      <c r="C49" s="4">
        <v>82.093102962000003</v>
      </c>
      <c r="D49" s="5" t="str">
        <f t="shared" si="8"/>
        <v>N/A</v>
      </c>
      <c r="E49" s="4">
        <v>79.044511736000004</v>
      </c>
      <c r="F49" s="5" t="str">
        <f t="shared" si="9"/>
        <v>N/A</v>
      </c>
      <c r="G49" s="4">
        <v>78.095275029000007</v>
      </c>
      <c r="H49" s="5" t="str">
        <f t="shared" si="10"/>
        <v>N/A</v>
      </c>
      <c r="I49" s="6">
        <v>-3.71</v>
      </c>
      <c r="J49" s="6">
        <v>-1.2</v>
      </c>
      <c r="K49" s="91" t="str">
        <f t="shared" si="11"/>
        <v>Yes</v>
      </c>
    </row>
    <row r="50" spans="1:12" x14ac:dyDescent="0.25">
      <c r="A50" s="111" t="s">
        <v>45</v>
      </c>
      <c r="B50" s="3" t="s">
        <v>213</v>
      </c>
      <c r="C50" s="4">
        <v>17.895415946</v>
      </c>
      <c r="D50" s="5" t="str">
        <f t="shared" si="8"/>
        <v>N/A</v>
      </c>
      <c r="E50" s="4">
        <v>20.930047989999998</v>
      </c>
      <c r="F50" s="5" t="str">
        <f t="shared" si="9"/>
        <v>N/A</v>
      </c>
      <c r="G50" s="4">
        <v>21.854673708</v>
      </c>
      <c r="H50" s="5" t="str">
        <f t="shared" si="10"/>
        <v>N/A</v>
      </c>
      <c r="I50" s="6">
        <v>16.96</v>
      </c>
      <c r="J50" s="6">
        <v>4.4180000000000001</v>
      </c>
      <c r="K50" s="91" t="str">
        <f t="shared" si="11"/>
        <v>Yes</v>
      </c>
    </row>
    <row r="51" spans="1:12" x14ac:dyDescent="0.25">
      <c r="A51" s="111" t="s">
        <v>50</v>
      </c>
      <c r="B51" s="3" t="s">
        <v>213</v>
      </c>
      <c r="C51" s="4">
        <v>0</v>
      </c>
      <c r="D51" s="5" t="str">
        <f t="shared" si="8"/>
        <v>N/A</v>
      </c>
      <c r="E51" s="4">
        <v>0</v>
      </c>
      <c r="F51" s="5" t="str">
        <f t="shared" si="9"/>
        <v>N/A</v>
      </c>
      <c r="G51" s="4">
        <v>5.1938399999999997E-5</v>
      </c>
      <c r="H51" s="5" t="str">
        <f t="shared" si="10"/>
        <v>N/A</v>
      </c>
      <c r="I51" s="6" t="s">
        <v>1747</v>
      </c>
      <c r="J51" s="6" t="s">
        <v>1747</v>
      </c>
      <c r="K51" s="91" t="str">
        <f t="shared" si="11"/>
        <v>N/A</v>
      </c>
      <c r="L51" s="29"/>
    </row>
    <row r="52" spans="1:12" s="29" customFormat="1" x14ac:dyDescent="0.25">
      <c r="A52" s="110" t="s">
        <v>895</v>
      </c>
      <c r="B52" s="3" t="s">
        <v>213</v>
      </c>
      <c r="C52" s="4">
        <v>0.2626114812</v>
      </c>
      <c r="D52" s="5" t="str">
        <f t="shared" ref="D52:D57" si="12">IF($B52="N/A","N/A",IF(C52&lt;0,"No","Yes"))</f>
        <v>N/A</v>
      </c>
      <c r="E52" s="4">
        <v>0.1932522458</v>
      </c>
      <c r="F52" s="5" t="str">
        <f t="shared" ref="F52:F57" si="13">IF($B52="N/A","N/A",IF(E52&lt;0,"No","Yes"))</f>
        <v>N/A</v>
      </c>
      <c r="G52" s="4">
        <v>0.18939373640000001</v>
      </c>
      <c r="H52" s="5" t="str">
        <f t="shared" ref="H52:H57" si="14">IF($B52="N/A","N/A",IF(G52&lt;0,"No","Yes"))</f>
        <v>N/A</v>
      </c>
      <c r="I52" s="6">
        <v>-26.4</v>
      </c>
      <c r="J52" s="6">
        <v>-2</v>
      </c>
      <c r="K52" s="91" t="str">
        <f t="shared" ref="K52:K57" si="15">IF(J52="Div by 0", "N/A", IF(J52="N/A","N/A", IF(J52&gt;30, "No", IF(J52&lt;-30, "No", "Yes"))))</f>
        <v>Yes</v>
      </c>
    </row>
    <row r="53" spans="1:12" s="29" customFormat="1" x14ac:dyDescent="0.25">
      <c r="A53" s="110" t="s">
        <v>896</v>
      </c>
      <c r="B53" s="3" t="s">
        <v>213</v>
      </c>
      <c r="C53" s="4">
        <v>0</v>
      </c>
      <c r="D53" s="5" t="str">
        <f t="shared" si="12"/>
        <v>N/A</v>
      </c>
      <c r="E53" s="4">
        <v>0</v>
      </c>
      <c r="F53" s="5" t="str">
        <f t="shared" si="13"/>
        <v>N/A</v>
      </c>
      <c r="G53" s="4">
        <v>0</v>
      </c>
      <c r="H53" s="5" t="str">
        <f t="shared" si="14"/>
        <v>N/A</v>
      </c>
      <c r="I53" s="6" t="s">
        <v>1747</v>
      </c>
      <c r="J53" s="6" t="s">
        <v>1747</v>
      </c>
      <c r="K53" s="91" t="str">
        <f t="shared" si="15"/>
        <v>N/A</v>
      </c>
    </row>
    <row r="54" spans="1:12" s="29" customFormat="1" x14ac:dyDescent="0.25">
      <c r="A54" s="110" t="s">
        <v>897</v>
      </c>
      <c r="B54" s="3" t="s">
        <v>213</v>
      </c>
      <c r="C54" s="4">
        <v>1.178863E-4</v>
      </c>
      <c r="D54" s="5" t="str">
        <f t="shared" si="12"/>
        <v>N/A</v>
      </c>
      <c r="E54" s="4">
        <v>3.1303500000000003E-5</v>
      </c>
      <c r="F54" s="5" t="str">
        <f t="shared" si="13"/>
        <v>N/A</v>
      </c>
      <c r="G54" s="4">
        <v>3.828611E-4</v>
      </c>
      <c r="H54" s="5" t="str">
        <f t="shared" si="14"/>
        <v>N/A</v>
      </c>
      <c r="I54" s="6">
        <v>-73.400000000000006</v>
      </c>
      <c r="J54" s="6">
        <v>1123</v>
      </c>
      <c r="K54" s="91" t="str">
        <f t="shared" si="15"/>
        <v>No</v>
      </c>
    </row>
    <row r="55" spans="1:12" s="29" customFormat="1" x14ac:dyDescent="0.25">
      <c r="A55" s="110" t="s">
        <v>898</v>
      </c>
      <c r="B55" s="3" t="s">
        <v>213</v>
      </c>
      <c r="C55" s="4">
        <v>0</v>
      </c>
      <c r="D55" s="5" t="str">
        <f t="shared" si="12"/>
        <v>N/A</v>
      </c>
      <c r="E55" s="4">
        <v>0</v>
      </c>
      <c r="F55" s="5" t="str">
        <f t="shared" si="13"/>
        <v>N/A</v>
      </c>
      <c r="G55" s="4">
        <v>0</v>
      </c>
      <c r="H55" s="5" t="str">
        <f t="shared" si="14"/>
        <v>N/A</v>
      </c>
      <c r="I55" s="6" t="s">
        <v>1747</v>
      </c>
      <c r="J55" s="6" t="s">
        <v>1747</v>
      </c>
      <c r="K55" s="91" t="str">
        <f t="shared" si="15"/>
        <v>N/A</v>
      </c>
    </row>
    <row r="56" spans="1:12" s="29" customFormat="1" ht="25" x14ac:dyDescent="0.25">
      <c r="A56" s="110" t="s">
        <v>899</v>
      </c>
      <c r="B56" s="3" t="s">
        <v>213</v>
      </c>
      <c r="C56" s="4">
        <v>6.7981125599999997E-2</v>
      </c>
      <c r="D56" s="5" t="str">
        <f t="shared" si="12"/>
        <v>N/A</v>
      </c>
      <c r="E56" s="4">
        <v>0.80371773059999996</v>
      </c>
      <c r="F56" s="5" t="str">
        <f t="shared" si="13"/>
        <v>N/A</v>
      </c>
      <c r="G56" s="4">
        <v>1.1788753164000001</v>
      </c>
      <c r="H56" s="5" t="str">
        <f t="shared" si="14"/>
        <v>N/A</v>
      </c>
      <c r="I56" s="6">
        <v>1082</v>
      </c>
      <c r="J56" s="6">
        <v>46.68</v>
      </c>
      <c r="K56" s="91" t="str">
        <f t="shared" si="15"/>
        <v>No</v>
      </c>
    </row>
    <row r="57" spans="1:12" s="29" customFormat="1" ht="25" x14ac:dyDescent="0.25">
      <c r="A57" s="117" t="s">
        <v>935</v>
      </c>
      <c r="B57" s="119" t="s">
        <v>213</v>
      </c>
      <c r="C57" s="104">
        <v>6.7981125599999997E-2</v>
      </c>
      <c r="D57" s="100" t="str">
        <f t="shared" si="12"/>
        <v>N/A</v>
      </c>
      <c r="E57" s="104">
        <v>0.80371773059999996</v>
      </c>
      <c r="F57" s="100" t="str">
        <f t="shared" si="13"/>
        <v>N/A</v>
      </c>
      <c r="G57" s="104">
        <v>1.1788753164000001</v>
      </c>
      <c r="H57" s="100" t="str">
        <f t="shared" si="14"/>
        <v>N/A</v>
      </c>
      <c r="I57" s="101">
        <v>1082</v>
      </c>
      <c r="J57" s="101">
        <v>46.68</v>
      </c>
      <c r="K57" s="102" t="str">
        <f t="shared" si="15"/>
        <v>No</v>
      </c>
      <c r="L57" s="13"/>
    </row>
    <row r="58" spans="1:12" ht="12" customHeight="1" x14ac:dyDescent="0.25">
      <c r="A58" s="172" t="s">
        <v>1632</v>
      </c>
      <c r="B58" s="173"/>
      <c r="C58" s="173"/>
      <c r="D58" s="173"/>
      <c r="E58" s="173"/>
      <c r="F58" s="173"/>
      <c r="G58" s="173"/>
      <c r="H58" s="173"/>
      <c r="I58" s="173"/>
      <c r="J58" s="173"/>
      <c r="K58" s="174"/>
    </row>
    <row r="59" spans="1:12" x14ac:dyDescent="0.25">
      <c r="A59" s="164" t="s">
        <v>1630</v>
      </c>
      <c r="B59" s="165"/>
      <c r="C59" s="165"/>
      <c r="D59" s="165"/>
      <c r="E59" s="165"/>
      <c r="F59" s="165"/>
      <c r="G59" s="165"/>
      <c r="H59" s="165"/>
      <c r="I59" s="165"/>
      <c r="J59" s="165"/>
      <c r="K59" s="166"/>
    </row>
    <row r="60" spans="1:12" x14ac:dyDescent="0.25">
      <c r="A60" s="167" t="s">
        <v>1731</v>
      </c>
      <c r="B60" s="167"/>
      <c r="C60" s="167"/>
      <c r="D60" s="167"/>
      <c r="E60" s="167"/>
      <c r="F60" s="167"/>
      <c r="G60" s="167"/>
      <c r="H60" s="167"/>
      <c r="I60" s="167"/>
      <c r="J60" s="167"/>
      <c r="K60" s="168"/>
    </row>
  </sheetData>
  <mergeCells count="7">
    <mergeCell ref="A60:K60"/>
    <mergeCell ref="A1:K1"/>
    <mergeCell ref="A2:K2"/>
    <mergeCell ref="A4:K4"/>
    <mergeCell ref="A58:K58"/>
    <mergeCell ref="A59:K59"/>
    <mergeCell ref="A3:K3"/>
  </mergeCells>
  <printOptions headings="1"/>
  <pageMargins left="0.75" right="0.75" top="1" bottom="0.75" header="0.5" footer="0.5"/>
  <pageSetup scale="56"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activeCell="K249" sqref="K249"/>
      <selection pane="topRight" activeCell="K249" sqref="K249"/>
      <selection pane="bottomLeft" activeCell="K249" sqref="K249"/>
      <selection pane="bottomRight" activeCell="K249" sqref="K249"/>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1726</v>
      </c>
      <c r="B1" s="156"/>
      <c r="C1" s="156"/>
      <c r="D1" s="156"/>
      <c r="E1" s="156"/>
      <c r="F1" s="156"/>
      <c r="G1" s="156"/>
      <c r="H1" s="156"/>
      <c r="I1" s="156"/>
      <c r="J1" s="156"/>
      <c r="K1" s="157"/>
    </row>
    <row r="2" spans="1:11" ht="13" x14ac:dyDescent="0.3">
      <c r="A2" s="161" t="s">
        <v>1586</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5.5" customHeight="1" x14ac:dyDescent="0.3">
      <c r="A5" s="94" t="s">
        <v>11</v>
      </c>
      <c r="B5" s="95" t="s">
        <v>212</v>
      </c>
      <c r="C5" s="95" t="s">
        <v>649</v>
      </c>
      <c r="D5" s="95" t="s">
        <v>1723</v>
      </c>
      <c r="E5" s="95" t="s">
        <v>1693</v>
      </c>
      <c r="F5" s="95" t="s">
        <v>1720</v>
      </c>
      <c r="G5" s="95" t="s">
        <v>1717</v>
      </c>
      <c r="H5" s="95" t="s">
        <v>1718</v>
      </c>
      <c r="I5" s="96" t="s">
        <v>1724</v>
      </c>
      <c r="J5" s="96" t="s">
        <v>1721</v>
      </c>
      <c r="K5" s="97" t="s">
        <v>650</v>
      </c>
    </row>
    <row r="6" spans="1:11" s="15" customFormat="1" ht="12.75" customHeight="1" x14ac:dyDescent="0.25">
      <c r="A6" s="114" t="s">
        <v>344</v>
      </c>
      <c r="B6" s="5" t="s">
        <v>213</v>
      </c>
      <c r="C6" s="14">
        <v>7</v>
      </c>
      <c r="D6" s="5" t="s">
        <v>213</v>
      </c>
      <c r="E6" s="14">
        <v>7</v>
      </c>
      <c r="F6" s="5" t="s">
        <v>213</v>
      </c>
      <c r="G6" s="14">
        <v>7</v>
      </c>
      <c r="H6" s="5" t="s">
        <v>213</v>
      </c>
      <c r="I6" s="79" t="s">
        <v>213</v>
      </c>
      <c r="J6" s="79" t="s">
        <v>213</v>
      </c>
      <c r="K6" s="91" t="s">
        <v>213</v>
      </c>
    </row>
    <row r="7" spans="1:11" x14ac:dyDescent="0.25">
      <c r="A7" s="90" t="s">
        <v>12</v>
      </c>
      <c r="B7" s="16" t="s">
        <v>213</v>
      </c>
      <c r="C7" s="17">
        <v>2284226</v>
      </c>
      <c r="D7" s="18" t="str">
        <f>IF($B7="N/A","N/A",IF(C7&gt;15,"No",IF(C7&lt;-15,"No","Yes")))</f>
        <v>N/A</v>
      </c>
      <c r="E7" s="17">
        <v>2351612</v>
      </c>
      <c r="F7" s="18" t="str">
        <f>IF($B7="N/A","N/A",IF(E7&gt;15,"No",IF(E7&lt;-15,"No","Yes")))</f>
        <v>N/A</v>
      </c>
      <c r="G7" s="17">
        <v>2330481</v>
      </c>
      <c r="H7" s="18" t="str">
        <f>IF($B7="N/A","N/A",IF(G7&gt;15,"No",IF(G7&lt;-15,"No","Yes")))</f>
        <v>N/A</v>
      </c>
      <c r="I7" s="19">
        <v>2.95</v>
      </c>
      <c r="J7" s="19">
        <v>-0.89900000000000002</v>
      </c>
      <c r="K7" s="92" t="str">
        <f t="shared" ref="K7:K22" si="0">IF(J7="Div by 0", "N/A", IF(J7="N/A","N/A", IF(J7&gt;30, "No", IF(J7&lt;-30, "No", "Yes"))))</f>
        <v>Yes</v>
      </c>
    </row>
    <row r="8" spans="1:11" x14ac:dyDescent="0.25">
      <c r="A8" s="90" t="s">
        <v>362</v>
      </c>
      <c r="B8" s="16" t="s">
        <v>213</v>
      </c>
      <c r="C8" s="20">
        <v>99.975090030000004</v>
      </c>
      <c r="D8" s="18" t="str">
        <f>IF($B8="N/A","N/A",IF(C8&gt;15,"No",IF(C8&lt;-15,"No","Yes")))</f>
        <v>N/A</v>
      </c>
      <c r="E8" s="20">
        <v>99.975803831999997</v>
      </c>
      <c r="F8" s="18" t="str">
        <f>IF($B8="N/A","N/A",IF(E8&gt;15,"No",IF(E8&lt;-15,"No","Yes")))</f>
        <v>N/A</v>
      </c>
      <c r="G8" s="20">
        <v>99.961209725000003</v>
      </c>
      <c r="H8" s="18" t="str">
        <f>IF($B8="N/A","N/A",IF(G8&gt;15,"No",IF(G8&lt;-15,"No","Yes")))</f>
        <v>N/A</v>
      </c>
      <c r="I8" s="19">
        <v>6.9999999999999999E-4</v>
      </c>
      <c r="J8" s="19">
        <v>-1.4999999999999999E-2</v>
      </c>
      <c r="K8" s="92" t="str">
        <f t="shared" si="0"/>
        <v>Yes</v>
      </c>
    </row>
    <row r="9" spans="1:11" x14ac:dyDescent="0.25">
      <c r="A9" s="90" t="s">
        <v>119</v>
      </c>
      <c r="B9" s="21" t="s">
        <v>213</v>
      </c>
      <c r="C9" s="5">
        <v>2.49099695E-2</v>
      </c>
      <c r="D9" s="5" t="str">
        <f>IF($B9="N/A","N/A",IF(C9&gt;15,"No",IF(C9&lt;-15,"No","Yes")))</f>
        <v>N/A</v>
      </c>
      <c r="E9" s="5">
        <v>2.4196168399999999E-2</v>
      </c>
      <c r="F9" s="5" t="str">
        <f>IF($B9="N/A","N/A",IF(E9&gt;15,"No",IF(E9&lt;-15,"No","Yes")))</f>
        <v>N/A</v>
      </c>
      <c r="G9" s="5">
        <v>3.8790275499999999E-2</v>
      </c>
      <c r="H9" s="5" t="str">
        <f>IF($B9="N/A","N/A",IF(G9&gt;15,"No",IF(G9&lt;-15,"No","Yes")))</f>
        <v>N/A</v>
      </c>
      <c r="I9" s="6">
        <v>-2.87</v>
      </c>
      <c r="J9" s="6">
        <v>60.32</v>
      </c>
      <c r="K9" s="91" t="str">
        <f t="shared" si="0"/>
        <v>No</v>
      </c>
    </row>
    <row r="10" spans="1:11" x14ac:dyDescent="0.25">
      <c r="A10" s="90" t="s">
        <v>120</v>
      </c>
      <c r="B10" s="21" t="s">
        <v>213</v>
      </c>
      <c r="C10" s="5">
        <v>0</v>
      </c>
      <c r="D10" s="5" t="str">
        <f>IF($B10="N/A","N/A",IF(C10&gt;15,"No",IF(C10&lt;-15,"No","Yes")))</f>
        <v>N/A</v>
      </c>
      <c r="E10" s="5">
        <v>0</v>
      </c>
      <c r="F10" s="5" t="str">
        <f>IF($B10="N/A","N/A",IF(E10&gt;15,"No",IF(E10&lt;-15,"No","Yes")))</f>
        <v>N/A</v>
      </c>
      <c r="G10" s="5">
        <v>0</v>
      </c>
      <c r="H10" s="5" t="str">
        <f>IF($B10="N/A","N/A",IF(G10&gt;15,"No",IF(G10&lt;-15,"No","Yes")))</f>
        <v>N/A</v>
      </c>
      <c r="I10" s="6" t="s">
        <v>1747</v>
      </c>
      <c r="J10" s="6" t="s">
        <v>1747</v>
      </c>
      <c r="K10" s="91" t="str">
        <f t="shared" si="0"/>
        <v>N/A</v>
      </c>
    </row>
    <row r="11" spans="1:11" x14ac:dyDescent="0.25">
      <c r="A11" s="90" t="s">
        <v>836</v>
      </c>
      <c r="B11" s="21" t="s">
        <v>214</v>
      </c>
      <c r="C11" s="5">
        <v>99.975090030000004</v>
      </c>
      <c r="D11" s="5" t="str">
        <f>IF(OR($B11="N/A",$C11="N/A"),"N/A",IF(C11&gt;100,"No",IF(C11&lt;95,"No","Yes")))</f>
        <v>Yes</v>
      </c>
      <c r="E11" s="5">
        <v>99.975803831999997</v>
      </c>
      <c r="F11" s="5" t="str">
        <f>IF(OR($B11="N/A",$E11="N/A"),"N/A",IF(E11&gt;100,"No",IF(E11&lt;95,"No","Yes")))</f>
        <v>Yes</v>
      </c>
      <c r="G11" s="5">
        <v>99.965801051</v>
      </c>
      <c r="H11" s="5" t="str">
        <f>IF($B11="N/A","N/A",IF(G11&gt;100,"No",IF(G11&lt;95,"No","Yes")))</f>
        <v>Yes</v>
      </c>
      <c r="I11" s="6">
        <v>6.9999999999999999E-4</v>
      </c>
      <c r="J11" s="6">
        <v>-0.01</v>
      </c>
      <c r="K11" s="91" t="str">
        <f t="shared" si="0"/>
        <v>Yes</v>
      </c>
    </row>
    <row r="12" spans="1:11" x14ac:dyDescent="0.25">
      <c r="A12" s="90" t="s">
        <v>348</v>
      </c>
      <c r="B12" s="21" t="s">
        <v>213</v>
      </c>
      <c r="C12" s="5">
        <v>100</v>
      </c>
      <c r="D12" s="5" t="str">
        <f t="shared" ref="D12:D13" si="1">IF(OR($B12="N/A",$C12="N/A"),"N/A",IF(C12&gt;100,"No",IF(C12&lt;95,"No","Yes")))</f>
        <v>N/A</v>
      </c>
      <c r="E12" s="5">
        <v>100</v>
      </c>
      <c r="F12" s="5" t="str">
        <f t="shared" ref="F12:F13" si="2">IF(OR($B12="N/A",$E12="N/A"),"N/A",IF(E12&gt;100,"No",IF(E12&lt;95,"No","Yes")))</f>
        <v>N/A</v>
      </c>
      <c r="G12" s="5">
        <v>99.894277506999998</v>
      </c>
      <c r="H12" s="5" t="str">
        <f t="shared" ref="H12:H13" si="3">IF($B12="N/A","N/A",IF(G12&gt;100,"No",IF(G12&lt;95,"No","Yes")))</f>
        <v>N/A</v>
      </c>
      <c r="I12" s="6">
        <v>0</v>
      </c>
      <c r="J12" s="6">
        <v>-0.106</v>
      </c>
      <c r="K12" s="91" t="str">
        <f t="shared" si="0"/>
        <v>Yes</v>
      </c>
    </row>
    <row r="13" spans="1:11" x14ac:dyDescent="0.25">
      <c r="A13" s="90" t="s">
        <v>837</v>
      </c>
      <c r="B13" s="21" t="s">
        <v>214</v>
      </c>
      <c r="C13" s="5">
        <v>99.975090030000004</v>
      </c>
      <c r="D13" s="5" t="str">
        <f t="shared" si="1"/>
        <v>Yes</v>
      </c>
      <c r="E13" s="5">
        <v>99.975803831999997</v>
      </c>
      <c r="F13" s="5" t="str">
        <f t="shared" si="2"/>
        <v>Yes</v>
      </c>
      <c r="G13" s="5">
        <v>99.965801051</v>
      </c>
      <c r="H13" s="5" t="str">
        <f t="shared" si="3"/>
        <v>Yes</v>
      </c>
      <c r="I13" s="6">
        <v>6.9999999999999999E-4</v>
      </c>
      <c r="J13" s="6">
        <v>-0.01</v>
      </c>
      <c r="K13" s="91" t="str">
        <f t="shared" si="0"/>
        <v>Yes</v>
      </c>
    </row>
    <row r="14" spans="1:11" x14ac:dyDescent="0.25">
      <c r="A14" s="90" t="s">
        <v>13</v>
      </c>
      <c r="B14" s="21" t="s">
        <v>213</v>
      </c>
      <c r="C14" s="22">
        <v>2283657</v>
      </c>
      <c r="D14" s="5" t="str">
        <f>IF($B14="N/A","N/A",IF(C14&gt;15,"No",IF(C14&lt;-15,"No","Yes")))</f>
        <v>N/A</v>
      </c>
      <c r="E14" s="22">
        <v>2351043</v>
      </c>
      <c r="F14" s="5" t="str">
        <f>IF($B14="N/A","N/A",IF(E14&gt;15,"No",IF(E14&lt;-15,"No","Yes")))</f>
        <v>N/A</v>
      </c>
      <c r="G14" s="22">
        <v>2329577</v>
      </c>
      <c r="H14" s="5" t="str">
        <f>IF($B14="N/A","N/A",IF(G14&gt;15,"No",IF(G14&lt;-15,"No","Yes")))</f>
        <v>N/A</v>
      </c>
      <c r="I14" s="6">
        <v>2.9510000000000001</v>
      </c>
      <c r="J14" s="6">
        <v>-0.91300000000000003</v>
      </c>
      <c r="K14" s="91" t="str">
        <f t="shared" si="0"/>
        <v>Yes</v>
      </c>
    </row>
    <row r="15" spans="1:11" ht="14.25" customHeight="1" x14ac:dyDescent="0.25">
      <c r="A15" s="90" t="s">
        <v>442</v>
      </c>
      <c r="B15" s="21" t="s">
        <v>213</v>
      </c>
      <c r="C15" s="5">
        <v>0.1752452317</v>
      </c>
      <c r="D15" s="5" t="str">
        <f>IF($B15="N/A","N/A",IF(C15&gt;15,"No",IF(C15&lt;-15,"No","Yes")))</f>
        <v>N/A</v>
      </c>
      <c r="E15" s="5">
        <v>1.5099681300000001E-2</v>
      </c>
      <c r="F15" s="5" t="str">
        <f>IF($B15="N/A","N/A",IF(E15&gt;15,"No",IF(E15&lt;-15,"No","Yes")))</f>
        <v>N/A</v>
      </c>
      <c r="G15" s="5">
        <v>2.7043535999999998E-3</v>
      </c>
      <c r="H15" s="5" t="str">
        <f>IF($B15="N/A","N/A",IF(G15&gt;15,"No",IF(G15&lt;-15,"No","Yes")))</f>
        <v>N/A</v>
      </c>
      <c r="I15" s="6">
        <v>-91.4</v>
      </c>
      <c r="J15" s="6">
        <v>-82.1</v>
      </c>
      <c r="K15" s="91" t="str">
        <f t="shared" si="0"/>
        <v>No</v>
      </c>
    </row>
    <row r="16" spans="1:11" ht="12.75" customHeight="1" x14ac:dyDescent="0.25">
      <c r="A16" s="90" t="s">
        <v>859</v>
      </c>
      <c r="B16" s="21" t="s">
        <v>213</v>
      </c>
      <c r="C16" s="23">
        <v>181.95877060999999</v>
      </c>
      <c r="D16" s="5" t="str">
        <f>IF($B16="N/A","N/A",IF(C16&gt;15,"No",IF(C16&lt;-15,"No","Yes")))</f>
        <v>N/A</v>
      </c>
      <c r="E16" s="23">
        <v>272.31830986</v>
      </c>
      <c r="F16" s="5" t="str">
        <f>IF($B16="N/A","N/A",IF(E16&gt;15,"No",IF(E16&lt;-15,"No","Yes")))</f>
        <v>N/A</v>
      </c>
      <c r="G16" s="23">
        <v>224.53968254</v>
      </c>
      <c r="H16" s="5" t="str">
        <f>IF($B16="N/A","N/A",IF(G16&gt;15,"No",IF(G16&lt;-15,"No","Yes")))</f>
        <v>N/A</v>
      </c>
      <c r="I16" s="6">
        <v>49.66</v>
      </c>
      <c r="J16" s="6">
        <v>-17.5</v>
      </c>
      <c r="K16" s="91" t="str">
        <f t="shared" si="0"/>
        <v>Yes</v>
      </c>
    </row>
    <row r="17" spans="1:11" x14ac:dyDescent="0.25">
      <c r="A17" s="90" t="s">
        <v>131</v>
      </c>
      <c r="B17" s="21" t="s">
        <v>213</v>
      </c>
      <c r="C17" s="22">
        <v>1908</v>
      </c>
      <c r="D17" s="5" t="str">
        <f>IF($B17="N/A","N/A",IF(C17&gt;15,"No",IF(C17&lt;-15,"No","Yes")))</f>
        <v>N/A</v>
      </c>
      <c r="E17" s="22">
        <v>1641</v>
      </c>
      <c r="F17" s="5" t="str">
        <f>IF($B17="N/A","N/A",IF(E17&gt;15,"No",IF(E17&lt;-15,"No","Yes")))</f>
        <v>N/A</v>
      </c>
      <c r="G17" s="22">
        <v>1905</v>
      </c>
      <c r="H17" s="5" t="str">
        <f>IF($B17="N/A","N/A",IF(G17&gt;15,"No",IF(G17&lt;-15,"No","Yes")))</f>
        <v>N/A</v>
      </c>
      <c r="I17" s="6">
        <v>-14</v>
      </c>
      <c r="J17" s="6">
        <v>16.09</v>
      </c>
      <c r="K17" s="91" t="str">
        <f t="shared" si="0"/>
        <v>Yes</v>
      </c>
    </row>
    <row r="18" spans="1:11" x14ac:dyDescent="0.25">
      <c r="A18" s="90" t="s">
        <v>346</v>
      </c>
      <c r="B18" s="21" t="s">
        <v>213</v>
      </c>
      <c r="C18" s="4">
        <v>8.3529388100000004E-2</v>
      </c>
      <c r="D18" s="5" t="str">
        <f>IF($B18="N/A","N/A",IF(C18&gt;15,"No",IF(C18&lt;-15,"No","Yes")))</f>
        <v>N/A</v>
      </c>
      <c r="E18" s="4">
        <v>6.9781919799999995E-2</v>
      </c>
      <c r="F18" s="5" t="str">
        <f>IF($B18="N/A","N/A",IF(E18&gt;15,"No",IF(E18&lt;-15,"No","Yes")))</f>
        <v>N/A</v>
      </c>
      <c r="G18" s="4">
        <v>8.1742781900000006E-2</v>
      </c>
      <c r="H18" s="5" t="str">
        <f>IF($B18="N/A","N/A",IF(G18&gt;15,"No",IF(G18&lt;-15,"No","Yes")))</f>
        <v>N/A</v>
      </c>
      <c r="I18" s="6">
        <v>-16.5</v>
      </c>
      <c r="J18" s="6">
        <v>17.14</v>
      </c>
      <c r="K18" s="91" t="str">
        <f t="shared" si="0"/>
        <v>Yes</v>
      </c>
    </row>
    <row r="19" spans="1:11" ht="27.75" customHeight="1" x14ac:dyDescent="0.25">
      <c r="A19" s="90" t="s">
        <v>838</v>
      </c>
      <c r="B19" s="21" t="s">
        <v>213</v>
      </c>
      <c r="C19" s="23">
        <v>64.758385743999995</v>
      </c>
      <c r="D19" s="5" t="str">
        <f>IF($B19="N/A","N/A",IF(C19&gt;60,"No",IF(C19&lt;15,"No","Yes")))</f>
        <v>N/A</v>
      </c>
      <c r="E19" s="23">
        <v>53.259597806000002</v>
      </c>
      <c r="F19" s="5" t="str">
        <f>IF($B19="N/A","N/A",IF(E19&gt;60,"No",IF(E19&lt;15,"No","Yes")))</f>
        <v>N/A</v>
      </c>
      <c r="G19" s="23">
        <v>44.037270341000003</v>
      </c>
      <c r="H19" s="5" t="str">
        <f>IF($B19="N/A","N/A",IF(G19&gt;60,"No",IF(G19&lt;15,"No","Yes")))</f>
        <v>N/A</v>
      </c>
      <c r="I19" s="6">
        <v>-17.8</v>
      </c>
      <c r="J19" s="6">
        <v>-17.3</v>
      </c>
      <c r="K19" s="91" t="str">
        <f t="shared" si="0"/>
        <v>Yes</v>
      </c>
    </row>
    <row r="20" spans="1:11" x14ac:dyDescent="0.25">
      <c r="A20" s="90" t="s">
        <v>27</v>
      </c>
      <c r="B20" s="21" t="s">
        <v>217</v>
      </c>
      <c r="C20" s="22">
        <v>0</v>
      </c>
      <c r="D20" s="5" t="str">
        <f>IF($B20="N/A","N/A",IF(C20="N/A","N/A",IF(C20=0,"Yes","No")))</f>
        <v>Yes</v>
      </c>
      <c r="E20" s="22">
        <v>0</v>
      </c>
      <c r="F20" s="5" t="str">
        <f>IF($B20="N/A","N/A",IF(E20="N/A","N/A",IF(E20=0,"Yes","No")))</f>
        <v>Yes</v>
      </c>
      <c r="G20" s="22">
        <v>11</v>
      </c>
      <c r="H20" s="5" t="str">
        <f>IF($B20="N/A","N/A",IF(G20=0,"Yes","No"))</f>
        <v>No</v>
      </c>
      <c r="I20" s="6" t="s">
        <v>1747</v>
      </c>
      <c r="J20" s="6" t="s">
        <v>1747</v>
      </c>
      <c r="K20" s="91" t="str">
        <f t="shared" si="0"/>
        <v>N/A</v>
      </c>
    </row>
    <row r="21" spans="1:11" x14ac:dyDescent="0.25">
      <c r="A21" s="90" t="s">
        <v>839</v>
      </c>
      <c r="B21" s="21" t="s">
        <v>213</v>
      </c>
      <c r="C21" s="5">
        <v>0</v>
      </c>
      <c r="D21" s="5" t="str">
        <f>IF($B21="N/A","N/A",IF(C21&gt;15,"No",IF(C21&lt;-15,"No","Yes")))</f>
        <v>N/A</v>
      </c>
      <c r="E21" s="5">
        <v>0</v>
      </c>
      <c r="F21" s="5" t="str">
        <f>IF($B21="N/A","N/A",IF(E21&gt;15,"No",IF(E21&lt;-15,"No","Yes")))</f>
        <v>N/A</v>
      </c>
      <c r="G21" s="5">
        <v>0</v>
      </c>
      <c r="H21" s="5" t="str">
        <f>IF($B21="N/A","N/A",IF(G21&gt;15,"No",IF(G21&lt;-15,"No","Yes")))</f>
        <v>N/A</v>
      </c>
      <c r="I21" s="6" t="s">
        <v>1747</v>
      </c>
      <c r="J21" s="6" t="s">
        <v>1747</v>
      </c>
      <c r="K21" s="91" t="str">
        <f t="shared" si="0"/>
        <v>N/A</v>
      </c>
    </row>
    <row r="22" spans="1:11" x14ac:dyDescent="0.25">
      <c r="A22" s="98" t="s">
        <v>1699</v>
      </c>
      <c r="B22" s="99" t="s">
        <v>213</v>
      </c>
      <c r="C22" s="120">
        <v>0</v>
      </c>
      <c r="D22" s="100" t="str">
        <f>IF($B22="N/A","N/A",IF(C22&gt;15,"No",IF(C22&lt;-15,"No","Yes")))</f>
        <v>N/A</v>
      </c>
      <c r="E22" s="120">
        <v>0</v>
      </c>
      <c r="F22" s="100" t="str">
        <f>IF($B22="N/A","N/A",IF(E22&gt;15,"No",IF(E22&lt;-15,"No","Yes")))</f>
        <v>N/A</v>
      </c>
      <c r="G22" s="120">
        <v>0</v>
      </c>
      <c r="H22" s="100" t="str">
        <f>IF($B22="N/A","N/A",IF(G22&gt;15,"No",IF(G22&lt;-15,"No","Yes")))</f>
        <v>N/A</v>
      </c>
      <c r="I22" s="101" t="s">
        <v>1747</v>
      </c>
      <c r="J22" s="101" t="s">
        <v>1747</v>
      </c>
      <c r="K22" s="102" t="str">
        <f t="shared" si="0"/>
        <v>N/A</v>
      </c>
    </row>
    <row r="23" spans="1:11" ht="12" customHeight="1" x14ac:dyDescent="0.25">
      <c r="A23" s="172" t="s">
        <v>1632</v>
      </c>
      <c r="B23" s="173"/>
      <c r="C23" s="173"/>
      <c r="D23" s="173"/>
      <c r="E23" s="173"/>
      <c r="F23" s="173"/>
      <c r="G23" s="173"/>
      <c r="H23" s="173"/>
      <c r="I23" s="173"/>
      <c r="J23" s="173"/>
      <c r="K23" s="174"/>
    </row>
    <row r="24" spans="1:11" x14ac:dyDescent="0.25">
      <c r="A24" s="164" t="s">
        <v>1630</v>
      </c>
      <c r="B24" s="165"/>
      <c r="C24" s="165"/>
      <c r="D24" s="165"/>
      <c r="E24" s="165"/>
      <c r="F24" s="165"/>
      <c r="G24" s="165"/>
      <c r="H24" s="165"/>
      <c r="I24" s="165"/>
      <c r="J24" s="165"/>
      <c r="K24" s="166"/>
    </row>
    <row r="25" spans="1:11" x14ac:dyDescent="0.25">
      <c r="A25" s="167" t="s">
        <v>1731</v>
      </c>
      <c r="B25" s="167"/>
      <c r="C25" s="167"/>
      <c r="D25" s="167"/>
      <c r="E25" s="167"/>
      <c r="F25" s="167"/>
      <c r="G25" s="167"/>
      <c r="H25" s="167"/>
      <c r="I25" s="167"/>
      <c r="J25" s="167"/>
      <c r="K25" s="168"/>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F24" activePane="bottomRight" state="frozen"/>
      <selection activeCell="K249" sqref="K249"/>
      <selection pane="topRight" activeCell="K249" sqref="K249"/>
      <selection pane="bottomLeft" activeCell="K249" sqref="K249"/>
      <selection pane="bottomRight" activeCell="K249" sqref="K249"/>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1726</v>
      </c>
      <c r="B1" s="156"/>
      <c r="C1" s="156"/>
      <c r="D1" s="156"/>
      <c r="E1" s="156"/>
      <c r="F1" s="156"/>
      <c r="G1" s="156"/>
      <c r="H1" s="156"/>
      <c r="I1" s="156"/>
      <c r="J1" s="156"/>
      <c r="K1" s="157"/>
    </row>
    <row r="2" spans="1:11" ht="13" x14ac:dyDescent="0.3">
      <c r="A2" s="161" t="s">
        <v>1587</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5.5" customHeight="1"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90" t="s">
        <v>12</v>
      </c>
      <c r="B6" s="21" t="s">
        <v>213</v>
      </c>
      <c r="C6" s="22">
        <v>2283657</v>
      </c>
      <c r="D6" s="5" t="str">
        <f>IF($B6="N/A","N/A",IF(C6&gt;15,"No",IF(C6&lt;-15,"No","Yes")))</f>
        <v>N/A</v>
      </c>
      <c r="E6" s="22">
        <v>2351043</v>
      </c>
      <c r="F6" s="5" t="str">
        <f>IF($B6="N/A","N/A",IF(E6&gt;15,"No",IF(E6&lt;-15,"No","Yes")))</f>
        <v>N/A</v>
      </c>
      <c r="G6" s="22">
        <v>2329577</v>
      </c>
      <c r="H6" s="5" t="str">
        <f>IF($B6="N/A","N/A",IF(G6&gt;15,"No",IF(G6&lt;-15,"No","Yes")))</f>
        <v>N/A</v>
      </c>
      <c r="I6" s="6">
        <v>2.9510000000000001</v>
      </c>
      <c r="J6" s="6">
        <v>-0.91300000000000003</v>
      </c>
      <c r="K6" s="91" t="str">
        <f t="shared" ref="K6:K18" si="0">IF(J6="Div by 0", "N/A", IF(J6="N/A","N/A", IF(J6&gt;30, "No", IF(J6&lt;-30, "No", "Yes"))))</f>
        <v>Yes</v>
      </c>
    </row>
    <row r="7" spans="1:11" x14ac:dyDescent="0.25">
      <c r="A7" s="90" t="s">
        <v>30</v>
      </c>
      <c r="B7" s="21" t="s">
        <v>214</v>
      </c>
      <c r="C7" s="5">
        <v>100</v>
      </c>
      <c r="D7" s="5" t="str">
        <f>IF($B7="N/A","N/A",IF(C7&gt;100,"No",IF(C7&lt;95,"No","Yes")))</f>
        <v>Yes</v>
      </c>
      <c r="E7" s="5">
        <v>100</v>
      </c>
      <c r="F7" s="5" t="str">
        <f>IF($B7="N/A","N/A",IF(E7&gt;100,"No",IF(E7&lt;95,"No","Yes")))</f>
        <v>Yes</v>
      </c>
      <c r="G7" s="5">
        <v>100</v>
      </c>
      <c r="H7" s="5" t="str">
        <f>IF($B7="N/A","N/A",IF(G7&gt;100,"No",IF(G7&lt;95,"No","Yes")))</f>
        <v>Yes</v>
      </c>
      <c r="I7" s="6">
        <v>0</v>
      </c>
      <c r="J7" s="6">
        <v>0</v>
      </c>
      <c r="K7" s="91" t="str">
        <f t="shared" si="0"/>
        <v>Yes</v>
      </c>
    </row>
    <row r="8" spans="1:11" x14ac:dyDescent="0.25">
      <c r="A8" s="90" t="s">
        <v>29</v>
      </c>
      <c r="B8" s="21" t="s">
        <v>217</v>
      </c>
      <c r="C8" s="5">
        <v>0</v>
      </c>
      <c r="D8" s="5" t="str">
        <f>IF($B8="N/A","N/A",IF(C8=0,"Yes","No"))</f>
        <v>Yes</v>
      </c>
      <c r="E8" s="5">
        <v>0</v>
      </c>
      <c r="F8" s="5" t="str">
        <f>IF($B8="N/A","N/A",IF(E8=0,"Yes","No"))</f>
        <v>Yes</v>
      </c>
      <c r="G8" s="5">
        <v>0</v>
      </c>
      <c r="H8" s="5" t="str">
        <f>IF($B8="N/A","N/A",IF(G8=0,"Yes","No"))</f>
        <v>Yes</v>
      </c>
      <c r="I8" s="6" t="s">
        <v>1747</v>
      </c>
      <c r="J8" s="6" t="s">
        <v>1747</v>
      </c>
      <c r="K8" s="91" t="str">
        <f t="shared" si="0"/>
        <v>N/A</v>
      </c>
    </row>
    <row r="9" spans="1:11" x14ac:dyDescent="0.25">
      <c r="A9" s="90" t="s">
        <v>851</v>
      </c>
      <c r="B9" s="21" t="s">
        <v>271</v>
      </c>
      <c r="C9" s="23">
        <v>70.082310960000001</v>
      </c>
      <c r="D9" s="5" t="str">
        <f>IF($B9="N/A","N/A",IF(C9&gt;60,"No",IF(C9&lt;15,"No","Yes")))</f>
        <v>No</v>
      </c>
      <c r="E9" s="23">
        <v>74.300995771000004</v>
      </c>
      <c r="F9" s="5" t="str">
        <f>IF($B9="N/A","N/A",IF(E9&gt;60,"No",IF(E9&lt;15,"No","Yes")))</f>
        <v>No</v>
      </c>
      <c r="G9" s="23">
        <v>74.503943848999995</v>
      </c>
      <c r="H9" s="5" t="str">
        <f>IF($B9="N/A","N/A",IF(G9&gt;60,"No",IF(G9&lt;15,"No","Yes")))</f>
        <v>No</v>
      </c>
      <c r="I9" s="6">
        <v>6.02</v>
      </c>
      <c r="J9" s="6">
        <v>0.27310000000000001</v>
      </c>
      <c r="K9" s="91" t="str">
        <f t="shared" si="0"/>
        <v>Yes</v>
      </c>
    </row>
    <row r="10" spans="1:11" x14ac:dyDescent="0.25">
      <c r="A10" s="90" t="s">
        <v>14</v>
      </c>
      <c r="B10" s="21" t="s">
        <v>272</v>
      </c>
      <c r="C10" s="5">
        <v>1.7421618045</v>
      </c>
      <c r="D10" s="5" t="str">
        <f>IF($B10="N/A","N/A",IF(C10&gt;15,"No",IF(C10&lt;=0,"No","Yes")))</f>
        <v>Yes</v>
      </c>
      <c r="E10" s="5">
        <v>1.5294063103</v>
      </c>
      <c r="F10" s="5" t="str">
        <f>IF($B10="N/A","N/A",IF(E10&gt;15,"No",IF(E10&lt;=0,"No","Yes")))</f>
        <v>Yes</v>
      </c>
      <c r="G10" s="5">
        <v>1.5572354981000001</v>
      </c>
      <c r="H10" s="5" t="str">
        <f>IF($B10="N/A","N/A",IF(G10&gt;15,"No",IF(G10&lt;=0,"No","Yes")))</f>
        <v>Yes</v>
      </c>
      <c r="I10" s="6">
        <v>-12.2</v>
      </c>
      <c r="J10" s="6">
        <v>1.82</v>
      </c>
      <c r="K10" s="91" t="str">
        <f t="shared" si="0"/>
        <v>Yes</v>
      </c>
    </row>
    <row r="11" spans="1:11" x14ac:dyDescent="0.25">
      <c r="A11" s="90" t="s">
        <v>874</v>
      </c>
      <c r="B11" s="21" t="s">
        <v>213</v>
      </c>
      <c r="C11" s="23">
        <v>107.80070378000001</v>
      </c>
      <c r="D11" s="5" t="str">
        <f>IF($B11="N/A","N/A",IF(C11&gt;15,"No",IF(C11&lt;-15,"No","Yes")))</f>
        <v>N/A</v>
      </c>
      <c r="E11" s="23">
        <v>119.79063882</v>
      </c>
      <c r="F11" s="5" t="str">
        <f>IF($B11="N/A","N/A",IF(E11&gt;15,"No",IF(E11&lt;-15,"No","Yes")))</f>
        <v>N/A</v>
      </c>
      <c r="G11" s="23">
        <v>139.66753039</v>
      </c>
      <c r="H11" s="5" t="str">
        <f>IF($B11="N/A","N/A",IF(G11&gt;15,"No",IF(G11&lt;-15,"No","Yes")))</f>
        <v>N/A</v>
      </c>
      <c r="I11" s="6">
        <v>11.12</v>
      </c>
      <c r="J11" s="6">
        <v>16.59</v>
      </c>
      <c r="K11" s="91" t="str">
        <f t="shared" si="0"/>
        <v>Yes</v>
      </c>
    </row>
    <row r="12" spans="1:11" x14ac:dyDescent="0.25">
      <c r="A12" s="90" t="s">
        <v>936</v>
      </c>
      <c r="B12" s="21" t="s">
        <v>213</v>
      </c>
      <c r="C12" s="5">
        <v>1.9847113643000001</v>
      </c>
      <c r="D12" s="5" t="str">
        <f>IF($B12="N/A","N/A",IF(C12&gt;15,"No",IF(C12&lt;-15,"No","Yes")))</f>
        <v>N/A</v>
      </c>
      <c r="E12" s="5">
        <v>1.8898846171999999</v>
      </c>
      <c r="F12" s="5" t="str">
        <f>IF($B12="N/A","N/A",IF(E12&gt;15,"No",IF(E12&lt;-15,"No","Yes")))</f>
        <v>N/A</v>
      </c>
      <c r="G12" s="5">
        <v>1.7868050723</v>
      </c>
      <c r="H12" s="5" t="str">
        <f>IF($B12="N/A","N/A",IF(G12&gt;15,"No",IF(G12&lt;-15,"No","Yes")))</f>
        <v>N/A</v>
      </c>
      <c r="I12" s="6">
        <v>-4.78</v>
      </c>
      <c r="J12" s="6">
        <v>-5.45</v>
      </c>
      <c r="K12" s="91" t="str">
        <f t="shared" si="0"/>
        <v>Yes</v>
      </c>
    </row>
    <row r="13" spans="1:11" x14ac:dyDescent="0.25">
      <c r="A13" s="90" t="s">
        <v>51</v>
      </c>
      <c r="B13" s="21" t="s">
        <v>273</v>
      </c>
      <c r="C13" s="5">
        <v>100</v>
      </c>
      <c r="D13" s="5" t="str">
        <f>IF($B13="N/A","N/A",IF(C13&gt;99,"No",IF(C13&lt;95,"No","Yes")))</f>
        <v>No</v>
      </c>
      <c r="E13" s="5">
        <v>100</v>
      </c>
      <c r="F13" s="5" t="str">
        <f>IF($B13="N/A","N/A",IF(E13&gt;99,"No",IF(E13&lt;95,"No","Yes")))</f>
        <v>No</v>
      </c>
      <c r="G13" s="5">
        <v>100</v>
      </c>
      <c r="H13" s="5" t="str">
        <f>IF($B13="N/A","N/A",IF(G13&gt;99,"No",IF(G13&lt;95,"No","Yes")))</f>
        <v>No</v>
      </c>
      <c r="I13" s="6">
        <v>0</v>
      </c>
      <c r="J13" s="6">
        <v>0</v>
      </c>
      <c r="K13" s="91" t="str">
        <f t="shared" si="0"/>
        <v>Yes</v>
      </c>
    </row>
    <row r="14" spans="1:11" x14ac:dyDescent="0.25">
      <c r="A14" s="90" t="s">
        <v>52</v>
      </c>
      <c r="B14" s="21" t="s">
        <v>274</v>
      </c>
      <c r="C14" s="5">
        <v>0</v>
      </c>
      <c r="D14" s="5" t="str">
        <f>IF($B14="N/A","N/A",IF(C14&gt;6,"No",IF(C14&lt;=0,"No","Yes")))</f>
        <v>No</v>
      </c>
      <c r="E14" s="5">
        <v>0</v>
      </c>
      <c r="F14" s="5" t="str">
        <f>IF($B14="N/A","N/A",IF(E14&gt;6,"No",IF(E14&lt;=0,"No","Yes")))</f>
        <v>No</v>
      </c>
      <c r="G14" s="5">
        <v>0</v>
      </c>
      <c r="H14" s="5" t="str">
        <f>IF($B14="N/A","N/A",IF(G14&gt;6,"No",IF(G14&lt;=0,"No","Yes")))</f>
        <v>No</v>
      </c>
      <c r="I14" s="6" t="s">
        <v>1747</v>
      </c>
      <c r="J14" s="6" t="s">
        <v>1747</v>
      </c>
      <c r="K14" s="91" t="str">
        <f t="shared" si="0"/>
        <v>N/A</v>
      </c>
    </row>
    <row r="15" spans="1:11" x14ac:dyDescent="0.25">
      <c r="A15" s="90" t="s">
        <v>164</v>
      </c>
      <c r="B15" s="21" t="s">
        <v>213</v>
      </c>
      <c r="C15" s="5">
        <v>100</v>
      </c>
      <c r="D15" s="5" t="str">
        <f>IF($B15="N/A","N/A",IF(C15&gt;15,"No",IF(C15&lt;-15,"No","Yes")))</f>
        <v>N/A</v>
      </c>
      <c r="E15" s="5">
        <v>100</v>
      </c>
      <c r="F15" s="5" t="str">
        <f>IF($B15="N/A","N/A",IF(E15&gt;15,"No",IF(E15&lt;-15,"No","Yes")))</f>
        <v>N/A</v>
      </c>
      <c r="G15" s="5">
        <v>99.992788390000001</v>
      </c>
      <c r="H15" s="5" t="str">
        <f>IF($B15="N/A","N/A",IF(G15&gt;15,"No",IF(G15&lt;-15,"No","Yes")))</f>
        <v>N/A</v>
      </c>
      <c r="I15" s="6">
        <v>0</v>
      </c>
      <c r="J15" s="6">
        <v>-7.0000000000000001E-3</v>
      </c>
      <c r="K15" s="91" t="str">
        <f t="shared" si="0"/>
        <v>Yes</v>
      </c>
    </row>
    <row r="16" spans="1:11" x14ac:dyDescent="0.25">
      <c r="A16" s="90" t="s">
        <v>165</v>
      </c>
      <c r="B16" s="21" t="s">
        <v>275</v>
      </c>
      <c r="C16" s="5">
        <v>0</v>
      </c>
      <c r="D16" s="5" t="str">
        <f>IF($B16="N/A","N/A",IF(C16&gt;98,"Yes","No"))</f>
        <v>No</v>
      </c>
      <c r="E16" s="5">
        <v>0</v>
      </c>
      <c r="F16" s="5" t="str">
        <f>IF($B16="N/A","N/A",IF(E16&gt;98,"Yes","No"))</f>
        <v>No</v>
      </c>
      <c r="G16" s="5">
        <v>0.1011342403</v>
      </c>
      <c r="H16" s="5" t="str">
        <f>IF($B16="N/A","N/A",IF(G16&gt;98,"Yes","No"))</f>
        <v>No</v>
      </c>
      <c r="I16" s="6" t="s">
        <v>1747</v>
      </c>
      <c r="J16" s="6" t="s">
        <v>1747</v>
      </c>
      <c r="K16" s="91" t="str">
        <f t="shared" si="0"/>
        <v>N/A</v>
      </c>
    </row>
    <row r="17" spans="1:11" x14ac:dyDescent="0.25">
      <c r="A17" s="90" t="s">
        <v>21</v>
      </c>
      <c r="B17" s="21" t="s">
        <v>275</v>
      </c>
      <c r="C17" s="5">
        <v>99.819894142999999</v>
      </c>
      <c r="D17" s="5" t="str">
        <f>IF($B17="N/A","N/A",IF(C17&gt;98,"Yes","No"))</f>
        <v>Yes</v>
      </c>
      <c r="E17" s="5">
        <v>99.958699182000004</v>
      </c>
      <c r="F17" s="5" t="str">
        <f>IF($B17="N/A","N/A",IF(E17&gt;98,"Yes","No"))</f>
        <v>Yes</v>
      </c>
      <c r="G17" s="5">
        <v>99.902686196000005</v>
      </c>
      <c r="H17" s="5" t="str">
        <f>IF($B17="N/A","N/A",IF(G17&gt;98,"Yes","No"))</f>
        <v>Yes</v>
      </c>
      <c r="I17" s="6">
        <v>0.1391</v>
      </c>
      <c r="J17" s="6">
        <v>-5.6000000000000001E-2</v>
      </c>
      <c r="K17" s="91" t="str">
        <f t="shared" si="0"/>
        <v>Yes</v>
      </c>
    </row>
    <row r="18" spans="1:11" x14ac:dyDescent="0.25">
      <c r="A18" s="90" t="s">
        <v>53</v>
      </c>
      <c r="B18" s="21" t="s">
        <v>275</v>
      </c>
      <c r="C18" s="5">
        <v>99.74177383</v>
      </c>
      <c r="D18" s="5" t="str">
        <f>IF($B18="N/A","N/A",IF(C18&gt;98,"Yes","No"))</f>
        <v>Yes</v>
      </c>
      <c r="E18" s="5">
        <v>99.954445750000005</v>
      </c>
      <c r="F18" s="5" t="str">
        <f>IF($B18="N/A","N/A",IF(E18&gt;98,"Yes","No"))</f>
        <v>Yes</v>
      </c>
      <c r="G18" s="5">
        <v>99.961237597999997</v>
      </c>
      <c r="H18" s="5" t="str">
        <f>IF($B18="N/A","N/A",IF(G18&gt;98,"Yes","No"))</f>
        <v>Yes</v>
      </c>
      <c r="I18" s="6">
        <v>0.2132</v>
      </c>
      <c r="J18" s="6">
        <v>6.7999999999999996E-3</v>
      </c>
      <c r="K18" s="91" t="str">
        <f t="shared" si="0"/>
        <v>Yes</v>
      </c>
    </row>
    <row r="19" spans="1:11" ht="12.75" customHeight="1" x14ac:dyDescent="0.25">
      <c r="A19" s="90" t="s">
        <v>675</v>
      </c>
      <c r="B19" s="21" t="s">
        <v>223</v>
      </c>
      <c r="C19" s="5">
        <v>99.216870134000004</v>
      </c>
      <c r="D19" s="5" t="str">
        <f>IF($B19="N/A","N/A",IF(C19&gt;100,"No",IF(C19&lt;98,"No","Yes")))</f>
        <v>Yes</v>
      </c>
      <c r="E19" s="5">
        <v>99.281893185000001</v>
      </c>
      <c r="F19" s="5" t="str">
        <f>IF($B19="N/A","N/A",IF(E19&gt;100,"No",IF(E19&lt;98,"No","Yes")))</f>
        <v>Yes</v>
      </c>
      <c r="G19" s="5">
        <v>99.326787652999997</v>
      </c>
      <c r="H19" s="5" t="str">
        <f>IF($B19="N/A","N/A",IF(G19&gt;100,"No",IF(G19&lt;98,"No","Yes")))</f>
        <v>Yes</v>
      </c>
      <c r="I19" s="6">
        <v>6.5500000000000003E-2</v>
      </c>
      <c r="J19" s="6">
        <v>4.5199999999999997E-2</v>
      </c>
      <c r="K19" s="91" t="str">
        <f>IF(J19="Div by 0", "N/A", IF(J19="N/A","N/A", IF(J19&gt;30, "No", IF(J19&lt;-30, "No", "Yes"))))</f>
        <v>Yes</v>
      </c>
    </row>
    <row r="20" spans="1:11" x14ac:dyDescent="0.25">
      <c r="A20" s="90" t="s">
        <v>676</v>
      </c>
      <c r="B20" s="21" t="s">
        <v>223</v>
      </c>
      <c r="C20" s="5">
        <v>99.425701845999995</v>
      </c>
      <c r="D20" s="5" t="str">
        <f>IF($B20="N/A","N/A",IF(C20&gt;100,"No",IF(C20&lt;98,"No","Yes")))</f>
        <v>Yes</v>
      </c>
      <c r="E20" s="5">
        <v>99.621827418999999</v>
      </c>
      <c r="F20" s="5" t="str">
        <f>IF($B20="N/A","N/A",IF(E20&gt;100,"No",IF(E20&lt;98,"No","Yes")))</f>
        <v>Yes</v>
      </c>
      <c r="G20" s="5">
        <v>99.604434624999996</v>
      </c>
      <c r="H20" s="5" t="str">
        <f>IF($B20="N/A","N/A",IF(G20&gt;100,"No",IF(G20&lt;98,"No","Yes")))</f>
        <v>Yes</v>
      </c>
      <c r="I20" s="6">
        <v>0.1973</v>
      </c>
      <c r="J20" s="6">
        <v>-1.7000000000000001E-2</v>
      </c>
      <c r="K20" s="91" t="str">
        <f>IF(J20="Div by 0", "N/A", IF(J20="N/A","N/A", IF(J20&gt;30, "No", IF(J20&lt;-30, "No", "Yes"))))</f>
        <v>Yes</v>
      </c>
    </row>
    <row r="21" spans="1:11" x14ac:dyDescent="0.25">
      <c r="A21" s="90" t="s">
        <v>677</v>
      </c>
      <c r="B21" s="21" t="s">
        <v>223</v>
      </c>
      <c r="C21" s="5">
        <v>99.425701845999995</v>
      </c>
      <c r="D21" s="5" t="str">
        <f>IF($B21="N/A","N/A",IF(C21&gt;100,"No",IF(C21&lt;98,"No","Yes")))</f>
        <v>Yes</v>
      </c>
      <c r="E21" s="5">
        <v>99.621827418999999</v>
      </c>
      <c r="F21" s="5" t="str">
        <f>IF($B21="N/A","N/A",IF(E21&gt;100,"No",IF(E21&lt;98,"No","Yes")))</f>
        <v>Yes</v>
      </c>
      <c r="G21" s="5">
        <v>99.604434624999996</v>
      </c>
      <c r="H21" s="5" t="str">
        <f>IF($B21="N/A","N/A",IF(G21&gt;100,"No",IF(G21&lt;98,"No","Yes")))</f>
        <v>Yes</v>
      </c>
      <c r="I21" s="6">
        <v>0.1973</v>
      </c>
      <c r="J21" s="6">
        <v>-1.7000000000000001E-2</v>
      </c>
      <c r="K21" s="91" t="str">
        <f>IF(J21="Div by 0", "N/A", IF(J21="N/A","N/A", IF(J21&gt;30, "No", IF(J21&lt;-30, "No", "Yes"))))</f>
        <v>Yes</v>
      </c>
    </row>
    <row r="22" spans="1:11" ht="15" customHeight="1" x14ac:dyDescent="0.25">
      <c r="A22" s="90" t="s">
        <v>1700</v>
      </c>
      <c r="B22" s="21" t="s">
        <v>213</v>
      </c>
      <c r="C22" s="5">
        <v>64.184770305000001</v>
      </c>
      <c r="D22" s="5" t="str">
        <f>IF($B22="N/A","N/A",IF(C22&gt;15,"No",IF(C22&lt;-15,"No","Yes")))</f>
        <v>N/A</v>
      </c>
      <c r="E22" s="5">
        <v>59.584320661</v>
      </c>
      <c r="F22" s="5" t="str">
        <f>IF($B22="N/A","N/A",IF(E22&gt;15,"No",IF(E22&lt;-15,"No","Yes")))</f>
        <v>N/A</v>
      </c>
      <c r="G22" s="5">
        <v>58.024010367999999</v>
      </c>
      <c r="H22" s="5" t="str">
        <f>IF($B22="N/A","N/A",IF(G22&gt;15,"No",IF(G22&lt;-15,"No","Yes")))</f>
        <v>N/A</v>
      </c>
      <c r="I22" s="6">
        <v>-7.17</v>
      </c>
      <c r="J22" s="6">
        <v>-2.62</v>
      </c>
      <c r="K22" s="91" t="str">
        <f t="shared" ref="K22:K31" si="1">IF(J22="Div by 0", "N/A", IF(J22="N/A","N/A", IF(J22&gt;30, "No", IF(J22&lt;-30, "No", "Yes"))))</f>
        <v>Yes</v>
      </c>
    </row>
    <row r="23" spans="1:11" x14ac:dyDescent="0.25">
      <c r="A23" s="90" t="s">
        <v>937</v>
      </c>
      <c r="B23" s="21" t="s">
        <v>213</v>
      </c>
      <c r="C23" s="5">
        <v>34.207457599999998</v>
      </c>
      <c r="D23" s="5" t="str">
        <f>IF($B23="N/A","N/A",IF(C23&gt;15,"No",IF(C23&lt;-15,"No","Yes")))</f>
        <v>N/A</v>
      </c>
      <c r="E23" s="5">
        <v>38.586576256000001</v>
      </c>
      <c r="F23" s="5" t="str">
        <f>IF($B23="N/A","N/A",IF(E23&gt;15,"No",IF(E23&lt;-15,"No","Yes")))</f>
        <v>N/A</v>
      </c>
      <c r="G23" s="5">
        <v>39.780269122</v>
      </c>
      <c r="H23" s="5" t="str">
        <f>IF($B23="N/A","N/A",IF(G23&gt;15,"No",IF(G23&lt;-15,"No","Yes")))</f>
        <v>N/A</v>
      </c>
      <c r="I23" s="6">
        <v>12.8</v>
      </c>
      <c r="J23" s="6">
        <v>3.0939999999999999</v>
      </c>
      <c r="K23" s="91" t="str">
        <f t="shared" si="1"/>
        <v>Yes</v>
      </c>
    </row>
    <row r="24" spans="1:11" ht="25" x14ac:dyDescent="0.25">
      <c r="A24" s="90" t="s">
        <v>938</v>
      </c>
      <c r="B24" s="21" t="s">
        <v>213</v>
      </c>
      <c r="C24" s="5">
        <v>1.1866931000000001E-2</v>
      </c>
      <c r="D24" s="5" t="str">
        <f>IF($B24="N/A","N/A",IF(C24&gt;15,"No",IF(C24&lt;-15,"No","Yes")))</f>
        <v>N/A</v>
      </c>
      <c r="E24" s="5">
        <v>0.39450575770000001</v>
      </c>
      <c r="F24" s="5" t="str">
        <f>IF($B24="N/A","N/A",IF(E24&gt;15,"No",IF(E24&lt;-15,"No","Yes")))</f>
        <v>N/A</v>
      </c>
      <c r="G24" s="5">
        <v>0.64299226860000003</v>
      </c>
      <c r="H24" s="5" t="str">
        <f>IF($B24="N/A","N/A",IF(G24&gt;15,"No",IF(G24&lt;-15,"No","Yes")))</f>
        <v>N/A</v>
      </c>
      <c r="I24" s="6">
        <v>3224</v>
      </c>
      <c r="J24" s="6">
        <v>62.99</v>
      </c>
      <c r="K24" s="91" t="str">
        <f t="shared" si="1"/>
        <v>No</v>
      </c>
    </row>
    <row r="25" spans="1:11" x14ac:dyDescent="0.25">
      <c r="A25" s="90" t="s">
        <v>166</v>
      </c>
      <c r="B25" s="21" t="s">
        <v>213</v>
      </c>
      <c r="C25" s="5">
        <v>99.425701845999995</v>
      </c>
      <c r="D25" s="5" t="str">
        <f t="shared" ref="D25:D27" si="2">IF($B25="N/A","N/A",IF(C25&gt;15,"No",IF(C25&lt;-15,"No","Yes")))</f>
        <v>N/A</v>
      </c>
      <c r="E25" s="5">
        <v>99.621827418999999</v>
      </c>
      <c r="F25" s="5" t="str">
        <f t="shared" ref="F25:F27" si="3">IF($B25="N/A","N/A",IF(E25&gt;15,"No",IF(E25&lt;-15,"No","Yes")))</f>
        <v>N/A</v>
      </c>
      <c r="G25" s="5">
        <v>99.604434624999996</v>
      </c>
      <c r="H25" s="5" t="str">
        <f t="shared" ref="H25:H27" si="4">IF($B25="N/A","N/A",IF(G25&gt;15,"No",IF(G25&lt;-15,"No","Yes")))</f>
        <v>N/A</v>
      </c>
      <c r="I25" s="6">
        <v>0.1973</v>
      </c>
      <c r="J25" s="6">
        <v>-1.7000000000000001E-2</v>
      </c>
      <c r="K25" s="91" t="str">
        <f t="shared" si="1"/>
        <v>Yes</v>
      </c>
    </row>
    <row r="26" spans="1:11" x14ac:dyDescent="0.25">
      <c r="A26" s="90" t="s">
        <v>167</v>
      </c>
      <c r="B26" s="21" t="s">
        <v>213</v>
      </c>
      <c r="C26" s="5">
        <v>99.425701845999995</v>
      </c>
      <c r="D26" s="5" t="str">
        <f t="shared" si="2"/>
        <v>N/A</v>
      </c>
      <c r="E26" s="5">
        <v>99.621827418999999</v>
      </c>
      <c r="F26" s="5" t="str">
        <f t="shared" si="3"/>
        <v>N/A</v>
      </c>
      <c r="G26" s="5">
        <v>99.604434624999996</v>
      </c>
      <c r="H26" s="5" t="str">
        <f t="shared" si="4"/>
        <v>N/A</v>
      </c>
      <c r="I26" s="6">
        <v>0.1973</v>
      </c>
      <c r="J26" s="6">
        <v>-1.7000000000000001E-2</v>
      </c>
      <c r="K26" s="91" t="str">
        <f t="shared" si="1"/>
        <v>Yes</v>
      </c>
    </row>
    <row r="27" spans="1:11" x14ac:dyDescent="0.25">
      <c r="A27" s="90" t="s">
        <v>168</v>
      </c>
      <c r="B27" s="21" t="s">
        <v>213</v>
      </c>
      <c r="C27" s="5">
        <v>99.425701845999995</v>
      </c>
      <c r="D27" s="5" t="str">
        <f t="shared" si="2"/>
        <v>N/A</v>
      </c>
      <c r="E27" s="5">
        <v>99.621827418999999</v>
      </c>
      <c r="F27" s="5" t="str">
        <f t="shared" si="3"/>
        <v>N/A</v>
      </c>
      <c r="G27" s="5">
        <v>99.604434624999996</v>
      </c>
      <c r="H27" s="5" t="str">
        <f t="shared" si="4"/>
        <v>N/A</v>
      </c>
      <c r="I27" s="6">
        <v>0.1973</v>
      </c>
      <c r="J27" s="6">
        <v>-1.7000000000000001E-2</v>
      </c>
      <c r="K27" s="91" t="str">
        <f t="shared" si="1"/>
        <v>Yes</v>
      </c>
    </row>
    <row r="28" spans="1:11" x14ac:dyDescent="0.25">
      <c r="A28" s="90" t="s">
        <v>54</v>
      </c>
      <c r="B28" s="21" t="s">
        <v>213</v>
      </c>
      <c r="C28" s="5">
        <v>7.7645198030999998</v>
      </c>
      <c r="D28" s="5" t="str">
        <f>IF($B28="N/A","N/A",IF(C28&gt;15,"No",IF(C28&lt;-15,"No","Yes")))</f>
        <v>N/A</v>
      </c>
      <c r="E28" s="5">
        <v>8.2402150874999993</v>
      </c>
      <c r="F28" s="5" t="str">
        <f>IF($B28="N/A","N/A",IF(E28&gt;15,"No",IF(E28&lt;-15,"No","Yes")))</f>
        <v>N/A</v>
      </c>
      <c r="G28" s="5">
        <v>8.5816008657000005</v>
      </c>
      <c r="H28" s="5" t="str">
        <f>IF($B28="N/A","N/A",IF(G28&gt;15,"No",IF(G28&lt;-15,"No","Yes")))</f>
        <v>N/A</v>
      </c>
      <c r="I28" s="6">
        <v>6.1269999999999998</v>
      </c>
      <c r="J28" s="6">
        <v>4.1429999999999998</v>
      </c>
      <c r="K28" s="91" t="str">
        <f t="shared" si="1"/>
        <v>Yes</v>
      </c>
    </row>
    <row r="29" spans="1:11" x14ac:dyDescent="0.25">
      <c r="A29" s="90" t="s">
        <v>55</v>
      </c>
      <c r="B29" s="21" t="s">
        <v>213</v>
      </c>
      <c r="C29" s="5">
        <v>91.661182042999997</v>
      </c>
      <c r="D29" s="5" t="str">
        <f>IF($B29="N/A","N/A",IF(C29&gt;15,"No",IF(C29&lt;-15,"No","Yes")))</f>
        <v>N/A</v>
      </c>
      <c r="E29" s="5">
        <v>91.381612330999999</v>
      </c>
      <c r="F29" s="5" t="str">
        <f>IF($B29="N/A","N/A",IF(E29&gt;15,"No",IF(E29&lt;-15,"No","Yes")))</f>
        <v>N/A</v>
      </c>
      <c r="G29" s="5">
        <v>91.022833758999994</v>
      </c>
      <c r="H29" s="5" t="str">
        <f>IF($B29="N/A","N/A",IF(G29&gt;15,"No",IF(G29&lt;-15,"No","Yes")))</f>
        <v>N/A</v>
      </c>
      <c r="I29" s="6">
        <v>-0.30499999999999999</v>
      </c>
      <c r="J29" s="6">
        <v>-0.39300000000000002</v>
      </c>
      <c r="K29" s="91" t="str">
        <f t="shared" si="1"/>
        <v>Yes</v>
      </c>
    </row>
    <row r="30" spans="1:11" x14ac:dyDescent="0.25">
      <c r="A30" s="90" t="s">
        <v>56</v>
      </c>
      <c r="B30" s="21" t="s">
        <v>213</v>
      </c>
      <c r="C30" s="5">
        <v>74.790872710000002</v>
      </c>
      <c r="D30" s="5" t="str">
        <f>IF($B30="N/A","N/A",IF(C30&gt;15,"No",IF(C30&lt;-15,"No","Yes")))</f>
        <v>N/A</v>
      </c>
      <c r="E30" s="5">
        <v>76.230592123999998</v>
      </c>
      <c r="F30" s="5" t="str">
        <f>IF($B30="N/A","N/A",IF(E30&gt;15,"No",IF(E30&lt;-15,"No","Yes")))</f>
        <v>N/A</v>
      </c>
      <c r="G30" s="5">
        <v>77.850657007999999</v>
      </c>
      <c r="H30" s="5" t="str">
        <f>IF($B30="N/A","N/A",IF(G30&gt;15,"No",IF(G30&lt;-15,"No","Yes")))</f>
        <v>N/A</v>
      </c>
      <c r="I30" s="6">
        <v>1.925</v>
      </c>
      <c r="J30" s="6">
        <v>2.125</v>
      </c>
      <c r="K30" s="91" t="str">
        <f t="shared" si="1"/>
        <v>Yes</v>
      </c>
    </row>
    <row r="31" spans="1:11" x14ac:dyDescent="0.25">
      <c r="A31" s="98" t="s">
        <v>57</v>
      </c>
      <c r="B31" s="99" t="s">
        <v>213</v>
      </c>
      <c r="C31" s="100">
        <v>18.509653595</v>
      </c>
      <c r="D31" s="100" t="str">
        <f>IF($B31="N/A","N/A",IF(C31&gt;15,"No",IF(C31&lt;-15,"No","Yes")))</f>
        <v>N/A</v>
      </c>
      <c r="E31" s="100">
        <v>16.389832086999998</v>
      </c>
      <c r="F31" s="100" t="str">
        <f>IF($B31="N/A","N/A",IF(E31&gt;15,"No",IF(E31&lt;-15,"No","Yes")))</f>
        <v>N/A</v>
      </c>
      <c r="G31" s="100">
        <v>15.195805933999999</v>
      </c>
      <c r="H31" s="100" t="str">
        <f>IF($B31="N/A","N/A",IF(G31&gt;15,"No",IF(G31&lt;-15,"No","Yes")))</f>
        <v>N/A</v>
      </c>
      <c r="I31" s="101">
        <v>-11.5</v>
      </c>
      <c r="J31" s="101">
        <v>-7.29</v>
      </c>
      <c r="K31" s="102" t="str">
        <f t="shared" si="1"/>
        <v>Yes</v>
      </c>
    </row>
    <row r="32" spans="1:11" ht="12" customHeight="1" x14ac:dyDescent="0.25">
      <c r="A32" s="172" t="s">
        <v>1632</v>
      </c>
      <c r="B32" s="173"/>
      <c r="C32" s="173"/>
      <c r="D32" s="173"/>
      <c r="E32" s="173"/>
      <c r="F32" s="173"/>
      <c r="G32" s="173"/>
      <c r="H32" s="173"/>
      <c r="I32" s="173"/>
      <c r="J32" s="173"/>
      <c r="K32" s="174"/>
    </row>
    <row r="33" spans="1:11" x14ac:dyDescent="0.25">
      <c r="A33" s="164" t="s">
        <v>1630</v>
      </c>
      <c r="B33" s="165"/>
      <c r="C33" s="165"/>
      <c r="D33" s="165"/>
      <c r="E33" s="165"/>
      <c r="F33" s="165"/>
      <c r="G33" s="165"/>
      <c r="H33" s="165"/>
      <c r="I33" s="165"/>
      <c r="J33" s="165"/>
      <c r="K33" s="166"/>
    </row>
    <row r="34" spans="1:11" x14ac:dyDescent="0.25">
      <c r="A34" s="167" t="s">
        <v>1731</v>
      </c>
      <c r="B34" s="167"/>
      <c r="C34" s="167"/>
      <c r="D34" s="167"/>
      <c r="E34" s="167"/>
      <c r="F34" s="167"/>
      <c r="G34" s="167"/>
      <c r="H34" s="167"/>
      <c r="I34" s="167"/>
      <c r="J34" s="167"/>
      <c r="K34" s="168"/>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F18" activePane="bottomRight" state="frozen"/>
      <selection activeCell="K249" sqref="K249"/>
      <selection pane="topRight" activeCell="K249" sqref="K249"/>
      <selection pane="bottomLeft" activeCell="K249" sqref="K249"/>
      <selection pane="bottomRight" activeCell="K249" sqref="K249"/>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1726</v>
      </c>
      <c r="B1" s="156"/>
      <c r="C1" s="156"/>
      <c r="D1" s="156"/>
      <c r="E1" s="156"/>
      <c r="F1" s="156"/>
      <c r="G1" s="156"/>
      <c r="H1" s="156"/>
      <c r="I1" s="156"/>
      <c r="J1" s="156"/>
      <c r="K1" s="157"/>
    </row>
    <row r="2" spans="1:11" ht="13" x14ac:dyDescent="0.3">
      <c r="A2" s="161" t="s">
        <v>1588</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5.5" customHeight="1"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4" t="s">
        <v>12</v>
      </c>
      <c r="B6" s="42" t="s">
        <v>213</v>
      </c>
      <c r="C6" s="22">
        <v>569</v>
      </c>
      <c r="D6" s="5" t="str">
        <f t="shared" ref="D6:F18" si="0">IF($B6="N/A","N/A",IF(C6&lt;0,"No","Yes"))</f>
        <v>N/A</v>
      </c>
      <c r="E6" s="22">
        <v>569</v>
      </c>
      <c r="F6" s="5" t="str">
        <f t="shared" si="0"/>
        <v>N/A</v>
      </c>
      <c r="G6" s="22">
        <v>904</v>
      </c>
      <c r="H6" s="5" t="str">
        <f t="shared" ref="H6:H18" si="1">IF($B6="N/A","N/A",IF(G6&lt;0,"No","Yes"))</f>
        <v>N/A</v>
      </c>
      <c r="I6" s="6">
        <v>0</v>
      </c>
      <c r="J6" s="6">
        <v>58.88</v>
      </c>
      <c r="K6" s="91" t="str">
        <f t="shared" ref="K6:K18" si="2">IF(J6="Div by 0", "N/A", IF(J6="N/A","N/A", IF(J6&gt;30, "No", IF(J6&lt;-30, "No", "Yes"))))</f>
        <v>No</v>
      </c>
    </row>
    <row r="7" spans="1:11" x14ac:dyDescent="0.25">
      <c r="A7" s="88" t="s">
        <v>443</v>
      </c>
      <c r="B7" s="42" t="s">
        <v>213</v>
      </c>
      <c r="C7" s="5">
        <v>1.7574692443</v>
      </c>
      <c r="D7" s="5" t="str">
        <f t="shared" si="0"/>
        <v>N/A</v>
      </c>
      <c r="E7" s="5">
        <v>1.0544815465999999</v>
      </c>
      <c r="F7" s="5" t="str">
        <f t="shared" si="0"/>
        <v>N/A</v>
      </c>
      <c r="G7" s="5">
        <v>1.3274336282999999</v>
      </c>
      <c r="H7" s="5" t="str">
        <f t="shared" si="1"/>
        <v>N/A</v>
      </c>
      <c r="I7" s="6">
        <v>-40</v>
      </c>
      <c r="J7" s="6">
        <v>25.88</v>
      </c>
      <c r="K7" s="91" t="str">
        <f t="shared" si="2"/>
        <v>Yes</v>
      </c>
    </row>
    <row r="8" spans="1:11" x14ac:dyDescent="0.25">
      <c r="A8" s="88" t="s">
        <v>444</v>
      </c>
      <c r="B8" s="42" t="s">
        <v>213</v>
      </c>
      <c r="C8" s="5">
        <v>26.186291740000001</v>
      </c>
      <c r="D8" s="5" t="str">
        <f t="shared" si="0"/>
        <v>N/A</v>
      </c>
      <c r="E8" s="5">
        <v>26.186291740000001</v>
      </c>
      <c r="F8" s="5" t="str">
        <f t="shared" si="0"/>
        <v>N/A</v>
      </c>
      <c r="G8" s="5">
        <v>22.123893805000002</v>
      </c>
      <c r="H8" s="5" t="str">
        <f t="shared" si="1"/>
        <v>N/A</v>
      </c>
      <c r="I8" s="6">
        <v>0</v>
      </c>
      <c r="J8" s="6">
        <v>-15.5</v>
      </c>
      <c r="K8" s="91" t="str">
        <f t="shared" si="2"/>
        <v>Yes</v>
      </c>
    </row>
    <row r="9" spans="1:11" x14ac:dyDescent="0.25">
      <c r="A9" s="88" t="s">
        <v>445</v>
      </c>
      <c r="B9" s="42" t="s">
        <v>213</v>
      </c>
      <c r="C9" s="5">
        <v>1.0544815465999999</v>
      </c>
      <c r="D9" s="5" t="str">
        <f t="shared" si="0"/>
        <v>N/A</v>
      </c>
      <c r="E9" s="5">
        <v>2.2847100176000001</v>
      </c>
      <c r="F9" s="5" t="str">
        <f t="shared" si="0"/>
        <v>N/A</v>
      </c>
      <c r="G9" s="5">
        <v>1.3274336282999999</v>
      </c>
      <c r="H9" s="5" t="str">
        <f t="shared" si="1"/>
        <v>N/A</v>
      </c>
      <c r="I9" s="6">
        <v>116.7</v>
      </c>
      <c r="J9" s="6">
        <v>-41.9</v>
      </c>
      <c r="K9" s="91" t="str">
        <f t="shared" si="2"/>
        <v>No</v>
      </c>
    </row>
    <row r="10" spans="1:11" x14ac:dyDescent="0.25">
      <c r="A10" s="88" t="s">
        <v>446</v>
      </c>
      <c r="B10" s="42" t="s">
        <v>213</v>
      </c>
      <c r="C10" s="5">
        <v>71.001757468999998</v>
      </c>
      <c r="D10" s="5" t="str">
        <f t="shared" si="0"/>
        <v>N/A</v>
      </c>
      <c r="E10" s="5">
        <v>70.474516695999995</v>
      </c>
      <c r="F10" s="5" t="str">
        <f t="shared" si="0"/>
        <v>N/A</v>
      </c>
      <c r="G10" s="5">
        <v>75.221238937999999</v>
      </c>
      <c r="H10" s="5" t="str">
        <f t="shared" si="1"/>
        <v>N/A</v>
      </c>
      <c r="I10" s="6">
        <v>-0.74299999999999999</v>
      </c>
      <c r="J10" s="6">
        <v>6.7350000000000003</v>
      </c>
      <c r="K10" s="91" t="str">
        <f t="shared" si="2"/>
        <v>Yes</v>
      </c>
    </row>
    <row r="11" spans="1:11" x14ac:dyDescent="0.25">
      <c r="A11" s="114" t="s">
        <v>207</v>
      </c>
      <c r="B11" s="42" t="s">
        <v>213</v>
      </c>
      <c r="C11" s="5">
        <v>100</v>
      </c>
      <c r="D11" s="5" t="str">
        <f t="shared" si="0"/>
        <v>N/A</v>
      </c>
      <c r="E11" s="5">
        <v>100</v>
      </c>
      <c r="F11" s="5" t="str">
        <f t="shared" si="0"/>
        <v>N/A</v>
      </c>
      <c r="G11" s="5">
        <v>99.778761062000001</v>
      </c>
      <c r="H11" s="5" t="str">
        <f t="shared" si="1"/>
        <v>N/A</v>
      </c>
      <c r="I11" s="6">
        <v>0</v>
      </c>
      <c r="J11" s="6">
        <v>-0.221</v>
      </c>
      <c r="K11" s="91" t="str">
        <f t="shared" si="2"/>
        <v>Yes</v>
      </c>
    </row>
    <row r="12" spans="1:11" x14ac:dyDescent="0.25">
      <c r="A12" s="114" t="s">
        <v>936</v>
      </c>
      <c r="B12" s="42" t="s">
        <v>213</v>
      </c>
      <c r="C12" s="5">
        <v>0</v>
      </c>
      <c r="D12" s="5" t="str">
        <f t="shared" si="0"/>
        <v>N/A</v>
      </c>
      <c r="E12" s="5">
        <v>0</v>
      </c>
      <c r="F12" s="5" t="str">
        <f t="shared" si="0"/>
        <v>N/A</v>
      </c>
      <c r="G12" s="5">
        <v>0</v>
      </c>
      <c r="H12" s="5" t="str">
        <f t="shared" si="1"/>
        <v>N/A</v>
      </c>
      <c r="I12" s="6" t="s">
        <v>1747</v>
      </c>
      <c r="J12" s="6" t="s">
        <v>1747</v>
      </c>
      <c r="K12" s="91" t="str">
        <f t="shared" si="2"/>
        <v>N/A</v>
      </c>
    </row>
    <row r="13" spans="1:11" x14ac:dyDescent="0.25">
      <c r="A13" s="114" t="s">
        <v>51</v>
      </c>
      <c r="B13" s="42" t="s">
        <v>213</v>
      </c>
      <c r="C13" s="5">
        <v>100</v>
      </c>
      <c r="D13" s="5" t="str">
        <f t="shared" si="0"/>
        <v>N/A</v>
      </c>
      <c r="E13" s="5">
        <v>100</v>
      </c>
      <c r="F13" s="5" t="str">
        <f t="shared" si="0"/>
        <v>N/A</v>
      </c>
      <c r="G13" s="5">
        <v>100</v>
      </c>
      <c r="H13" s="5" t="str">
        <f t="shared" si="1"/>
        <v>N/A</v>
      </c>
      <c r="I13" s="6">
        <v>0</v>
      </c>
      <c r="J13" s="6">
        <v>0</v>
      </c>
      <c r="K13" s="91" t="str">
        <f t="shared" si="2"/>
        <v>Yes</v>
      </c>
    </row>
    <row r="14" spans="1:11" x14ac:dyDescent="0.25">
      <c r="A14" s="114" t="s">
        <v>52</v>
      </c>
      <c r="B14" s="42" t="s">
        <v>213</v>
      </c>
      <c r="C14" s="5">
        <v>0</v>
      </c>
      <c r="D14" s="5" t="str">
        <f t="shared" si="0"/>
        <v>N/A</v>
      </c>
      <c r="E14" s="5">
        <v>0</v>
      </c>
      <c r="F14" s="5" t="str">
        <f t="shared" si="0"/>
        <v>N/A</v>
      </c>
      <c r="G14" s="5">
        <v>0</v>
      </c>
      <c r="H14" s="5" t="str">
        <f t="shared" si="1"/>
        <v>N/A</v>
      </c>
      <c r="I14" s="6" t="s">
        <v>1747</v>
      </c>
      <c r="J14" s="6" t="s">
        <v>1747</v>
      </c>
      <c r="K14" s="91" t="str">
        <f t="shared" si="2"/>
        <v>N/A</v>
      </c>
    </row>
    <row r="15" spans="1:11" x14ac:dyDescent="0.25">
      <c r="A15" s="114" t="s">
        <v>164</v>
      </c>
      <c r="B15" s="42" t="s">
        <v>213</v>
      </c>
      <c r="C15" s="5">
        <v>100</v>
      </c>
      <c r="D15" s="5" t="str">
        <f t="shared" si="0"/>
        <v>N/A</v>
      </c>
      <c r="E15" s="5">
        <v>100</v>
      </c>
      <c r="F15" s="5" t="str">
        <f t="shared" si="0"/>
        <v>N/A</v>
      </c>
      <c r="G15" s="5">
        <v>99.889380531</v>
      </c>
      <c r="H15" s="5" t="str">
        <f t="shared" si="1"/>
        <v>N/A</v>
      </c>
      <c r="I15" s="6">
        <v>0</v>
      </c>
      <c r="J15" s="6">
        <v>-0.111</v>
      </c>
      <c r="K15" s="91" t="str">
        <f t="shared" si="2"/>
        <v>Yes</v>
      </c>
    </row>
    <row r="16" spans="1:11" x14ac:dyDescent="0.25">
      <c r="A16" s="114" t="s">
        <v>165</v>
      </c>
      <c r="B16" s="42" t="s">
        <v>213</v>
      </c>
      <c r="C16" s="5">
        <v>0</v>
      </c>
      <c r="D16" s="5" t="str">
        <f t="shared" si="0"/>
        <v>N/A</v>
      </c>
      <c r="E16" s="5">
        <v>0</v>
      </c>
      <c r="F16" s="5" t="str">
        <f t="shared" si="0"/>
        <v>N/A</v>
      </c>
      <c r="G16" s="5">
        <v>11.836283185999999</v>
      </c>
      <c r="H16" s="5" t="str">
        <f t="shared" si="1"/>
        <v>N/A</v>
      </c>
      <c r="I16" s="6" t="s">
        <v>1747</v>
      </c>
      <c r="J16" s="6" t="s">
        <v>1747</v>
      </c>
      <c r="K16" s="91" t="str">
        <f t="shared" si="2"/>
        <v>N/A</v>
      </c>
    </row>
    <row r="17" spans="1:11" x14ac:dyDescent="0.25">
      <c r="A17" s="114" t="s">
        <v>21</v>
      </c>
      <c r="B17" s="42" t="s">
        <v>213</v>
      </c>
      <c r="C17" s="5">
        <v>0</v>
      </c>
      <c r="D17" s="5" t="str">
        <f t="shared" si="0"/>
        <v>N/A</v>
      </c>
      <c r="E17" s="5">
        <v>0</v>
      </c>
      <c r="F17" s="5" t="str">
        <f t="shared" si="0"/>
        <v>N/A</v>
      </c>
      <c r="G17" s="5">
        <v>11.615044248</v>
      </c>
      <c r="H17" s="5" t="str">
        <f t="shared" si="1"/>
        <v>N/A</v>
      </c>
      <c r="I17" s="6" t="s">
        <v>1747</v>
      </c>
      <c r="J17" s="6" t="s">
        <v>1747</v>
      </c>
      <c r="K17" s="91" t="str">
        <f t="shared" si="2"/>
        <v>N/A</v>
      </c>
    </row>
    <row r="18" spans="1:11" x14ac:dyDescent="0.25">
      <c r="A18" s="114" t="s">
        <v>53</v>
      </c>
      <c r="B18" s="42" t="s">
        <v>213</v>
      </c>
      <c r="C18" s="5">
        <v>100</v>
      </c>
      <c r="D18" s="5" t="str">
        <f t="shared" si="0"/>
        <v>N/A</v>
      </c>
      <c r="E18" s="5">
        <v>100</v>
      </c>
      <c r="F18" s="5" t="str">
        <f t="shared" si="0"/>
        <v>N/A</v>
      </c>
      <c r="G18" s="5">
        <v>99.778761062000001</v>
      </c>
      <c r="H18" s="5" t="str">
        <f t="shared" si="1"/>
        <v>N/A</v>
      </c>
      <c r="I18" s="6">
        <v>0</v>
      </c>
      <c r="J18" s="6">
        <v>-0.221</v>
      </c>
      <c r="K18" s="91" t="str">
        <f t="shared" si="2"/>
        <v>Yes</v>
      </c>
    </row>
    <row r="19" spans="1:11" x14ac:dyDescent="0.25">
      <c r="A19" s="90" t="s">
        <v>675</v>
      </c>
      <c r="B19" s="42" t="s">
        <v>213</v>
      </c>
      <c r="C19" s="5">
        <v>100</v>
      </c>
      <c r="D19" s="5" t="str">
        <f t="shared" ref="D19:D21" si="3">IF($B19="N/A","N/A",IF(C19&lt;0,"No","Yes"))</f>
        <v>N/A</v>
      </c>
      <c r="E19" s="5">
        <v>100</v>
      </c>
      <c r="F19" s="5" t="str">
        <f t="shared" ref="F19:F21" si="4">IF($B19="N/A","N/A",IF(E19&lt;0,"No","Yes"))</f>
        <v>N/A</v>
      </c>
      <c r="G19" s="5">
        <v>100</v>
      </c>
      <c r="H19" s="5" t="str">
        <f t="shared" ref="H19:H22" si="5">IF($B19="N/A","N/A",IF(G19&lt;0,"No","Yes"))</f>
        <v>N/A</v>
      </c>
      <c r="I19" s="6">
        <v>0</v>
      </c>
      <c r="J19" s="6">
        <v>0</v>
      </c>
      <c r="K19" s="91" t="str">
        <f>IF(J19="Div by 0", "N/A", IF(J19="N/A","N/A", IF(J19&gt;30, "No", IF(J19&lt;-30, "No", "Yes"))))</f>
        <v>Yes</v>
      </c>
    </row>
    <row r="20" spans="1:11" x14ac:dyDescent="0.25">
      <c r="A20" s="90" t="s">
        <v>676</v>
      </c>
      <c r="B20" s="42" t="s">
        <v>213</v>
      </c>
      <c r="C20" s="5">
        <v>100</v>
      </c>
      <c r="D20" s="5" t="str">
        <f t="shared" si="3"/>
        <v>N/A</v>
      </c>
      <c r="E20" s="5">
        <v>100</v>
      </c>
      <c r="F20" s="5" t="str">
        <f t="shared" si="4"/>
        <v>N/A</v>
      </c>
      <c r="G20" s="5">
        <v>100</v>
      </c>
      <c r="H20" s="5" t="str">
        <f t="shared" si="5"/>
        <v>N/A</v>
      </c>
      <c r="I20" s="6">
        <v>0</v>
      </c>
      <c r="J20" s="6">
        <v>0</v>
      </c>
      <c r="K20" s="91" t="str">
        <f>IF(J20="Div by 0", "N/A", IF(J20="N/A","N/A", IF(J20&gt;30, "No", IF(J20&lt;-30, "No", "Yes"))))</f>
        <v>Yes</v>
      </c>
    </row>
    <row r="21" spans="1:11" x14ac:dyDescent="0.25">
      <c r="A21" s="90" t="s">
        <v>677</v>
      </c>
      <c r="B21" s="42" t="s">
        <v>213</v>
      </c>
      <c r="C21" s="5">
        <v>100</v>
      </c>
      <c r="D21" s="5" t="str">
        <f t="shared" si="3"/>
        <v>N/A</v>
      </c>
      <c r="E21" s="5">
        <v>100</v>
      </c>
      <c r="F21" s="5" t="str">
        <f t="shared" si="4"/>
        <v>N/A</v>
      </c>
      <c r="G21" s="5">
        <v>100</v>
      </c>
      <c r="H21" s="5" t="str">
        <f t="shared" si="5"/>
        <v>N/A</v>
      </c>
      <c r="I21" s="6">
        <v>0</v>
      </c>
      <c r="J21" s="6">
        <v>0</v>
      </c>
      <c r="K21" s="91" t="str">
        <f>IF(J21="Div by 0", "N/A", IF(J21="N/A","N/A", IF(J21&gt;30, "No", IF(J21&lt;-30, "No", "Yes"))))</f>
        <v>Yes</v>
      </c>
    </row>
    <row r="22" spans="1:11" ht="16.5" customHeight="1" x14ac:dyDescent="0.25">
      <c r="A22" s="90" t="s">
        <v>1700</v>
      </c>
      <c r="B22" s="42" t="s">
        <v>213</v>
      </c>
      <c r="C22" s="5">
        <v>33.567662566000003</v>
      </c>
      <c r="D22" s="5" t="str">
        <f t="shared" ref="D22:D31" si="6">IF($B22="N/A","N/A",IF(C22&lt;0,"No","Yes"))</f>
        <v>N/A</v>
      </c>
      <c r="E22" s="5">
        <v>30.755711775000002</v>
      </c>
      <c r="F22" s="5" t="str">
        <f t="shared" ref="F22:F31" si="7">IF($B22="N/A","N/A",IF(E22&lt;0,"No","Yes"))</f>
        <v>N/A</v>
      </c>
      <c r="G22" s="5">
        <v>28.871681416000001</v>
      </c>
      <c r="H22" s="5" t="str">
        <f t="shared" si="5"/>
        <v>N/A</v>
      </c>
      <c r="I22" s="6">
        <v>-8.3800000000000008</v>
      </c>
      <c r="J22" s="6">
        <v>-6.13</v>
      </c>
      <c r="K22" s="91" t="str">
        <f t="shared" ref="K22:K31" si="8">IF(J22="Div by 0", "N/A", IF(J22="N/A","N/A", IF(J22&gt;30, "No", IF(J22&lt;-30, "No", "Yes"))))</f>
        <v>Yes</v>
      </c>
    </row>
    <row r="23" spans="1:11" x14ac:dyDescent="0.25">
      <c r="A23" s="90" t="s">
        <v>939</v>
      </c>
      <c r="B23" s="42" t="s">
        <v>213</v>
      </c>
      <c r="C23" s="5">
        <v>66.432337434000004</v>
      </c>
      <c r="D23" s="5" t="str">
        <f t="shared" si="6"/>
        <v>N/A</v>
      </c>
      <c r="E23" s="5">
        <v>69.244288225000005</v>
      </c>
      <c r="F23" s="5" t="str">
        <f t="shared" si="7"/>
        <v>N/A</v>
      </c>
      <c r="G23" s="5">
        <v>69.690265487000005</v>
      </c>
      <c r="H23" s="5" t="str">
        <f t="shared" ref="H23:H31" si="9">IF($B23="N/A","N/A",IF(G23&lt;0,"No","Yes"))</f>
        <v>N/A</v>
      </c>
      <c r="I23" s="6">
        <v>4.2329999999999997</v>
      </c>
      <c r="J23" s="6">
        <v>0.64410000000000001</v>
      </c>
      <c r="K23" s="91" t="str">
        <f t="shared" si="8"/>
        <v>Yes</v>
      </c>
    </row>
    <row r="24" spans="1:11" ht="25" x14ac:dyDescent="0.25">
      <c r="A24" s="90" t="s">
        <v>940</v>
      </c>
      <c r="B24" s="42" t="s">
        <v>213</v>
      </c>
      <c r="C24" s="5">
        <v>0</v>
      </c>
      <c r="D24" s="5" t="str">
        <f t="shared" si="6"/>
        <v>N/A</v>
      </c>
      <c r="E24" s="5">
        <v>0</v>
      </c>
      <c r="F24" s="5" t="str">
        <f t="shared" si="7"/>
        <v>N/A</v>
      </c>
      <c r="G24" s="5">
        <v>0</v>
      </c>
      <c r="H24" s="5" t="str">
        <f t="shared" si="9"/>
        <v>N/A</v>
      </c>
      <c r="I24" s="6" t="s">
        <v>1747</v>
      </c>
      <c r="J24" s="6" t="s">
        <v>1747</v>
      </c>
      <c r="K24" s="91" t="str">
        <f t="shared" si="8"/>
        <v>N/A</v>
      </c>
    </row>
    <row r="25" spans="1:11" x14ac:dyDescent="0.25">
      <c r="A25" s="114" t="s">
        <v>166</v>
      </c>
      <c r="B25" s="42" t="s">
        <v>213</v>
      </c>
      <c r="C25" s="5">
        <v>100</v>
      </c>
      <c r="D25" s="5" t="str">
        <f t="shared" si="6"/>
        <v>N/A</v>
      </c>
      <c r="E25" s="5">
        <v>100</v>
      </c>
      <c r="F25" s="5" t="str">
        <f t="shared" si="7"/>
        <v>N/A</v>
      </c>
      <c r="G25" s="5">
        <v>100</v>
      </c>
      <c r="H25" s="5" t="str">
        <f t="shared" si="9"/>
        <v>N/A</v>
      </c>
      <c r="I25" s="6">
        <v>0</v>
      </c>
      <c r="J25" s="6">
        <v>0</v>
      </c>
      <c r="K25" s="91" t="str">
        <f t="shared" si="8"/>
        <v>Yes</v>
      </c>
    </row>
    <row r="26" spans="1:11" x14ac:dyDescent="0.25">
      <c r="A26" s="114" t="s">
        <v>167</v>
      </c>
      <c r="B26" s="42" t="s">
        <v>213</v>
      </c>
      <c r="C26" s="5">
        <v>100</v>
      </c>
      <c r="D26" s="5" t="str">
        <f t="shared" si="6"/>
        <v>N/A</v>
      </c>
      <c r="E26" s="5">
        <v>100</v>
      </c>
      <c r="F26" s="5" t="str">
        <f t="shared" si="7"/>
        <v>N/A</v>
      </c>
      <c r="G26" s="5">
        <v>100</v>
      </c>
      <c r="H26" s="5" t="str">
        <f t="shared" si="9"/>
        <v>N/A</v>
      </c>
      <c r="I26" s="6">
        <v>0</v>
      </c>
      <c r="J26" s="6">
        <v>0</v>
      </c>
      <c r="K26" s="91" t="str">
        <f t="shared" si="8"/>
        <v>Yes</v>
      </c>
    </row>
    <row r="27" spans="1:11" x14ac:dyDescent="0.25">
      <c r="A27" s="114" t="s">
        <v>168</v>
      </c>
      <c r="B27" s="42" t="s">
        <v>213</v>
      </c>
      <c r="C27" s="5">
        <v>100</v>
      </c>
      <c r="D27" s="5" t="str">
        <f t="shared" si="6"/>
        <v>N/A</v>
      </c>
      <c r="E27" s="5">
        <v>100</v>
      </c>
      <c r="F27" s="5" t="str">
        <f t="shared" si="7"/>
        <v>N/A</v>
      </c>
      <c r="G27" s="5">
        <v>100</v>
      </c>
      <c r="H27" s="5" t="str">
        <f t="shared" si="9"/>
        <v>N/A</v>
      </c>
      <c r="I27" s="6">
        <v>0</v>
      </c>
      <c r="J27" s="6">
        <v>0</v>
      </c>
      <c r="K27" s="91" t="str">
        <f t="shared" si="8"/>
        <v>Yes</v>
      </c>
    </row>
    <row r="28" spans="1:11" x14ac:dyDescent="0.25">
      <c r="A28" s="114" t="s">
        <v>54</v>
      </c>
      <c r="B28" s="42" t="s">
        <v>213</v>
      </c>
      <c r="C28" s="5">
        <v>0</v>
      </c>
      <c r="D28" s="5" t="str">
        <f t="shared" si="6"/>
        <v>N/A</v>
      </c>
      <c r="E28" s="5">
        <v>0</v>
      </c>
      <c r="F28" s="5" t="str">
        <f t="shared" si="7"/>
        <v>N/A</v>
      </c>
      <c r="G28" s="5">
        <v>0</v>
      </c>
      <c r="H28" s="5" t="str">
        <f t="shared" si="9"/>
        <v>N/A</v>
      </c>
      <c r="I28" s="6" t="s">
        <v>1747</v>
      </c>
      <c r="J28" s="6" t="s">
        <v>1747</v>
      </c>
      <c r="K28" s="91" t="str">
        <f t="shared" si="8"/>
        <v>N/A</v>
      </c>
    </row>
    <row r="29" spans="1:11" x14ac:dyDescent="0.25">
      <c r="A29" s="114" t="s">
        <v>55</v>
      </c>
      <c r="B29" s="42" t="s">
        <v>213</v>
      </c>
      <c r="C29" s="5">
        <v>100</v>
      </c>
      <c r="D29" s="5" t="str">
        <f t="shared" si="6"/>
        <v>N/A</v>
      </c>
      <c r="E29" s="5">
        <v>100</v>
      </c>
      <c r="F29" s="5" t="str">
        <f t="shared" si="7"/>
        <v>N/A</v>
      </c>
      <c r="G29" s="5">
        <v>100</v>
      </c>
      <c r="H29" s="5" t="str">
        <f t="shared" si="9"/>
        <v>N/A</v>
      </c>
      <c r="I29" s="6">
        <v>0</v>
      </c>
      <c r="J29" s="6">
        <v>0</v>
      </c>
      <c r="K29" s="91" t="str">
        <f t="shared" si="8"/>
        <v>Yes</v>
      </c>
    </row>
    <row r="30" spans="1:11" x14ac:dyDescent="0.25">
      <c r="A30" s="114" t="s">
        <v>56</v>
      </c>
      <c r="B30" s="42" t="s">
        <v>213</v>
      </c>
      <c r="C30" s="5">
        <v>0</v>
      </c>
      <c r="D30" s="5" t="str">
        <f t="shared" si="6"/>
        <v>N/A</v>
      </c>
      <c r="E30" s="5">
        <v>0</v>
      </c>
      <c r="F30" s="5" t="str">
        <f t="shared" si="7"/>
        <v>N/A</v>
      </c>
      <c r="G30" s="5">
        <v>0</v>
      </c>
      <c r="H30" s="5" t="str">
        <f t="shared" si="9"/>
        <v>N/A</v>
      </c>
      <c r="I30" s="6" t="s">
        <v>1747</v>
      </c>
      <c r="J30" s="6" t="s">
        <v>1747</v>
      </c>
      <c r="K30" s="91" t="str">
        <f t="shared" si="8"/>
        <v>N/A</v>
      </c>
    </row>
    <row r="31" spans="1:11" x14ac:dyDescent="0.25">
      <c r="A31" s="115" t="s">
        <v>57</v>
      </c>
      <c r="B31" s="121" t="s">
        <v>213</v>
      </c>
      <c r="C31" s="100">
        <v>100</v>
      </c>
      <c r="D31" s="100" t="str">
        <f t="shared" si="6"/>
        <v>N/A</v>
      </c>
      <c r="E31" s="100">
        <v>100</v>
      </c>
      <c r="F31" s="100" t="str">
        <f t="shared" si="7"/>
        <v>N/A</v>
      </c>
      <c r="G31" s="100">
        <v>100</v>
      </c>
      <c r="H31" s="100" t="str">
        <f t="shared" si="9"/>
        <v>N/A</v>
      </c>
      <c r="I31" s="101">
        <v>0</v>
      </c>
      <c r="J31" s="101">
        <v>0</v>
      </c>
      <c r="K31" s="102" t="str">
        <f t="shared" si="8"/>
        <v>Yes</v>
      </c>
    </row>
    <row r="32" spans="1:11" ht="12" customHeight="1" x14ac:dyDescent="0.25">
      <c r="A32" s="172" t="s">
        <v>1632</v>
      </c>
      <c r="B32" s="173"/>
      <c r="C32" s="173"/>
      <c r="D32" s="173"/>
      <c r="E32" s="173"/>
      <c r="F32" s="173"/>
      <c r="G32" s="173"/>
      <c r="H32" s="173"/>
      <c r="I32" s="173"/>
      <c r="J32" s="173"/>
      <c r="K32" s="174"/>
    </row>
    <row r="33" spans="1:11" x14ac:dyDescent="0.25">
      <c r="A33" s="164" t="s">
        <v>1630</v>
      </c>
      <c r="B33" s="165"/>
      <c r="C33" s="165"/>
      <c r="D33" s="165"/>
      <c r="E33" s="165"/>
      <c r="F33" s="165"/>
      <c r="G33" s="165"/>
      <c r="H33" s="165"/>
      <c r="I33" s="165"/>
      <c r="J33" s="165"/>
      <c r="K33" s="166"/>
    </row>
    <row r="34" spans="1:11" x14ac:dyDescent="0.25">
      <c r="A34" s="167" t="s">
        <v>1731</v>
      </c>
      <c r="B34" s="167"/>
      <c r="C34" s="167"/>
      <c r="D34" s="167"/>
      <c r="E34" s="167"/>
      <c r="F34" s="167"/>
      <c r="G34" s="167"/>
      <c r="H34" s="167"/>
      <c r="I34" s="167"/>
      <c r="J34" s="167"/>
      <c r="K34" s="168"/>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7"/>
  <sheetViews>
    <sheetView zoomScaleNormal="100" zoomScaleSheetLayoutView="90" workbookViewId="0">
      <pane xSplit="2" ySplit="5" topLeftCell="C6" activePane="bottomRight" state="frozen"/>
      <selection activeCell="K249" sqref="K249"/>
      <selection pane="topRight" activeCell="K249" sqref="K249"/>
      <selection pane="bottomLeft" activeCell="K249" sqref="K249"/>
      <selection pane="bottomRight" activeCell="K249" sqref="K249"/>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s="13" customFormat="1" ht="13" x14ac:dyDescent="0.3">
      <c r="A2" s="161" t="s">
        <v>1589</v>
      </c>
      <c r="B2" s="162"/>
      <c r="C2" s="162"/>
      <c r="D2" s="162"/>
      <c r="E2" s="162"/>
      <c r="F2" s="162"/>
      <c r="G2" s="162"/>
      <c r="H2" s="162"/>
      <c r="I2" s="162"/>
      <c r="J2" s="162"/>
      <c r="K2" s="162"/>
      <c r="L2" s="163"/>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s="11" customFormat="1" ht="63" customHeight="1"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ht="12.75" customHeight="1" x14ac:dyDescent="0.25">
      <c r="A6" s="114" t="s">
        <v>345</v>
      </c>
      <c r="B6" s="7" t="s">
        <v>213</v>
      </c>
      <c r="C6" s="14">
        <v>7</v>
      </c>
      <c r="D6" s="7" t="s">
        <v>213</v>
      </c>
      <c r="E6" s="14">
        <v>7</v>
      </c>
      <c r="F6" s="7" t="s">
        <v>213</v>
      </c>
      <c r="G6" s="14">
        <v>7</v>
      </c>
      <c r="H6" s="7" t="s">
        <v>213</v>
      </c>
      <c r="I6" s="79" t="s">
        <v>213</v>
      </c>
      <c r="J6" s="79" t="s">
        <v>213</v>
      </c>
      <c r="K6" s="7" t="s">
        <v>213</v>
      </c>
      <c r="L6" s="124" t="s">
        <v>213</v>
      </c>
    </row>
    <row r="7" spans="1:12" x14ac:dyDescent="0.25">
      <c r="A7" s="90" t="s">
        <v>17</v>
      </c>
      <c r="B7" s="16" t="s">
        <v>213</v>
      </c>
      <c r="C7" s="17">
        <v>252912</v>
      </c>
      <c r="D7" s="39" t="str">
        <f>IF($B7="N/A","N/A",IF(C7&gt;10,"No",IF(C7&lt;-10,"No","Yes")))</f>
        <v>N/A</v>
      </c>
      <c r="E7" s="17">
        <v>262720</v>
      </c>
      <c r="F7" s="39" t="str">
        <f>IF($B7="N/A","N/A",IF(E7&gt;10,"No",IF(E7&lt;-10,"No","Yes")))</f>
        <v>N/A</v>
      </c>
      <c r="G7" s="17">
        <v>265501</v>
      </c>
      <c r="H7" s="39" t="str">
        <f>IF($B7="N/A","N/A",IF(G7&gt;10,"No",IF(G7&lt;-10,"No","Yes")))</f>
        <v>N/A</v>
      </c>
      <c r="I7" s="40">
        <v>3.8780000000000001</v>
      </c>
      <c r="J7" s="40">
        <v>1.0589999999999999</v>
      </c>
      <c r="K7" s="41" t="s">
        <v>736</v>
      </c>
      <c r="L7" s="92" t="str">
        <f>IF(J7="Div by 0", "N/A", IF(K7="N/A","N/A", IF(J7&gt;VALUE(MID(K7,1,2)), "No", IF(J7&lt;-1*VALUE(MID(K7,1,2)), "No", "Yes"))))</f>
        <v>Yes</v>
      </c>
    </row>
    <row r="8" spans="1:12" x14ac:dyDescent="0.25">
      <c r="A8" s="90" t="s">
        <v>58</v>
      </c>
      <c r="B8" s="21" t="s">
        <v>213</v>
      </c>
      <c r="C8" s="26">
        <v>1478209012</v>
      </c>
      <c r="D8" s="7" t="str">
        <f>IF($B8="N/A","N/A",IF(C8&gt;10,"No",IF(C8&lt;-10,"No","Yes")))</f>
        <v>N/A</v>
      </c>
      <c r="E8" s="26">
        <v>1553304654</v>
      </c>
      <c r="F8" s="7" t="str">
        <f>IF($B8="N/A","N/A",IF(E8&gt;10,"No",IF(E8&lt;-10,"No","Yes")))</f>
        <v>N/A</v>
      </c>
      <c r="G8" s="26">
        <v>1674361331</v>
      </c>
      <c r="H8" s="7" t="str">
        <f>IF($B8="N/A","N/A",IF(G8&gt;10,"No",IF(G8&lt;-10,"No","Yes")))</f>
        <v>N/A</v>
      </c>
      <c r="I8" s="8">
        <v>5.08</v>
      </c>
      <c r="J8" s="8">
        <v>7.7930000000000001</v>
      </c>
      <c r="K8" s="25" t="s">
        <v>736</v>
      </c>
      <c r="L8" s="91" t="str">
        <f>IF(J8="Div by 0", "N/A", IF(K8="N/A","N/A", IF(J8&gt;VALUE(MID(K8,1,2)), "No", IF(J8&lt;-1*VALUE(MID(K8,1,2)), "No", "Yes"))))</f>
        <v>Yes</v>
      </c>
    </row>
    <row r="9" spans="1:12" x14ac:dyDescent="0.25">
      <c r="A9" s="122" t="s">
        <v>941</v>
      </c>
      <c r="B9" s="5" t="s">
        <v>213</v>
      </c>
      <c r="C9" s="4">
        <v>10.168358955</v>
      </c>
      <c r="D9" s="7" t="str">
        <f>IF($B9="N/A","N/A",IF(C9&gt;10,"No",IF(C9&lt;-10,"No","Yes")))</f>
        <v>N/A</v>
      </c>
      <c r="E9" s="4">
        <v>10.076507308</v>
      </c>
      <c r="F9" s="7" t="str">
        <f>IF($B9="N/A","N/A",IF(E9&gt;10,"No",IF(E9&lt;-10,"No","Yes")))</f>
        <v>N/A</v>
      </c>
      <c r="G9" s="4">
        <v>9.8775522503000008</v>
      </c>
      <c r="H9" s="7" t="str">
        <f>IF($B9="N/A","N/A",IF(G9&gt;10,"No",IF(G9&lt;-10,"No","Yes")))</f>
        <v>N/A</v>
      </c>
      <c r="I9" s="8">
        <v>-0.90300000000000002</v>
      </c>
      <c r="J9" s="8">
        <v>-1.97</v>
      </c>
      <c r="K9" s="5" t="s">
        <v>213</v>
      </c>
      <c r="L9" s="91" t="str">
        <f>IF(J9="Div by 0", "N/A", IF(K9="N/A","N/A", IF(J9&gt;VALUE(MID(K9,1,2)), "No", IF(J9&lt;-1*VALUE(MID(K9,1,2)), "No", "Yes"))))</f>
        <v>N/A</v>
      </c>
    </row>
    <row r="10" spans="1:12" x14ac:dyDescent="0.25">
      <c r="A10" s="122" t="s">
        <v>942</v>
      </c>
      <c r="B10" s="5" t="s">
        <v>213</v>
      </c>
      <c r="C10" s="4">
        <v>3.4324191813999998</v>
      </c>
      <c r="D10" s="7" t="str">
        <f t="shared" ref="D10:D20" si="0">IF($B10="N/A","N/A",IF(C10&gt;10,"No",IF(C10&lt;-10,"No","Yes")))</f>
        <v>N/A</v>
      </c>
      <c r="E10" s="4">
        <v>3.3195036541</v>
      </c>
      <c r="F10" s="7" t="str">
        <f t="shared" ref="F10:F20" si="1">IF($B10="N/A","N/A",IF(E10&gt;10,"No",IF(E10&lt;-10,"No","Yes")))</f>
        <v>N/A</v>
      </c>
      <c r="G10" s="4">
        <v>3.3084621150000002</v>
      </c>
      <c r="H10" s="7" t="str">
        <f t="shared" ref="H10:H20" si="2">IF($B10="N/A","N/A",IF(G10&gt;10,"No",IF(G10&lt;-10,"No","Yes")))</f>
        <v>N/A</v>
      </c>
      <c r="I10" s="8">
        <v>-3.29</v>
      </c>
      <c r="J10" s="8">
        <v>-0.33300000000000002</v>
      </c>
      <c r="K10" s="5" t="s">
        <v>213</v>
      </c>
      <c r="L10" s="91" t="str">
        <f t="shared" ref="L10:L27" si="3">IF(J10="Div by 0", "N/A", IF(K10="N/A","N/A", IF(J10&gt;VALUE(MID(K10,1,2)), "No", IF(J10&lt;-1*VALUE(MID(K10,1,2)), "No", "Yes"))))</f>
        <v>N/A</v>
      </c>
    </row>
    <row r="11" spans="1:12" x14ac:dyDescent="0.25">
      <c r="A11" s="122" t="s">
        <v>943</v>
      </c>
      <c r="B11" s="5" t="s">
        <v>213</v>
      </c>
      <c r="C11" s="4">
        <v>10.404804833</v>
      </c>
      <c r="D11" s="7" t="str">
        <f t="shared" si="0"/>
        <v>N/A</v>
      </c>
      <c r="E11" s="4">
        <v>11.277405603</v>
      </c>
      <c r="F11" s="7" t="str">
        <f t="shared" si="1"/>
        <v>N/A</v>
      </c>
      <c r="G11" s="4">
        <v>11.291482895</v>
      </c>
      <c r="H11" s="7" t="str">
        <f t="shared" si="2"/>
        <v>N/A</v>
      </c>
      <c r="I11" s="8">
        <v>8.3870000000000005</v>
      </c>
      <c r="J11" s="8">
        <v>0.12479999999999999</v>
      </c>
      <c r="K11" s="5" t="s">
        <v>213</v>
      </c>
      <c r="L11" s="91" t="str">
        <f t="shared" si="3"/>
        <v>N/A</v>
      </c>
    </row>
    <row r="12" spans="1:12" x14ac:dyDescent="0.25">
      <c r="A12" s="122" t="s">
        <v>944</v>
      </c>
      <c r="B12" s="5" t="s">
        <v>213</v>
      </c>
      <c r="C12" s="4">
        <v>1.8583538899999998E-2</v>
      </c>
      <c r="D12" s="7" t="str">
        <f t="shared" si="0"/>
        <v>N/A</v>
      </c>
      <c r="E12" s="4">
        <v>2.1315468899999999E-2</v>
      </c>
      <c r="F12" s="7" t="str">
        <f t="shared" si="1"/>
        <v>N/A</v>
      </c>
      <c r="G12" s="4">
        <v>8.8511907700000003E-2</v>
      </c>
      <c r="H12" s="7" t="str">
        <f t="shared" si="2"/>
        <v>N/A</v>
      </c>
      <c r="I12" s="8">
        <v>14.7</v>
      </c>
      <c r="J12" s="8">
        <v>315.2</v>
      </c>
      <c r="K12" s="5" t="s">
        <v>213</v>
      </c>
      <c r="L12" s="91" t="str">
        <f t="shared" si="3"/>
        <v>N/A</v>
      </c>
    </row>
    <row r="13" spans="1:12" x14ac:dyDescent="0.25">
      <c r="A13" s="122" t="s">
        <v>945</v>
      </c>
      <c r="B13" s="7" t="s">
        <v>213</v>
      </c>
      <c r="C13" s="4">
        <v>11.185313469</v>
      </c>
      <c r="D13" s="7" t="str">
        <f t="shared" si="0"/>
        <v>N/A</v>
      </c>
      <c r="E13" s="4">
        <v>6.9876674786999997</v>
      </c>
      <c r="F13" s="7" t="str">
        <f t="shared" si="1"/>
        <v>N/A</v>
      </c>
      <c r="G13" s="4">
        <v>6.4975273163000002</v>
      </c>
      <c r="H13" s="7" t="str">
        <f t="shared" si="2"/>
        <v>N/A</v>
      </c>
      <c r="I13" s="8">
        <v>-37.5</v>
      </c>
      <c r="J13" s="8">
        <v>-7.01</v>
      </c>
      <c r="K13" s="5" t="s">
        <v>213</v>
      </c>
      <c r="L13" s="91" t="str">
        <f t="shared" si="3"/>
        <v>N/A</v>
      </c>
    </row>
    <row r="14" spans="1:12" ht="12.75" customHeight="1" x14ac:dyDescent="0.25">
      <c r="A14" s="122" t="s">
        <v>946</v>
      </c>
      <c r="B14" s="7" t="s">
        <v>213</v>
      </c>
      <c r="C14" s="4">
        <v>5.4212532421999997</v>
      </c>
      <c r="D14" s="7" t="str">
        <f t="shared" si="0"/>
        <v>N/A</v>
      </c>
      <c r="E14" s="4">
        <v>6.3120432400000004</v>
      </c>
      <c r="F14" s="7" t="str">
        <f t="shared" si="1"/>
        <v>N/A</v>
      </c>
      <c r="G14" s="4">
        <v>8.4681413629000009</v>
      </c>
      <c r="H14" s="7" t="str">
        <f t="shared" si="2"/>
        <v>N/A</v>
      </c>
      <c r="I14" s="8">
        <v>16.43</v>
      </c>
      <c r="J14" s="8">
        <v>34.159999999999997</v>
      </c>
      <c r="K14" s="5" t="s">
        <v>213</v>
      </c>
      <c r="L14" s="91" t="str">
        <f t="shared" si="3"/>
        <v>N/A</v>
      </c>
    </row>
    <row r="15" spans="1:12" x14ac:dyDescent="0.25">
      <c r="A15" s="122" t="s">
        <v>947</v>
      </c>
      <c r="B15" s="7" t="s">
        <v>213</v>
      </c>
      <c r="C15" s="4">
        <v>4.9028911199999997E-2</v>
      </c>
      <c r="D15" s="7" t="str">
        <f t="shared" si="0"/>
        <v>N/A</v>
      </c>
      <c r="E15" s="4">
        <v>4.5676004899999997E-2</v>
      </c>
      <c r="F15" s="7" t="str">
        <f t="shared" si="1"/>
        <v>N/A</v>
      </c>
      <c r="G15" s="4">
        <v>6.81730012E-2</v>
      </c>
      <c r="H15" s="7" t="str">
        <f t="shared" si="2"/>
        <v>N/A</v>
      </c>
      <c r="I15" s="8">
        <v>-6.84</v>
      </c>
      <c r="J15" s="8">
        <v>49.25</v>
      </c>
      <c r="K15" s="5" t="s">
        <v>213</v>
      </c>
      <c r="L15" s="91" t="str">
        <f t="shared" si="3"/>
        <v>N/A</v>
      </c>
    </row>
    <row r="16" spans="1:12" ht="12.75" customHeight="1" x14ac:dyDescent="0.25">
      <c r="A16" s="122" t="s">
        <v>948</v>
      </c>
      <c r="B16" s="7" t="s">
        <v>213</v>
      </c>
      <c r="C16" s="4">
        <v>59.320237869000003</v>
      </c>
      <c r="D16" s="7" t="str">
        <f t="shared" si="0"/>
        <v>N/A</v>
      </c>
      <c r="E16" s="4">
        <v>61.959881242000002</v>
      </c>
      <c r="F16" s="7" t="str">
        <f t="shared" si="1"/>
        <v>N/A</v>
      </c>
      <c r="G16" s="4">
        <v>60.400149151999997</v>
      </c>
      <c r="H16" s="7" t="str">
        <f t="shared" si="2"/>
        <v>N/A</v>
      </c>
      <c r="I16" s="8">
        <v>4.45</v>
      </c>
      <c r="J16" s="8">
        <v>-2.52</v>
      </c>
      <c r="K16" s="5" t="s">
        <v>213</v>
      </c>
      <c r="L16" s="91" t="str">
        <f t="shared" si="3"/>
        <v>N/A</v>
      </c>
    </row>
    <row r="17" spans="1:12" ht="12.75" customHeight="1" x14ac:dyDescent="0.25">
      <c r="A17" s="122" t="s">
        <v>949</v>
      </c>
      <c r="B17" s="7" t="s">
        <v>213</v>
      </c>
      <c r="C17" s="4">
        <v>73.986999431000001</v>
      </c>
      <c r="D17" s="7" t="str">
        <f t="shared" si="0"/>
        <v>N/A</v>
      </c>
      <c r="E17" s="4">
        <v>72.312728379999996</v>
      </c>
      <c r="F17" s="7" t="str">
        <f t="shared" si="1"/>
        <v>N/A</v>
      </c>
      <c r="G17" s="4">
        <v>70.274311585000007</v>
      </c>
      <c r="H17" s="7" t="str">
        <f t="shared" si="2"/>
        <v>N/A</v>
      </c>
      <c r="I17" s="8">
        <v>-2.2599999999999998</v>
      </c>
      <c r="J17" s="8">
        <v>-2.82</v>
      </c>
      <c r="K17" s="5" t="s">
        <v>213</v>
      </c>
      <c r="L17" s="91" t="str">
        <f t="shared" si="3"/>
        <v>N/A</v>
      </c>
    </row>
    <row r="18" spans="1:12" ht="12.75" customHeight="1" x14ac:dyDescent="0.25">
      <c r="A18" s="122" t="s">
        <v>1729</v>
      </c>
      <c r="B18" s="7" t="s">
        <v>213</v>
      </c>
      <c r="C18" s="4" t="s">
        <v>213</v>
      </c>
      <c r="D18" s="7" t="str">
        <f t="shared" si="0"/>
        <v>N/A</v>
      </c>
      <c r="E18" s="4" t="s">
        <v>213</v>
      </c>
      <c r="F18" s="7" t="str">
        <f t="shared" si="1"/>
        <v>N/A</v>
      </c>
      <c r="G18" s="4">
        <v>66.965849469000005</v>
      </c>
      <c r="H18" s="7" t="str">
        <f t="shared" si="2"/>
        <v>N/A</v>
      </c>
      <c r="I18" s="8" t="s">
        <v>213</v>
      </c>
      <c r="J18" s="8" t="s">
        <v>213</v>
      </c>
      <c r="K18" s="5" t="s">
        <v>213</v>
      </c>
      <c r="L18" s="91" t="str">
        <f t="shared" si="3"/>
        <v>N/A</v>
      </c>
    </row>
    <row r="19" spans="1:12" ht="12.75" customHeight="1" x14ac:dyDescent="0.25">
      <c r="A19" s="122" t="s">
        <v>950</v>
      </c>
      <c r="B19" s="7" t="s">
        <v>213</v>
      </c>
      <c r="C19" s="4">
        <v>15.844641614</v>
      </c>
      <c r="D19" s="7" t="str">
        <f t="shared" si="0"/>
        <v>N/A</v>
      </c>
      <c r="E19" s="4">
        <v>17.610764312000001</v>
      </c>
      <c r="F19" s="7" t="str">
        <f t="shared" si="1"/>
        <v>N/A</v>
      </c>
      <c r="G19" s="4">
        <v>19.848136165</v>
      </c>
      <c r="H19" s="7" t="str">
        <f t="shared" si="2"/>
        <v>N/A</v>
      </c>
      <c r="I19" s="8">
        <v>11.15</v>
      </c>
      <c r="J19" s="8">
        <v>12.7</v>
      </c>
      <c r="K19" s="5" t="s">
        <v>213</v>
      </c>
      <c r="L19" s="91" t="str">
        <f t="shared" si="3"/>
        <v>N/A</v>
      </c>
    </row>
    <row r="20" spans="1:12" ht="12.75" customHeight="1" x14ac:dyDescent="0.25">
      <c r="A20" s="123" t="s">
        <v>132</v>
      </c>
      <c r="B20" s="1" t="s">
        <v>213</v>
      </c>
      <c r="C20" s="22">
        <v>375</v>
      </c>
      <c r="D20" s="7" t="str">
        <f t="shared" si="0"/>
        <v>N/A</v>
      </c>
      <c r="E20" s="22">
        <v>322</v>
      </c>
      <c r="F20" s="7" t="str">
        <f t="shared" si="1"/>
        <v>N/A</v>
      </c>
      <c r="G20" s="22">
        <v>1412</v>
      </c>
      <c r="H20" s="7" t="str">
        <f t="shared" si="2"/>
        <v>N/A</v>
      </c>
      <c r="I20" s="8">
        <v>-14.1</v>
      </c>
      <c r="J20" s="8">
        <v>338.5</v>
      </c>
      <c r="K20" s="22" t="s">
        <v>213</v>
      </c>
      <c r="L20" s="91" t="str">
        <f t="shared" si="3"/>
        <v>N/A</v>
      </c>
    </row>
    <row r="21" spans="1:12" ht="12.75" customHeight="1" x14ac:dyDescent="0.25">
      <c r="A21" s="123" t="s">
        <v>133</v>
      </c>
      <c r="B21" s="25" t="s">
        <v>276</v>
      </c>
      <c r="C21" s="4">
        <v>0.14827291710000001</v>
      </c>
      <c r="D21" s="7" t="str">
        <f>IF($B21="N/A","N/A",IF(C21&gt;=2,"No",IF(C21&lt;0,"No","Yes")))</f>
        <v>Yes</v>
      </c>
      <c r="E21" s="4">
        <v>0.1225639464</v>
      </c>
      <c r="F21" s="7" t="str">
        <f>IF($B21="N/A","N/A",IF(E21&gt;=2,"No",IF(E21&lt;0,"No","Yes")))</f>
        <v>Yes</v>
      </c>
      <c r="G21" s="4">
        <v>0.53182473890000004</v>
      </c>
      <c r="H21" s="7" t="str">
        <f>IF($B21="N/A","N/A",IF(G21&gt;=2,"No",IF(G21&lt;0,"No","Yes")))</f>
        <v>Yes</v>
      </c>
      <c r="I21" s="8">
        <v>-17.3</v>
      </c>
      <c r="J21" s="8">
        <v>333.9</v>
      </c>
      <c r="K21" s="5" t="s">
        <v>213</v>
      </c>
      <c r="L21" s="91" t="str">
        <f t="shared" si="3"/>
        <v>N/A</v>
      </c>
    </row>
    <row r="22" spans="1:12" x14ac:dyDescent="0.25">
      <c r="A22" s="114" t="s">
        <v>134</v>
      </c>
      <c r="B22" s="25" t="s">
        <v>213</v>
      </c>
      <c r="C22" s="26">
        <v>393890</v>
      </c>
      <c r="D22" s="7" t="str">
        <f t="shared" ref="D22:D27" si="4">IF($B22="N/A","N/A",IF(C22&gt;10,"No",IF(C22&lt;-10,"No","Yes")))</f>
        <v>N/A</v>
      </c>
      <c r="E22" s="26">
        <v>262191</v>
      </c>
      <c r="F22" s="7" t="str">
        <f t="shared" ref="F22:F27" si="5">IF($B22="N/A","N/A",IF(E22&gt;10,"No",IF(E22&lt;-10,"No","Yes")))</f>
        <v>N/A</v>
      </c>
      <c r="G22" s="26">
        <v>3292903</v>
      </c>
      <c r="H22" s="7" t="str">
        <f t="shared" ref="H22:H27" si="6">IF($B22="N/A","N/A",IF(G22&gt;10,"No",IF(G22&lt;-10,"No","Yes")))</f>
        <v>N/A</v>
      </c>
      <c r="I22" s="8">
        <v>-33.4</v>
      </c>
      <c r="J22" s="8">
        <v>1156</v>
      </c>
      <c r="K22" s="5" t="s">
        <v>213</v>
      </c>
      <c r="L22" s="91" t="str">
        <f t="shared" si="3"/>
        <v>N/A</v>
      </c>
    </row>
    <row r="23" spans="1:12" x14ac:dyDescent="0.25">
      <c r="A23" s="114" t="s">
        <v>1694</v>
      </c>
      <c r="B23" s="25" t="s">
        <v>213</v>
      </c>
      <c r="C23" s="26">
        <v>1050.3733333</v>
      </c>
      <c r="D23" s="7" t="str">
        <f t="shared" si="4"/>
        <v>N/A</v>
      </c>
      <c r="E23" s="26">
        <v>814.25776398000005</v>
      </c>
      <c r="F23" s="7" t="str">
        <f t="shared" si="5"/>
        <v>N/A</v>
      </c>
      <c r="G23" s="26">
        <v>2332.0842776</v>
      </c>
      <c r="H23" s="7" t="str">
        <f t="shared" si="6"/>
        <v>N/A</v>
      </c>
      <c r="I23" s="8">
        <v>-22.5</v>
      </c>
      <c r="J23" s="8">
        <v>186.4</v>
      </c>
      <c r="K23" s="5" t="s">
        <v>213</v>
      </c>
      <c r="L23" s="91" t="str">
        <f t="shared" si="3"/>
        <v>N/A</v>
      </c>
    </row>
    <row r="24" spans="1:12" ht="12.75" customHeight="1" x14ac:dyDescent="0.25">
      <c r="A24" s="123" t="s">
        <v>135</v>
      </c>
      <c r="B24" s="21" t="s">
        <v>213</v>
      </c>
      <c r="C24" s="1">
        <v>187</v>
      </c>
      <c r="D24" s="7" t="str">
        <f t="shared" si="4"/>
        <v>N/A</v>
      </c>
      <c r="E24" s="1">
        <v>167</v>
      </c>
      <c r="F24" s="7" t="str">
        <f t="shared" si="5"/>
        <v>N/A</v>
      </c>
      <c r="G24" s="1">
        <v>568</v>
      </c>
      <c r="H24" s="7" t="str">
        <f t="shared" si="6"/>
        <v>N/A</v>
      </c>
      <c r="I24" s="8">
        <v>-10.7</v>
      </c>
      <c r="J24" s="8">
        <v>240.1</v>
      </c>
      <c r="K24" s="22" t="s">
        <v>213</v>
      </c>
      <c r="L24" s="91" t="str">
        <f t="shared" si="3"/>
        <v>N/A</v>
      </c>
    </row>
    <row r="25" spans="1:12" ht="12.75" customHeight="1" x14ac:dyDescent="0.25">
      <c r="A25" s="123" t="s">
        <v>136</v>
      </c>
      <c r="B25" s="21" t="s">
        <v>213</v>
      </c>
      <c r="C25" s="9">
        <v>7.3938761300000003E-2</v>
      </c>
      <c r="D25" s="7" t="str">
        <f t="shared" si="4"/>
        <v>N/A</v>
      </c>
      <c r="E25" s="9">
        <v>6.3565773399999997E-2</v>
      </c>
      <c r="F25" s="7" t="str">
        <f t="shared" si="5"/>
        <v>N/A</v>
      </c>
      <c r="G25" s="9">
        <v>0.21393516409999999</v>
      </c>
      <c r="H25" s="7" t="str">
        <f t="shared" si="6"/>
        <v>N/A</v>
      </c>
      <c r="I25" s="8">
        <v>-14</v>
      </c>
      <c r="J25" s="8">
        <v>236.6</v>
      </c>
      <c r="K25" s="5" t="s">
        <v>213</v>
      </c>
      <c r="L25" s="91" t="str">
        <f t="shared" si="3"/>
        <v>N/A</v>
      </c>
    </row>
    <row r="26" spans="1:12" ht="25" x14ac:dyDescent="0.25">
      <c r="A26" s="114" t="s">
        <v>137</v>
      </c>
      <c r="B26" s="21" t="s">
        <v>213</v>
      </c>
      <c r="C26" s="10">
        <v>342737</v>
      </c>
      <c r="D26" s="7" t="str">
        <f t="shared" si="4"/>
        <v>N/A</v>
      </c>
      <c r="E26" s="10">
        <v>233815</v>
      </c>
      <c r="F26" s="7" t="str">
        <f t="shared" si="5"/>
        <v>N/A</v>
      </c>
      <c r="G26" s="10">
        <v>1215891</v>
      </c>
      <c r="H26" s="7" t="str">
        <f t="shared" si="6"/>
        <v>N/A</v>
      </c>
      <c r="I26" s="8">
        <v>-31.8</v>
      </c>
      <c r="J26" s="8">
        <v>420</v>
      </c>
      <c r="K26" s="5" t="s">
        <v>213</v>
      </c>
      <c r="L26" s="91" t="str">
        <f t="shared" si="3"/>
        <v>N/A</v>
      </c>
    </row>
    <row r="27" spans="1:12" ht="25" x14ac:dyDescent="0.25">
      <c r="A27" s="114" t="s">
        <v>951</v>
      </c>
      <c r="B27" s="21" t="s">
        <v>213</v>
      </c>
      <c r="C27" s="10">
        <v>1832.8181818</v>
      </c>
      <c r="D27" s="7" t="str">
        <f t="shared" si="4"/>
        <v>N/A</v>
      </c>
      <c r="E27" s="10">
        <v>1400.0898204</v>
      </c>
      <c r="F27" s="7" t="str">
        <f t="shared" si="5"/>
        <v>N/A</v>
      </c>
      <c r="G27" s="10">
        <v>2140.6531690000002</v>
      </c>
      <c r="H27" s="7" t="str">
        <f t="shared" si="6"/>
        <v>N/A</v>
      </c>
      <c r="I27" s="8">
        <v>-23.6</v>
      </c>
      <c r="J27" s="8">
        <v>52.89</v>
      </c>
      <c r="K27" s="5" t="s">
        <v>213</v>
      </c>
      <c r="L27" s="91" t="str">
        <f t="shared" si="3"/>
        <v>N/A</v>
      </c>
    </row>
    <row r="28" spans="1:12" x14ac:dyDescent="0.25">
      <c r="A28" s="123" t="s">
        <v>138</v>
      </c>
      <c r="B28" s="1" t="s">
        <v>213</v>
      </c>
      <c r="C28" s="22">
        <v>5481</v>
      </c>
      <c r="D28" s="7" t="str">
        <f>IF($B28="N/A","N/A",IF(C28&gt;10,"No",IF(C28&lt;-10,"No","Yes")))</f>
        <v>N/A</v>
      </c>
      <c r="E28" s="22">
        <v>5459</v>
      </c>
      <c r="F28" s="7" t="str">
        <f>IF($B28="N/A","N/A",IF(E28&gt;10,"No",IF(E28&lt;-10,"No","Yes")))</f>
        <v>N/A</v>
      </c>
      <c r="G28" s="22">
        <v>5783</v>
      </c>
      <c r="H28" s="7" t="str">
        <f>IF($B28="N/A","N/A",IF(G28&gt;10,"No",IF(G28&lt;-10,"No","Yes")))</f>
        <v>N/A</v>
      </c>
      <c r="I28" s="8">
        <v>-0.40100000000000002</v>
      </c>
      <c r="J28" s="8">
        <v>5.9349999999999996</v>
      </c>
      <c r="K28" s="22" t="s">
        <v>213</v>
      </c>
      <c r="L28" s="91" t="str">
        <f>IF(J28="Div by 0", "N/A", IF(K28="N/A","N/A", IF(J28&gt;VALUE(MID(K28,1,2)), "No", IF(J28&lt;-1*VALUE(MID(K28,1,2)), "No", "Yes"))))</f>
        <v>N/A</v>
      </c>
    </row>
    <row r="29" spans="1:12" x14ac:dyDescent="0.25">
      <c r="A29" s="114" t="s">
        <v>139</v>
      </c>
      <c r="B29" s="25" t="s">
        <v>213</v>
      </c>
      <c r="C29" s="4">
        <v>2.1671569557999999</v>
      </c>
      <c r="D29" s="7" t="str">
        <f>IF($B29="N/A","N/A",IF(C29&gt;10,"No",IF(C29&lt;-10,"No","Yes")))</f>
        <v>N/A</v>
      </c>
      <c r="E29" s="4">
        <v>2.0778775882999998</v>
      </c>
      <c r="F29" s="7" t="str">
        <f>IF($B29="N/A","N/A",IF(E29&gt;10,"No",IF(E29&lt;-10,"No","Yes")))</f>
        <v>N/A</v>
      </c>
      <c r="G29" s="4">
        <v>2.1781462217000001</v>
      </c>
      <c r="H29" s="7" t="str">
        <f>IF($B29="N/A","N/A",IF(G29&gt;10,"No",IF(G29&lt;-10,"No","Yes")))</f>
        <v>N/A</v>
      </c>
      <c r="I29" s="8">
        <v>-4.12</v>
      </c>
      <c r="J29" s="8">
        <v>4.8259999999999996</v>
      </c>
      <c r="K29" s="5" t="s">
        <v>213</v>
      </c>
      <c r="L29" s="91" t="str">
        <f>IF(J29="Div by 0", "N/A", IF(K29="N/A","N/A", IF(J29&gt;VALUE(MID(K29,1,2)), "No", IF(J29&lt;-1*VALUE(MID(K29,1,2)), "No", "Yes"))))</f>
        <v>N/A</v>
      </c>
    </row>
    <row r="30" spans="1:12" x14ac:dyDescent="0.25">
      <c r="A30" s="123" t="s">
        <v>140</v>
      </c>
      <c r="B30" s="22" t="s">
        <v>213</v>
      </c>
      <c r="C30" s="22">
        <v>12199</v>
      </c>
      <c r="D30" s="7" t="str">
        <f>IF($B30="N/A","N/A",IF(C30&gt;10,"No",IF(C30&lt;-10,"No","Yes")))</f>
        <v>N/A</v>
      </c>
      <c r="E30" s="22">
        <v>12229</v>
      </c>
      <c r="F30" s="7" t="str">
        <f>IF($B30="N/A","N/A",IF(E30&gt;10,"No",IF(E30&lt;-10,"No","Yes")))</f>
        <v>N/A</v>
      </c>
      <c r="G30" s="22">
        <v>12895</v>
      </c>
      <c r="H30" s="7" t="str">
        <f>IF($B30="N/A","N/A",IF(G30&gt;10,"No",IF(G30&lt;-10,"No","Yes")))</f>
        <v>N/A</v>
      </c>
      <c r="I30" s="8">
        <v>0.24590000000000001</v>
      </c>
      <c r="J30" s="8">
        <v>5.4459999999999997</v>
      </c>
      <c r="K30" s="22" t="s">
        <v>213</v>
      </c>
      <c r="L30" s="91" t="str">
        <f>IF(J30="Div by 0", "N/A", IF(K30="N/A","N/A", IF(J30&gt;VALUE(MID(K30,1,2)), "No", IF(J30&lt;-1*VALUE(MID(K30,1,2)), "No", "Yes"))))</f>
        <v>N/A</v>
      </c>
    </row>
    <row r="31" spans="1:12" x14ac:dyDescent="0.25">
      <c r="A31" s="114" t="s">
        <v>141</v>
      </c>
      <c r="B31" s="21" t="s">
        <v>213</v>
      </c>
      <c r="C31" s="4">
        <v>4.8234168406000002</v>
      </c>
      <c r="D31" s="7" t="str">
        <f>IF($B31="N/A","N/A",IF(C31&gt;10,"No",IF(C31&lt;-10,"No","Yes")))</f>
        <v>N/A</v>
      </c>
      <c r="E31" s="4">
        <v>4.6547655297999997</v>
      </c>
      <c r="F31" s="7" t="str">
        <f>IF($B31="N/A","N/A",IF(E31&gt;10,"No",IF(E31&lt;-10,"No","Yes")))</f>
        <v>N/A</v>
      </c>
      <c r="G31" s="4">
        <v>4.8568555296999998</v>
      </c>
      <c r="H31" s="7" t="str">
        <f>IF($B31="N/A","N/A",IF(G31&gt;10,"No",IF(G31&lt;-10,"No","Yes")))</f>
        <v>N/A</v>
      </c>
      <c r="I31" s="8">
        <v>-3.5</v>
      </c>
      <c r="J31" s="8">
        <v>4.3419999999999996</v>
      </c>
      <c r="K31" s="5" t="s">
        <v>213</v>
      </c>
      <c r="L31" s="91" t="str">
        <f>IF(J31="Div by 0", "N/A", IF(K31="N/A","N/A", IF(J31&gt;VALUE(MID(K31,1,2)), "No", IF(J31&lt;-1*VALUE(MID(K31,1,2)), "No", "Yes"))))</f>
        <v>N/A</v>
      </c>
    </row>
    <row r="32" spans="1:12" ht="12.75" customHeight="1" x14ac:dyDescent="0.25">
      <c r="A32" s="129" t="s">
        <v>142</v>
      </c>
      <c r="B32" s="107" t="s">
        <v>213</v>
      </c>
      <c r="C32" s="107">
        <v>5922.5</v>
      </c>
      <c r="D32" s="130" t="str">
        <f>IF($B32="N/A","N/A",IF(C32&gt;10,"No",IF(C32&lt;-10,"No","Yes")))</f>
        <v>N/A</v>
      </c>
      <c r="E32" s="107">
        <v>6052.3333333</v>
      </c>
      <c r="F32" s="130" t="str">
        <f>IF($B32="N/A","N/A",IF(E32&gt;10,"No",IF(E32&lt;-10,"No","Yes")))</f>
        <v>N/A</v>
      </c>
      <c r="G32" s="107">
        <v>6334.3333333</v>
      </c>
      <c r="H32" s="130" t="str">
        <f>IF($B32="N/A","N/A",IF(G32&gt;10,"No",IF(G32&lt;-10,"No","Yes")))</f>
        <v>N/A</v>
      </c>
      <c r="I32" s="131">
        <v>2.1920000000000002</v>
      </c>
      <c r="J32" s="131">
        <v>4.6589999999999998</v>
      </c>
      <c r="K32" s="107" t="s">
        <v>213</v>
      </c>
      <c r="L32" s="102" t="str">
        <f>IF(J32="Div by 0", "N/A", IF(K32="N/A","N/A", IF(J32&gt;VALUE(MID(K32,1,2)), "No", IF(J32&lt;-1*VALUE(MID(K32,1,2)), "No", "Yes"))))</f>
        <v>N/A</v>
      </c>
    </row>
    <row r="33" spans="1:12" s="13" customFormat="1" ht="12" customHeight="1" x14ac:dyDescent="0.25">
      <c r="A33" s="169" t="s">
        <v>1632</v>
      </c>
      <c r="B33" s="170"/>
      <c r="C33" s="170"/>
      <c r="D33" s="170"/>
      <c r="E33" s="170"/>
      <c r="F33" s="170"/>
      <c r="G33" s="170"/>
      <c r="H33" s="170"/>
      <c r="I33" s="170"/>
      <c r="J33" s="170"/>
      <c r="K33" s="170"/>
      <c r="L33" s="171"/>
    </row>
    <row r="34" spans="1:12" s="13" customFormat="1" ht="12.75" customHeight="1" x14ac:dyDescent="0.25">
      <c r="A34" s="164" t="s">
        <v>1630</v>
      </c>
      <c r="B34" s="165"/>
      <c r="C34" s="165"/>
      <c r="D34" s="165"/>
      <c r="E34" s="165"/>
      <c r="F34" s="165"/>
      <c r="G34" s="165"/>
      <c r="H34" s="165"/>
      <c r="I34" s="165"/>
      <c r="J34" s="165"/>
      <c r="K34" s="165"/>
      <c r="L34" s="166"/>
    </row>
    <row r="35" spans="1:12" s="13" customFormat="1" x14ac:dyDescent="0.25">
      <c r="A35" s="167" t="s">
        <v>1731</v>
      </c>
      <c r="B35" s="167"/>
      <c r="C35" s="167"/>
      <c r="D35" s="167"/>
      <c r="E35" s="167"/>
      <c r="F35" s="167"/>
      <c r="G35" s="167"/>
      <c r="H35" s="167"/>
      <c r="I35" s="167"/>
      <c r="J35" s="167"/>
      <c r="K35" s="167"/>
      <c r="L35" s="168"/>
    </row>
    <row r="36" spans="1:12" x14ac:dyDescent="0.25">
      <c r="B36" s="25"/>
      <c r="C36" s="4"/>
      <c r="D36" s="4"/>
    </row>
    <row r="37" spans="1:12" x14ac:dyDescent="0.25">
      <c r="A37" s="2"/>
      <c r="B37" s="25"/>
      <c r="C37" s="4"/>
      <c r="D37" s="4"/>
    </row>
    <row r="38" spans="1:12" x14ac:dyDescent="0.25">
      <c r="A38" s="2"/>
      <c r="C38" s="4"/>
      <c r="D38" s="4"/>
    </row>
    <row r="39" spans="1:12" x14ac:dyDescent="0.25">
      <c r="B39" s="25"/>
      <c r="C39" s="4"/>
      <c r="D39" s="4"/>
    </row>
    <row r="40" spans="1:12" x14ac:dyDescent="0.25">
      <c r="A40" s="27"/>
      <c r="B40" s="25"/>
      <c r="C40" s="4"/>
      <c r="D40" s="4"/>
    </row>
    <row r="41" spans="1:12" x14ac:dyDescent="0.25">
      <c r="A41" s="27"/>
      <c r="B41" s="25"/>
    </row>
    <row r="42" spans="1:12" x14ac:dyDescent="0.25">
      <c r="A42" s="27"/>
      <c r="B42" s="25"/>
    </row>
    <row r="43" spans="1:12" x14ac:dyDescent="0.25">
      <c r="A43" s="27"/>
      <c r="B43" s="25"/>
    </row>
    <row r="44" spans="1:12" x14ac:dyDescent="0.25">
      <c r="A44" s="27"/>
      <c r="B44" s="25"/>
    </row>
    <row r="45" spans="1:12" x14ac:dyDescent="0.25">
      <c r="A45" s="27"/>
      <c r="B45" s="25"/>
    </row>
    <row r="46" spans="1:12" x14ac:dyDescent="0.25">
      <c r="A46" s="27"/>
      <c r="B46" s="25"/>
    </row>
    <row r="47" spans="1:12" x14ac:dyDescent="0.25">
      <c r="A47" s="27"/>
    </row>
  </sheetData>
  <mergeCells count="7">
    <mergeCell ref="A35:L35"/>
    <mergeCell ref="A34:L34"/>
    <mergeCell ref="A33:L33"/>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K249" sqref="K249"/>
      <selection pane="topRight" activeCell="K249" sqref="K249"/>
      <selection pane="bottomLeft" activeCell="K249" sqref="K249"/>
      <selection pane="bottomRight" activeCell="A55" sqref="A55"/>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ht="24.75" customHeight="1" x14ac:dyDescent="0.3">
      <c r="A2" s="178" t="s">
        <v>1590</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132" t="s">
        <v>0</v>
      </c>
      <c r="B6" s="22" t="s">
        <v>213</v>
      </c>
      <c r="C6" s="22">
        <v>247056</v>
      </c>
      <c r="D6" s="7" t="str">
        <f>IF($B6="N/A","N/A",IF(C6&gt;10,"No",IF(C6&lt;-10,"No","Yes")))</f>
        <v>N/A</v>
      </c>
      <c r="E6" s="22">
        <v>256939</v>
      </c>
      <c r="F6" s="7" t="str">
        <f>IF($B6="N/A","N/A",IF(E6&gt;10,"No",IF(E6&lt;-10,"No","Yes")))</f>
        <v>N/A</v>
      </c>
      <c r="G6" s="22">
        <v>258306</v>
      </c>
      <c r="H6" s="7" t="str">
        <f>IF($B6="N/A","N/A",IF(G6&gt;10,"No",IF(G6&lt;-10,"No","Yes")))</f>
        <v>N/A</v>
      </c>
      <c r="I6" s="8">
        <v>4</v>
      </c>
      <c r="J6" s="8">
        <v>0.53200000000000003</v>
      </c>
      <c r="K6" s="1" t="s">
        <v>736</v>
      </c>
      <c r="L6" s="91" t="str">
        <f>IF(J6="Div by 0", "N/A", IF(K6="N/A","N/A", IF(J6&gt;VALUE(MID(K6,1,2)), "No", IF(J6&lt;-1*VALUE(MID(K6,1,2)), "No", "Yes"))))</f>
        <v>Yes</v>
      </c>
    </row>
    <row r="7" spans="1:12" x14ac:dyDescent="0.25">
      <c r="A7" s="123" t="s">
        <v>59</v>
      </c>
      <c r="B7" s="22" t="s">
        <v>213</v>
      </c>
      <c r="C7" s="22">
        <v>201739.68</v>
      </c>
      <c r="D7" s="7" t="str">
        <f>IF($B7="N/A","N/A",IF(C7&gt;10,"No",IF(C7&lt;-10,"No","Yes")))</f>
        <v>N/A</v>
      </c>
      <c r="E7" s="22">
        <v>210928.85</v>
      </c>
      <c r="F7" s="7" t="str">
        <f>IF($B7="N/A","N/A",IF(E7&gt;10,"No",IF(E7&lt;-10,"No","Yes")))</f>
        <v>N/A</v>
      </c>
      <c r="G7" s="22">
        <v>213435</v>
      </c>
      <c r="H7" s="7" t="str">
        <f>IF($B7="N/A","N/A",IF(G7&gt;10,"No",IF(G7&lt;-10,"No","Yes")))</f>
        <v>N/A</v>
      </c>
      <c r="I7" s="8">
        <v>4.5549999999999997</v>
      </c>
      <c r="J7" s="8">
        <v>1.1879999999999999</v>
      </c>
      <c r="K7" s="1" t="s">
        <v>737</v>
      </c>
      <c r="L7" s="91" t="str">
        <f>IF(J7="Div by 0", "N/A", IF(K7="N/A","N/A", IF(J7&gt;VALUE(MID(K7,1,2)), "No", IF(J7&lt;-1*VALUE(MID(K7,1,2)), "No", "Yes"))))</f>
        <v>Yes</v>
      </c>
    </row>
    <row r="8" spans="1:12" x14ac:dyDescent="0.25">
      <c r="A8" s="133" t="s">
        <v>143</v>
      </c>
      <c r="B8" s="22" t="s">
        <v>213</v>
      </c>
      <c r="C8" s="22">
        <v>148</v>
      </c>
      <c r="D8" s="7" t="str">
        <f>IF($B8="N/A","N/A",IF(C8&gt;10,"No",IF(C8&lt;-10,"No","Yes")))</f>
        <v>N/A</v>
      </c>
      <c r="E8" s="22">
        <v>117</v>
      </c>
      <c r="F8" s="7" t="str">
        <f>IF($B8="N/A","N/A",IF(E8&gt;10,"No",IF(E8&lt;-10,"No","Yes")))</f>
        <v>N/A</v>
      </c>
      <c r="G8" s="22">
        <v>123</v>
      </c>
      <c r="H8" s="7" t="str">
        <f>IF($B8="N/A","N/A",IF(G8&gt;10,"No",IF(G8&lt;-10,"No","Yes")))</f>
        <v>N/A</v>
      </c>
      <c r="I8" s="8">
        <v>-20.9</v>
      </c>
      <c r="J8" s="8">
        <v>5.1280000000000001</v>
      </c>
      <c r="K8" s="22" t="s">
        <v>213</v>
      </c>
      <c r="L8" s="91" t="str">
        <f>IF(J8="Div by 0", "N/A", IF(K8="N/A","N/A", IF(J8&gt;VALUE(MID(K8,1,2)), "No", IF(J8&lt;-1*VALUE(MID(K8,1,2)), "No", "Yes"))))</f>
        <v>N/A</v>
      </c>
    </row>
    <row r="9" spans="1:12" x14ac:dyDescent="0.25">
      <c r="A9" s="123" t="s">
        <v>678</v>
      </c>
      <c r="B9" s="22" t="s">
        <v>213</v>
      </c>
      <c r="C9" s="22">
        <v>148</v>
      </c>
      <c r="D9" s="7" t="str">
        <f t="shared" ref="D9:D11" si="0">IF($B9="N/A","N/A",IF(C9&gt;10,"No",IF(C9&lt;-10,"No","Yes")))</f>
        <v>N/A</v>
      </c>
      <c r="E9" s="22">
        <v>117</v>
      </c>
      <c r="F9" s="7" t="str">
        <f t="shared" ref="F9:F11" si="1">IF($B9="N/A","N/A",IF(E9&gt;10,"No",IF(E9&lt;-10,"No","Yes")))</f>
        <v>N/A</v>
      </c>
      <c r="G9" s="22">
        <v>123</v>
      </c>
      <c r="H9" s="7" t="str">
        <f t="shared" ref="H9:H11" si="2">IF($B9="N/A","N/A",IF(G9&gt;10,"No",IF(G9&lt;-10,"No","Yes")))</f>
        <v>N/A</v>
      </c>
      <c r="I9" s="8">
        <v>-20.9</v>
      </c>
      <c r="J9" s="8">
        <v>5.1280000000000001</v>
      </c>
      <c r="K9" s="22" t="s">
        <v>213</v>
      </c>
      <c r="L9" s="91" t="str">
        <f t="shared" ref="L9:L11" si="3">IF(J9="Div by 0", "N/A", IF(K9="N/A","N/A", IF(J9&gt;VALUE(MID(K9,1,2)), "No", IF(J9&lt;-1*VALUE(MID(K9,1,2)), "No", "Yes"))))</f>
        <v>N/A</v>
      </c>
    </row>
    <row r="10" spans="1:12" x14ac:dyDescent="0.25">
      <c r="A10" s="123" t="s">
        <v>423</v>
      </c>
      <c r="B10" s="22" t="s">
        <v>213</v>
      </c>
      <c r="C10" s="22">
        <v>0</v>
      </c>
      <c r="D10" s="7" t="str">
        <f t="shared" si="0"/>
        <v>N/A</v>
      </c>
      <c r="E10" s="22">
        <v>0</v>
      </c>
      <c r="F10" s="7" t="str">
        <f t="shared" si="1"/>
        <v>N/A</v>
      </c>
      <c r="G10" s="22">
        <v>0</v>
      </c>
      <c r="H10" s="7" t="str">
        <f t="shared" si="2"/>
        <v>N/A</v>
      </c>
      <c r="I10" s="8" t="s">
        <v>1747</v>
      </c>
      <c r="J10" s="8" t="s">
        <v>1747</v>
      </c>
      <c r="K10" s="22" t="s">
        <v>213</v>
      </c>
      <c r="L10" s="91" t="str">
        <f t="shared" si="3"/>
        <v>N/A</v>
      </c>
    </row>
    <row r="11" spans="1:12" x14ac:dyDescent="0.25">
      <c r="A11" s="123" t="s">
        <v>169</v>
      </c>
      <c r="B11" s="22" t="s">
        <v>213</v>
      </c>
      <c r="C11" s="4">
        <v>5.9905446500000001E-2</v>
      </c>
      <c r="D11" s="7" t="str">
        <f t="shared" si="0"/>
        <v>N/A</v>
      </c>
      <c r="E11" s="4">
        <v>4.5536100000000003E-2</v>
      </c>
      <c r="F11" s="7" t="str">
        <f t="shared" si="1"/>
        <v>N/A</v>
      </c>
      <c r="G11" s="4">
        <v>4.7617941499999997E-2</v>
      </c>
      <c r="H11" s="7" t="str">
        <f t="shared" si="2"/>
        <v>N/A</v>
      </c>
      <c r="I11" s="8">
        <v>-24</v>
      </c>
      <c r="J11" s="8">
        <v>4.5720000000000001</v>
      </c>
      <c r="K11" s="22" t="s">
        <v>213</v>
      </c>
      <c r="L11" s="91" t="str">
        <f t="shared" si="3"/>
        <v>N/A</v>
      </c>
    </row>
    <row r="12" spans="1:12" x14ac:dyDescent="0.25">
      <c r="A12" s="123" t="s">
        <v>144</v>
      </c>
      <c r="B12" s="22" t="s">
        <v>213</v>
      </c>
      <c r="C12" s="22">
        <v>48.25</v>
      </c>
      <c r="D12" s="7" t="str">
        <f>IF($B12="N/A","N/A",IF(C12&gt;10,"No",IF(C12&lt;-10,"No","Yes")))</f>
        <v>N/A</v>
      </c>
      <c r="E12" s="22">
        <v>34</v>
      </c>
      <c r="F12" s="7" t="str">
        <f>IF($B12="N/A","N/A",IF(E12&gt;10,"No",IF(E12&lt;-10,"No","Yes")))</f>
        <v>N/A</v>
      </c>
      <c r="G12" s="22">
        <v>37.25</v>
      </c>
      <c r="H12" s="7" t="str">
        <f>IF($B12="N/A","N/A",IF(G12&gt;10,"No",IF(G12&lt;-10,"No","Yes")))</f>
        <v>N/A</v>
      </c>
      <c r="I12" s="8">
        <v>-29.5</v>
      </c>
      <c r="J12" s="8">
        <v>9.5589999999999993</v>
      </c>
      <c r="K12" s="22" t="s">
        <v>213</v>
      </c>
      <c r="L12" s="91" t="str">
        <f>IF(J12="Div by 0", "N/A", IF(K12="N/A","N/A", IF(J12&gt;VALUE(MID(K12,1,2)), "No", IF(J12&lt;-1*VALUE(MID(K12,1,2)), "No", "Yes"))))</f>
        <v>N/A</v>
      </c>
    </row>
    <row r="13" spans="1:12" x14ac:dyDescent="0.25">
      <c r="A13" s="90" t="s">
        <v>364</v>
      </c>
      <c r="B13" s="33" t="s">
        <v>213</v>
      </c>
      <c r="C13" s="4">
        <v>95.699355612000005</v>
      </c>
      <c r="D13" s="9" t="str">
        <f>IF($B13="N/A","N/A",IF(C13&gt;=95,"Yes","No"))</f>
        <v>N/A</v>
      </c>
      <c r="E13" s="4">
        <v>96.122425945000003</v>
      </c>
      <c r="F13" s="9" t="str">
        <f>IF($B13="N/A","N/A",IF(E13&gt;=95,"Yes","No"))</f>
        <v>N/A</v>
      </c>
      <c r="G13" s="4">
        <v>97.009360990000005</v>
      </c>
      <c r="H13" s="7" t="str">
        <f>IF($B13="N/A","N/A",IF(G13&gt;=95,"Yes","No"))</f>
        <v>N/A</v>
      </c>
      <c r="I13" s="8">
        <v>0.44209999999999999</v>
      </c>
      <c r="J13" s="8">
        <v>0.92269999999999996</v>
      </c>
      <c r="K13" s="25" t="s">
        <v>737</v>
      </c>
      <c r="L13" s="91" t="str">
        <f t="shared" ref="L13:L70" si="4">IF(J13="Div by 0", "N/A", IF(K13="N/A","N/A", IF(J13&gt;VALUE(MID(K13,1,2)), "No", IF(J13&lt;-1*VALUE(MID(K13,1,2)), "No", "Yes"))))</f>
        <v>Yes</v>
      </c>
    </row>
    <row r="14" spans="1:12" x14ac:dyDescent="0.25">
      <c r="A14" s="134" t="s">
        <v>365</v>
      </c>
      <c r="B14" s="33" t="s">
        <v>213</v>
      </c>
      <c r="C14" s="34">
        <v>4.2702868985000002</v>
      </c>
      <c r="D14" s="34" t="str">
        <f>IF($B14="N/A","N/A",IF(C14&gt;10,"No",IF(C14&lt;-10,"No","Yes")))</f>
        <v>N/A</v>
      </c>
      <c r="E14" s="34">
        <v>3.8339839417000001</v>
      </c>
      <c r="F14" s="9" t="str">
        <f>IF($B14="N/A","N/A",IF(E14&gt;95,"Yes","No"))</f>
        <v>N/A</v>
      </c>
      <c r="G14" s="34">
        <v>2.9422467926000002</v>
      </c>
      <c r="H14" s="7" t="str">
        <f>IF($B14="N/A","N/A",IF(G14&gt;95,"Yes","No"))</f>
        <v>N/A</v>
      </c>
      <c r="I14" s="35">
        <v>-10.199999999999999</v>
      </c>
      <c r="J14" s="35">
        <v>-23.3</v>
      </c>
      <c r="K14" s="36" t="s">
        <v>213</v>
      </c>
      <c r="L14" s="91" t="str">
        <f t="shared" si="4"/>
        <v>N/A</v>
      </c>
    </row>
    <row r="15" spans="1:12" x14ac:dyDescent="0.25">
      <c r="A15" s="134" t="s">
        <v>366</v>
      </c>
      <c r="B15" s="33" t="s">
        <v>213</v>
      </c>
      <c r="C15" s="34">
        <v>3.0357489800000002E-2</v>
      </c>
      <c r="D15" s="34" t="str">
        <f t="shared" ref="D15:D21" si="5">IF($B15="N/A","N/A",IF(C15&gt;10,"No",IF(C15&lt;-10,"No","Yes")))</f>
        <v>N/A</v>
      </c>
      <c r="E15" s="34">
        <v>4.3590112799999997E-2</v>
      </c>
      <c r="F15" s="34" t="str">
        <f t="shared" ref="F15:F21" si="6">IF($B15="N/A","N/A",IF(E15&gt;10,"No",IF(E15&lt;-10,"No","Yes")))</f>
        <v>N/A</v>
      </c>
      <c r="G15" s="34">
        <v>4.8392217000000001E-2</v>
      </c>
      <c r="H15" s="37" t="str">
        <f t="shared" ref="H15:H21" si="7">IF($B15="N/A","N/A",IF(G15&gt;10,"No",IF(G15&lt;-10,"No","Yes")))</f>
        <v>N/A</v>
      </c>
      <c r="I15" s="35">
        <v>43.59</v>
      </c>
      <c r="J15" s="35">
        <v>11.02</v>
      </c>
      <c r="K15" s="36" t="s">
        <v>213</v>
      </c>
      <c r="L15" s="91" t="str">
        <f t="shared" si="4"/>
        <v>N/A</v>
      </c>
    </row>
    <row r="16" spans="1:12" x14ac:dyDescent="0.25">
      <c r="A16" s="134" t="s">
        <v>367</v>
      </c>
      <c r="B16" s="33" t="s">
        <v>213</v>
      </c>
      <c r="C16" s="38">
        <v>10625</v>
      </c>
      <c r="D16" s="38" t="str">
        <f t="shared" si="5"/>
        <v>N/A</v>
      </c>
      <c r="E16" s="38">
        <v>9963</v>
      </c>
      <c r="F16" s="38" t="str">
        <f t="shared" si="6"/>
        <v>N/A</v>
      </c>
      <c r="G16" s="38">
        <v>7725</v>
      </c>
      <c r="H16" s="37" t="str">
        <f t="shared" si="7"/>
        <v>N/A</v>
      </c>
      <c r="I16" s="35">
        <v>-6.23</v>
      </c>
      <c r="J16" s="35">
        <v>-22.5</v>
      </c>
      <c r="K16" s="36" t="s">
        <v>213</v>
      </c>
      <c r="L16" s="91" t="str">
        <f t="shared" si="4"/>
        <v>N/A</v>
      </c>
    </row>
    <row r="17" spans="1:12" x14ac:dyDescent="0.25">
      <c r="A17" s="135" t="s">
        <v>368</v>
      </c>
      <c r="B17" s="33" t="s">
        <v>213</v>
      </c>
      <c r="C17" s="34">
        <v>4.3006443883000003</v>
      </c>
      <c r="D17" s="37" t="str">
        <f t="shared" si="5"/>
        <v>N/A</v>
      </c>
      <c r="E17" s="34">
        <v>3.8775740545000001</v>
      </c>
      <c r="F17" s="37" t="str">
        <f t="shared" si="6"/>
        <v>N/A</v>
      </c>
      <c r="G17" s="34">
        <v>2.9906390095000002</v>
      </c>
      <c r="H17" s="37" t="str">
        <f t="shared" si="7"/>
        <v>N/A</v>
      </c>
      <c r="I17" s="35">
        <v>-9.84</v>
      </c>
      <c r="J17" s="35">
        <v>-22.9</v>
      </c>
      <c r="K17" s="36" t="s">
        <v>213</v>
      </c>
      <c r="L17" s="91" t="str">
        <f t="shared" si="4"/>
        <v>N/A</v>
      </c>
    </row>
    <row r="18" spans="1:12" x14ac:dyDescent="0.25">
      <c r="A18" s="134" t="s">
        <v>679</v>
      </c>
      <c r="B18" s="33" t="s">
        <v>213</v>
      </c>
      <c r="C18" s="34">
        <v>49.232941175999997</v>
      </c>
      <c r="D18" s="37" t="str">
        <f t="shared" si="5"/>
        <v>N/A</v>
      </c>
      <c r="E18" s="34">
        <v>44.093144635000002</v>
      </c>
      <c r="F18" s="37" t="str">
        <f t="shared" si="6"/>
        <v>N/A</v>
      </c>
      <c r="G18" s="34">
        <v>30.122977345999999</v>
      </c>
      <c r="H18" s="37" t="str">
        <f t="shared" si="7"/>
        <v>N/A</v>
      </c>
      <c r="I18" s="8">
        <v>-10.4</v>
      </c>
      <c r="J18" s="8">
        <v>-31.7</v>
      </c>
      <c r="K18" s="36" t="s">
        <v>213</v>
      </c>
      <c r="L18" s="91" t="str">
        <f t="shared" si="4"/>
        <v>N/A</v>
      </c>
    </row>
    <row r="19" spans="1:12" x14ac:dyDescent="0.25">
      <c r="A19" s="134" t="s">
        <v>680</v>
      </c>
      <c r="B19" s="33" t="s">
        <v>213</v>
      </c>
      <c r="C19" s="34">
        <v>18.531764706000001</v>
      </c>
      <c r="D19" s="37" t="str">
        <f t="shared" si="5"/>
        <v>N/A</v>
      </c>
      <c r="E19" s="34">
        <v>19.140821037999999</v>
      </c>
      <c r="F19" s="37" t="str">
        <f t="shared" si="6"/>
        <v>N/A</v>
      </c>
      <c r="G19" s="34">
        <v>6.213592233</v>
      </c>
      <c r="H19" s="37" t="str">
        <f t="shared" si="7"/>
        <v>N/A</v>
      </c>
      <c r="I19" s="8">
        <v>3.2869999999999999</v>
      </c>
      <c r="J19" s="8">
        <v>-67.5</v>
      </c>
      <c r="K19" s="36" t="s">
        <v>213</v>
      </c>
      <c r="L19" s="91" t="str">
        <f t="shared" si="4"/>
        <v>N/A</v>
      </c>
    </row>
    <row r="20" spans="1:12" ht="25" x14ac:dyDescent="0.25">
      <c r="A20" s="134" t="s">
        <v>681</v>
      </c>
      <c r="B20" s="33" t="s">
        <v>213</v>
      </c>
      <c r="C20" s="34">
        <v>58.870588235</v>
      </c>
      <c r="D20" s="37" t="str">
        <f t="shared" si="5"/>
        <v>N/A</v>
      </c>
      <c r="E20" s="34">
        <v>64.649202048000006</v>
      </c>
      <c r="F20" s="37" t="str">
        <f t="shared" si="6"/>
        <v>N/A</v>
      </c>
      <c r="G20" s="34">
        <v>78.472491908999999</v>
      </c>
      <c r="H20" s="37" t="str">
        <f t="shared" si="7"/>
        <v>N/A</v>
      </c>
      <c r="I20" s="8">
        <v>9.8160000000000007</v>
      </c>
      <c r="J20" s="8">
        <v>21.38</v>
      </c>
      <c r="K20" s="36" t="s">
        <v>213</v>
      </c>
      <c r="L20" s="91" t="str">
        <f t="shared" si="4"/>
        <v>N/A</v>
      </c>
    </row>
    <row r="21" spans="1:12" ht="25" x14ac:dyDescent="0.25">
      <c r="A21" s="134" t="s">
        <v>682</v>
      </c>
      <c r="B21" s="33" t="s">
        <v>213</v>
      </c>
      <c r="C21" s="34">
        <v>0.2635294118</v>
      </c>
      <c r="D21" s="37" t="str">
        <f t="shared" si="5"/>
        <v>N/A</v>
      </c>
      <c r="E21" s="34">
        <v>0.14051992369999999</v>
      </c>
      <c r="F21" s="37" t="str">
        <f t="shared" si="6"/>
        <v>N/A</v>
      </c>
      <c r="G21" s="34">
        <v>0.16828478960000001</v>
      </c>
      <c r="H21" s="37" t="str">
        <f t="shared" si="7"/>
        <v>N/A</v>
      </c>
      <c r="I21" s="8">
        <v>-46.7</v>
      </c>
      <c r="J21" s="8">
        <v>19.760000000000002</v>
      </c>
      <c r="K21" s="36" t="s">
        <v>213</v>
      </c>
      <c r="L21" s="91" t="str">
        <f t="shared" si="4"/>
        <v>N/A</v>
      </c>
    </row>
    <row r="22" spans="1:12" x14ac:dyDescent="0.25">
      <c r="A22" s="114" t="s">
        <v>1701</v>
      </c>
      <c r="B22" s="25" t="s">
        <v>217</v>
      </c>
      <c r="C22" s="1">
        <v>123</v>
      </c>
      <c r="D22" s="7" t="str">
        <f>IF($B22="N/A","N/A",IF(C22&gt;0,"No",IF(C22&lt;0,"No","Yes")))</f>
        <v>No</v>
      </c>
      <c r="E22" s="1">
        <v>123</v>
      </c>
      <c r="F22" s="7" t="str">
        <f>IF($B22="N/A","N/A",IF(E22&gt;0,"No",IF(E22&lt;0,"No","Yes")))</f>
        <v>No</v>
      </c>
      <c r="G22" s="1">
        <v>124</v>
      </c>
      <c r="H22" s="7" t="str">
        <f>IF($B22="N/A","N/A",IF(G22&gt;0,"No",IF(G22&lt;0,"No","Yes")))</f>
        <v>No</v>
      </c>
      <c r="I22" s="8">
        <v>0</v>
      </c>
      <c r="J22" s="8">
        <v>0.81299999999999994</v>
      </c>
      <c r="K22" s="25" t="s">
        <v>213</v>
      </c>
      <c r="L22" s="91" t="str">
        <f t="shared" si="4"/>
        <v>N/A</v>
      </c>
    </row>
    <row r="23" spans="1:12" x14ac:dyDescent="0.25">
      <c r="A23" s="136" t="s">
        <v>145</v>
      </c>
      <c r="B23" s="25" t="s">
        <v>279</v>
      </c>
      <c r="C23" s="4">
        <v>9.9572566500000001E-2</v>
      </c>
      <c r="D23" s="7" t="str">
        <f>IF($B23="N/A","N/A",IF(C23&gt;=10,"No",IF(C23&lt;0,"No","Yes")))</f>
        <v>Yes</v>
      </c>
      <c r="E23" s="4">
        <v>9.5742569200000002E-2</v>
      </c>
      <c r="F23" s="7" t="str">
        <f>IF($B23="N/A","N/A",IF(E23&gt;=10,"No",IF(E23&lt;0,"No","Yes")))</f>
        <v>Yes</v>
      </c>
      <c r="G23" s="4">
        <v>9.6010158499999998E-2</v>
      </c>
      <c r="H23" s="7" t="str">
        <f>IF($B23="N/A","N/A",IF(G23&gt;=10,"No",IF(G23&lt;0,"No","Yes")))</f>
        <v>Yes</v>
      </c>
      <c r="I23" s="8">
        <v>-3.85</v>
      </c>
      <c r="J23" s="8">
        <v>0.27950000000000003</v>
      </c>
      <c r="K23" s="25" t="s">
        <v>213</v>
      </c>
      <c r="L23" s="91" t="str">
        <f t="shared" si="4"/>
        <v>N/A</v>
      </c>
    </row>
    <row r="24" spans="1:12" x14ac:dyDescent="0.25">
      <c r="A24" s="114" t="s">
        <v>424</v>
      </c>
      <c r="B24" s="21" t="s">
        <v>213</v>
      </c>
      <c r="C24" s="9">
        <v>75.609756098000005</v>
      </c>
      <c r="D24" s="37" t="str">
        <f t="shared" ref="D24:D27" si="8">IF($B24="N/A","N/A",IF(C24&gt;10,"No",IF(C24&lt;-10,"No","Yes")))</f>
        <v>N/A</v>
      </c>
      <c r="E24" s="9">
        <v>70.731707317000001</v>
      </c>
      <c r="F24" s="7" t="str">
        <f t="shared" ref="F24:F27" si="9">IF($B24="N/A","N/A",IF(E24&gt;10,"No",IF(E24&lt;-10,"No","Yes")))</f>
        <v>N/A</v>
      </c>
      <c r="G24" s="9">
        <v>68.145161290000004</v>
      </c>
      <c r="H24" s="7" t="str">
        <f t="shared" ref="H24:H27" si="10">IF($B24="N/A","N/A",IF(G24&gt;10,"No",IF(G24&lt;-10,"No","Yes")))</f>
        <v>N/A</v>
      </c>
      <c r="I24" s="8">
        <v>-6.45</v>
      </c>
      <c r="J24" s="8">
        <v>-3.66</v>
      </c>
      <c r="K24" s="25" t="s">
        <v>213</v>
      </c>
      <c r="L24" s="91" t="str">
        <f t="shared" si="4"/>
        <v>N/A</v>
      </c>
    </row>
    <row r="25" spans="1:12" x14ac:dyDescent="0.25">
      <c r="A25" s="114" t="s">
        <v>425</v>
      </c>
      <c r="B25" s="21" t="s">
        <v>213</v>
      </c>
      <c r="C25" s="9">
        <v>10.569105691000001</v>
      </c>
      <c r="D25" s="37" t="str">
        <f t="shared" si="8"/>
        <v>N/A</v>
      </c>
      <c r="E25" s="9">
        <v>0.81300813009999995</v>
      </c>
      <c r="F25" s="7" t="str">
        <f t="shared" si="9"/>
        <v>N/A</v>
      </c>
      <c r="G25" s="9">
        <v>2.4193548386999999</v>
      </c>
      <c r="H25" s="7" t="str">
        <f t="shared" si="10"/>
        <v>N/A</v>
      </c>
      <c r="I25" s="8">
        <v>-92.3</v>
      </c>
      <c r="J25" s="8">
        <v>197.6</v>
      </c>
      <c r="K25" s="25" t="s">
        <v>213</v>
      </c>
      <c r="L25" s="91" t="str">
        <f t="shared" si="4"/>
        <v>N/A</v>
      </c>
    </row>
    <row r="26" spans="1:12" x14ac:dyDescent="0.25">
      <c r="A26" s="114" t="s">
        <v>421</v>
      </c>
      <c r="B26" s="21" t="s">
        <v>213</v>
      </c>
      <c r="C26" s="9">
        <v>13.414634145999999</v>
      </c>
      <c r="D26" s="37" t="str">
        <f t="shared" si="8"/>
        <v>N/A</v>
      </c>
      <c r="E26" s="9">
        <v>16.260162602000001</v>
      </c>
      <c r="F26" s="7" t="str">
        <f t="shared" si="9"/>
        <v>N/A</v>
      </c>
      <c r="G26" s="9">
        <v>18.951612903000001</v>
      </c>
      <c r="H26" s="7" t="str">
        <f t="shared" si="10"/>
        <v>N/A</v>
      </c>
      <c r="I26" s="8">
        <v>21.21</v>
      </c>
      <c r="J26" s="8">
        <v>16.55</v>
      </c>
      <c r="K26" s="25" t="s">
        <v>213</v>
      </c>
      <c r="L26" s="91" t="str">
        <f t="shared" si="4"/>
        <v>N/A</v>
      </c>
    </row>
    <row r="27" spans="1:12" x14ac:dyDescent="0.25">
      <c r="A27" s="114" t="s">
        <v>422</v>
      </c>
      <c r="B27" s="21" t="s">
        <v>213</v>
      </c>
      <c r="C27" s="9">
        <v>0.81300813009999995</v>
      </c>
      <c r="D27" s="37" t="str">
        <f t="shared" si="8"/>
        <v>N/A</v>
      </c>
      <c r="E27" s="9">
        <v>1.2195121951000001</v>
      </c>
      <c r="F27" s="7" t="str">
        <f t="shared" si="9"/>
        <v>N/A</v>
      </c>
      <c r="G27" s="9">
        <v>0.40322580650000001</v>
      </c>
      <c r="H27" s="7" t="str">
        <f t="shared" si="10"/>
        <v>N/A</v>
      </c>
      <c r="I27" s="8">
        <v>50</v>
      </c>
      <c r="J27" s="8">
        <v>-66.900000000000006</v>
      </c>
      <c r="K27" s="25" t="s">
        <v>213</v>
      </c>
      <c r="L27" s="91" t="str">
        <f t="shared" si="4"/>
        <v>N/A</v>
      </c>
    </row>
    <row r="28" spans="1:12" x14ac:dyDescent="0.25">
      <c r="A28" s="114" t="s">
        <v>952</v>
      </c>
      <c r="B28" s="21" t="s">
        <v>213</v>
      </c>
      <c r="C28" s="34">
        <v>12.716145327</v>
      </c>
      <c r="D28" s="37" t="str">
        <f>IF($B28="N/A","N/A",IF(C28&gt;10,"No",IF(C28&lt;-10,"No","Yes")))</f>
        <v>N/A</v>
      </c>
      <c r="E28" s="34">
        <v>12.669933329999999</v>
      </c>
      <c r="F28" s="37" t="str">
        <f>IF($B28="N/A","N/A",IF(E28&gt;10,"No",IF(E28&lt;-10,"No","Yes")))</f>
        <v>N/A</v>
      </c>
      <c r="G28" s="34">
        <v>12.863812686999999</v>
      </c>
      <c r="H28" s="37" t="str">
        <f>IF($B28="N/A","N/A",IF(G28&gt;10,"No",IF(G28&lt;-10,"No","Yes")))</f>
        <v>N/A</v>
      </c>
      <c r="I28" s="8">
        <v>-0.36299999999999999</v>
      </c>
      <c r="J28" s="8">
        <v>1.53</v>
      </c>
      <c r="K28" s="36" t="s">
        <v>737</v>
      </c>
      <c r="L28" s="91" t="str">
        <f t="shared" si="4"/>
        <v>Yes</v>
      </c>
    </row>
    <row r="29" spans="1:12" x14ac:dyDescent="0.25">
      <c r="A29" s="114" t="s">
        <v>953</v>
      </c>
      <c r="B29" s="21" t="s">
        <v>213</v>
      </c>
      <c r="C29" s="34">
        <v>0</v>
      </c>
      <c r="D29" s="37" t="str">
        <f>IF($B29="N/A","N/A",IF(C29&gt;10,"No",IF(C29&lt;-10,"No","Yes")))</f>
        <v>N/A</v>
      </c>
      <c r="E29" s="34">
        <v>0</v>
      </c>
      <c r="F29" s="37" t="str">
        <f>IF($B29="N/A","N/A",IF(E29&gt;10,"No",IF(E29&lt;-10,"No","Yes")))</f>
        <v>N/A</v>
      </c>
      <c r="G29" s="34">
        <v>0</v>
      </c>
      <c r="H29" s="37" t="str">
        <f>IF($B29="N/A","N/A",IF(G29&gt;10,"No",IF(G29&lt;-10,"No","Yes")))</f>
        <v>N/A</v>
      </c>
      <c r="I29" s="8" t="s">
        <v>1747</v>
      </c>
      <c r="J29" s="8" t="s">
        <v>1747</v>
      </c>
      <c r="K29" s="36" t="s">
        <v>737</v>
      </c>
      <c r="L29" s="91" t="str">
        <f t="shared" si="4"/>
        <v>N/A</v>
      </c>
    </row>
    <row r="30" spans="1:12" x14ac:dyDescent="0.25">
      <c r="A30" s="114" t="s">
        <v>20</v>
      </c>
      <c r="B30" s="25" t="s">
        <v>280</v>
      </c>
      <c r="C30" s="9">
        <v>98.453387086000006</v>
      </c>
      <c r="D30" s="7" t="str">
        <f>IF($B30="N/A","N/A",IF(C30&gt;=98,"Yes","No"))</f>
        <v>Yes</v>
      </c>
      <c r="E30" s="9">
        <v>98.449048218000001</v>
      </c>
      <c r="F30" s="7" t="str">
        <f>IF($B30="N/A","N/A",IF(E30&gt;=98,"Yes","No"))</f>
        <v>Yes</v>
      </c>
      <c r="G30" s="9">
        <v>98.734059603999995</v>
      </c>
      <c r="H30" s="7" t="str">
        <f>IF($B30="N/A","N/A",IF(G30&gt;=98,"Yes","No"))</f>
        <v>Yes</v>
      </c>
      <c r="I30" s="8">
        <v>-4.0000000000000001E-3</v>
      </c>
      <c r="J30" s="8">
        <v>0.28949999999999998</v>
      </c>
      <c r="K30" s="25" t="s">
        <v>737</v>
      </c>
      <c r="L30" s="91" t="str">
        <f t="shared" si="4"/>
        <v>Yes</v>
      </c>
    </row>
    <row r="31" spans="1:12" x14ac:dyDescent="0.25">
      <c r="A31" s="114" t="s">
        <v>18</v>
      </c>
      <c r="B31" s="25" t="s">
        <v>277</v>
      </c>
      <c r="C31" s="9">
        <v>100</v>
      </c>
      <c r="D31" s="7" t="str">
        <f>IF($B31="N/A","N/A",IF(C31&gt;=95,"Yes","No"))</f>
        <v>Yes</v>
      </c>
      <c r="E31" s="9">
        <v>100</v>
      </c>
      <c r="F31" s="7" t="str">
        <f>IF($B31="N/A","N/A",IF(E31&gt;=95,"Yes","No"))</f>
        <v>Yes</v>
      </c>
      <c r="G31" s="9">
        <v>100</v>
      </c>
      <c r="H31" s="7" t="str">
        <f>IF($B31="N/A","N/A",IF(G31&gt;=95,"Yes","No"))</f>
        <v>Yes</v>
      </c>
      <c r="I31" s="8">
        <v>0</v>
      </c>
      <c r="J31" s="8">
        <v>0</v>
      </c>
      <c r="K31" s="25" t="s">
        <v>737</v>
      </c>
      <c r="L31" s="91" t="str">
        <f t="shared" si="4"/>
        <v>Yes</v>
      </c>
    </row>
    <row r="32" spans="1:12" x14ac:dyDescent="0.25">
      <c r="A32" s="114" t="s">
        <v>23</v>
      </c>
      <c r="B32" s="21" t="s">
        <v>213</v>
      </c>
      <c r="C32" s="9">
        <v>43.494592318999999</v>
      </c>
      <c r="D32" s="7" t="str">
        <f t="shared" ref="D32:D37" si="11">IF($B32="N/A","N/A",IF(C32&gt;10,"No",IF(C32&lt;-10,"No","Yes")))</f>
        <v>N/A</v>
      </c>
      <c r="E32" s="9">
        <v>43.119183931000002</v>
      </c>
      <c r="F32" s="7" t="str">
        <f t="shared" ref="F32:F37" si="12">IF($B32="N/A","N/A",IF(E32&gt;10,"No",IF(E32&lt;-10,"No","Yes")))</f>
        <v>N/A</v>
      </c>
      <c r="G32" s="9">
        <v>42.883247001999997</v>
      </c>
      <c r="H32" s="7" t="str">
        <f t="shared" ref="H32:H37" si="13">IF($B32="N/A","N/A",IF(G32&gt;10,"No",IF(G32&lt;-10,"No","Yes")))</f>
        <v>N/A</v>
      </c>
      <c r="I32" s="8">
        <v>-0.86299999999999999</v>
      </c>
      <c r="J32" s="8">
        <v>-0.54700000000000004</v>
      </c>
      <c r="K32" s="25" t="s">
        <v>737</v>
      </c>
      <c r="L32" s="91" t="str">
        <f t="shared" si="4"/>
        <v>Yes</v>
      </c>
    </row>
    <row r="33" spans="1:12" x14ac:dyDescent="0.25">
      <c r="A33" s="114" t="s">
        <v>24</v>
      </c>
      <c r="B33" s="21" t="s">
        <v>213</v>
      </c>
      <c r="C33" s="9">
        <v>38.975778771000002</v>
      </c>
      <c r="D33" s="7" t="str">
        <f t="shared" si="11"/>
        <v>N/A</v>
      </c>
      <c r="E33" s="9">
        <v>38.963333710000001</v>
      </c>
      <c r="F33" s="7" t="str">
        <f t="shared" si="12"/>
        <v>N/A</v>
      </c>
      <c r="G33" s="9">
        <v>38.872112919999999</v>
      </c>
      <c r="H33" s="7" t="str">
        <f t="shared" si="13"/>
        <v>N/A</v>
      </c>
      <c r="I33" s="8">
        <v>-3.2000000000000001E-2</v>
      </c>
      <c r="J33" s="8">
        <v>-0.23400000000000001</v>
      </c>
      <c r="K33" s="25" t="s">
        <v>737</v>
      </c>
      <c r="L33" s="91" t="str">
        <f t="shared" si="4"/>
        <v>Yes</v>
      </c>
    </row>
    <row r="34" spans="1:12" x14ac:dyDescent="0.25">
      <c r="A34" s="114" t="s">
        <v>25</v>
      </c>
      <c r="B34" s="21" t="s">
        <v>213</v>
      </c>
      <c r="C34" s="9">
        <v>0.2307169225</v>
      </c>
      <c r="D34" s="7" t="str">
        <f t="shared" si="11"/>
        <v>N/A</v>
      </c>
      <c r="E34" s="9">
        <v>0.2366320411</v>
      </c>
      <c r="F34" s="7" t="str">
        <f t="shared" si="12"/>
        <v>N/A</v>
      </c>
      <c r="G34" s="9">
        <v>0.23266977929999999</v>
      </c>
      <c r="H34" s="7" t="str">
        <f t="shared" si="13"/>
        <v>N/A</v>
      </c>
      <c r="I34" s="8">
        <v>2.5640000000000001</v>
      </c>
      <c r="J34" s="8">
        <v>-1.67</v>
      </c>
      <c r="K34" s="25" t="s">
        <v>737</v>
      </c>
      <c r="L34" s="91" t="str">
        <f t="shared" si="4"/>
        <v>Yes</v>
      </c>
    </row>
    <row r="35" spans="1:12" x14ac:dyDescent="0.25">
      <c r="A35" s="114" t="s">
        <v>26</v>
      </c>
      <c r="B35" s="25" t="s">
        <v>213</v>
      </c>
      <c r="C35" s="9">
        <v>2.0331422835000001</v>
      </c>
      <c r="D35" s="7" t="str">
        <f t="shared" si="11"/>
        <v>N/A</v>
      </c>
      <c r="E35" s="9">
        <v>2.2207605695999999</v>
      </c>
      <c r="F35" s="7" t="str">
        <f t="shared" si="12"/>
        <v>N/A</v>
      </c>
      <c r="G35" s="9">
        <v>2.3534102962999999</v>
      </c>
      <c r="H35" s="7" t="str">
        <f t="shared" si="13"/>
        <v>N/A</v>
      </c>
      <c r="I35" s="8">
        <v>9.2279999999999998</v>
      </c>
      <c r="J35" s="8">
        <v>5.9729999999999999</v>
      </c>
      <c r="K35" s="25" t="s">
        <v>213</v>
      </c>
      <c r="L35" s="91" t="str">
        <f t="shared" si="4"/>
        <v>N/A</v>
      </c>
    </row>
    <row r="36" spans="1:12" x14ac:dyDescent="0.25">
      <c r="A36" s="114" t="s">
        <v>60</v>
      </c>
      <c r="B36" s="25" t="s">
        <v>213</v>
      </c>
      <c r="C36" s="9">
        <v>0</v>
      </c>
      <c r="D36" s="7" t="str">
        <f t="shared" si="11"/>
        <v>N/A</v>
      </c>
      <c r="E36" s="9">
        <v>0</v>
      </c>
      <c r="F36" s="7" t="str">
        <f t="shared" si="12"/>
        <v>N/A</v>
      </c>
      <c r="G36" s="9">
        <v>0</v>
      </c>
      <c r="H36" s="7" t="str">
        <f t="shared" si="13"/>
        <v>N/A</v>
      </c>
      <c r="I36" s="8" t="s">
        <v>1747</v>
      </c>
      <c r="J36" s="8" t="s">
        <v>1747</v>
      </c>
      <c r="K36" s="25" t="s">
        <v>213</v>
      </c>
      <c r="L36" s="91" t="str">
        <f t="shared" si="4"/>
        <v>N/A</v>
      </c>
    </row>
    <row r="37" spans="1:12" x14ac:dyDescent="0.25">
      <c r="A37" s="114" t="s">
        <v>61</v>
      </c>
      <c r="B37" s="25" t="s">
        <v>213</v>
      </c>
      <c r="C37" s="9">
        <v>0</v>
      </c>
      <c r="D37" s="7" t="str">
        <f t="shared" si="11"/>
        <v>N/A</v>
      </c>
      <c r="E37" s="9">
        <v>0</v>
      </c>
      <c r="F37" s="7" t="str">
        <f t="shared" si="12"/>
        <v>N/A</v>
      </c>
      <c r="G37" s="9">
        <v>0</v>
      </c>
      <c r="H37" s="7" t="str">
        <f t="shared" si="13"/>
        <v>N/A</v>
      </c>
      <c r="I37" s="8" t="s">
        <v>1747</v>
      </c>
      <c r="J37" s="8" t="s">
        <v>1747</v>
      </c>
      <c r="K37" s="25" t="s">
        <v>213</v>
      </c>
      <c r="L37" s="91" t="str">
        <f t="shared" si="4"/>
        <v>N/A</v>
      </c>
    </row>
    <row r="38" spans="1:12" x14ac:dyDescent="0.25">
      <c r="A38" s="114" t="s">
        <v>62</v>
      </c>
      <c r="B38" s="25" t="s">
        <v>278</v>
      </c>
      <c r="C38" s="9">
        <v>15.265769704</v>
      </c>
      <c r="D38" s="7" t="str">
        <f>IF($B38="N/A","N/A",IF(C38&gt;=5,"No",IF(C38&lt;0,"No","Yes")))</f>
        <v>No</v>
      </c>
      <c r="E38" s="9">
        <v>15.460089749</v>
      </c>
      <c r="F38" s="7" t="str">
        <f>IF($B38="N/A","N/A",IF(E38&gt;=5,"No",IF(E38&lt;0,"No","Yes")))</f>
        <v>No</v>
      </c>
      <c r="G38" s="9">
        <v>15.658560002</v>
      </c>
      <c r="H38" s="7" t="str">
        <f>IF($B38="N/A","N/A",IF(G38&gt;=5,"No",IF(G38&lt;0,"No","Yes")))</f>
        <v>No</v>
      </c>
      <c r="I38" s="8">
        <v>1.2729999999999999</v>
      </c>
      <c r="J38" s="8">
        <v>1.284</v>
      </c>
      <c r="K38" s="25" t="s">
        <v>737</v>
      </c>
      <c r="L38" s="91" t="str">
        <f t="shared" si="4"/>
        <v>Yes</v>
      </c>
    </row>
    <row r="39" spans="1:12" x14ac:dyDescent="0.25">
      <c r="A39" s="114" t="s">
        <v>63</v>
      </c>
      <c r="B39" s="25" t="s">
        <v>213</v>
      </c>
      <c r="C39" s="9">
        <v>15.265769704</v>
      </c>
      <c r="D39" s="7" t="str">
        <f>IF($B39="N/A","N/A",IF(C39&gt;10,"No",IF(C39&lt;-10,"No","Yes")))</f>
        <v>N/A</v>
      </c>
      <c r="E39" s="9">
        <v>15.460089749</v>
      </c>
      <c r="F39" s="7" t="str">
        <f>IF($B39="N/A","N/A",IF(E39&gt;10,"No",IF(E39&lt;-10,"No","Yes")))</f>
        <v>N/A</v>
      </c>
      <c r="G39" s="9">
        <v>15.658560002</v>
      </c>
      <c r="H39" s="7" t="str">
        <f>IF($B39="N/A","N/A",IF(G39&gt;10,"No",IF(G39&lt;-10,"No","Yes")))</f>
        <v>N/A</v>
      </c>
      <c r="I39" s="8">
        <v>1.2729999999999999</v>
      </c>
      <c r="J39" s="8">
        <v>1.284</v>
      </c>
      <c r="K39" s="25" t="s">
        <v>737</v>
      </c>
      <c r="L39" s="91" t="str">
        <f t="shared" si="4"/>
        <v>Yes</v>
      </c>
    </row>
    <row r="40" spans="1:12" x14ac:dyDescent="0.25">
      <c r="A40" s="114" t="s">
        <v>64</v>
      </c>
      <c r="B40" s="25" t="s">
        <v>213</v>
      </c>
      <c r="C40" s="9">
        <v>100</v>
      </c>
      <c r="D40" s="7" t="str">
        <f>IF($B40="N/A","N/A",IF(C40&gt;10,"No",IF(C40&lt;-10,"No","Yes")))</f>
        <v>N/A</v>
      </c>
      <c r="E40" s="9">
        <v>100</v>
      </c>
      <c r="F40" s="7" t="str">
        <f>IF($B40="N/A","N/A",IF(E40&gt;10,"No",IF(E40&lt;-10,"No","Yes")))</f>
        <v>N/A</v>
      </c>
      <c r="G40" s="9">
        <v>100</v>
      </c>
      <c r="H40" s="7" t="str">
        <f>IF($B40="N/A","N/A",IF(G40&gt;10,"No",IF(G40&lt;-10,"No","Yes")))</f>
        <v>N/A</v>
      </c>
      <c r="I40" s="8">
        <v>0</v>
      </c>
      <c r="J40" s="8">
        <v>0</v>
      </c>
      <c r="K40" s="25" t="s">
        <v>737</v>
      </c>
      <c r="L40" s="91" t="str">
        <f t="shared" si="4"/>
        <v>Yes</v>
      </c>
    </row>
    <row r="41" spans="1:12" x14ac:dyDescent="0.25">
      <c r="A41" s="90" t="s">
        <v>19</v>
      </c>
      <c r="B41" s="21" t="s">
        <v>281</v>
      </c>
      <c r="C41" s="4">
        <v>2.758888673</v>
      </c>
      <c r="D41" s="7" t="str">
        <f>IF($B41="N/A","N/A",IF(C41&gt;8,"No",IF(C41&lt;2,"No","Yes")))</f>
        <v>Yes</v>
      </c>
      <c r="E41" s="4">
        <v>2.5749302364000002</v>
      </c>
      <c r="F41" s="7" t="str">
        <f>IF($B41="N/A","N/A",IF(E41&gt;8,"No",IF(E41&lt;2,"No","Yes")))</f>
        <v>Yes</v>
      </c>
      <c r="G41" s="4">
        <v>2.1850053811999999</v>
      </c>
      <c r="H41" s="7" t="str">
        <f>IF($B41="N/A","N/A",IF(G41&gt;8,"No",IF(G41&lt;2,"No","Yes")))</f>
        <v>Yes</v>
      </c>
      <c r="I41" s="8">
        <v>-6.67</v>
      </c>
      <c r="J41" s="8">
        <v>-15.1</v>
      </c>
      <c r="K41" s="25" t="s">
        <v>737</v>
      </c>
      <c r="L41" s="91" t="str">
        <f t="shared" si="4"/>
        <v>No</v>
      </c>
    </row>
    <row r="42" spans="1:12" x14ac:dyDescent="0.25">
      <c r="A42" s="90" t="s">
        <v>170</v>
      </c>
      <c r="B42" s="21" t="s">
        <v>213</v>
      </c>
      <c r="C42" s="4">
        <v>13.740204650000001</v>
      </c>
      <c r="D42" s="7" t="str">
        <f t="shared" ref="D42:D49" si="14">IF($B42="N/A","N/A",IF(C42&gt;10,"No",IF(C42&lt;-10,"No","Yes")))</f>
        <v>N/A</v>
      </c>
      <c r="E42" s="4">
        <v>13.3424665</v>
      </c>
      <c r="F42" s="7" t="str">
        <f t="shared" ref="F42:F49" si="15">IF($B42="N/A","N/A",IF(E42&gt;10,"No",IF(E42&lt;-10,"No","Yes")))</f>
        <v>N/A</v>
      </c>
      <c r="G42" s="4">
        <v>13.072092788999999</v>
      </c>
      <c r="H42" s="7" t="str">
        <f t="shared" ref="H42:H49" si="16">IF($B42="N/A","N/A",IF(G42&gt;10,"No",IF(G42&lt;-10,"No","Yes")))</f>
        <v>N/A</v>
      </c>
      <c r="I42" s="8">
        <v>-2.89</v>
      </c>
      <c r="J42" s="8">
        <v>-2.0299999999999998</v>
      </c>
      <c r="K42" s="25" t="s">
        <v>737</v>
      </c>
      <c r="L42" s="91" t="str">
        <f>IF(J42="Div by 0", "N/A", IF(OR(J42="N/A",K42="N/A"),"N/A", IF(J42&gt;VALUE(MID(K42,1,2)), "No", IF(J42&lt;-1*VALUE(MID(K42,1,2)), "No", "Yes"))))</f>
        <v>Yes</v>
      </c>
    </row>
    <row r="43" spans="1:12" x14ac:dyDescent="0.25">
      <c r="A43" s="90" t="s">
        <v>171</v>
      </c>
      <c r="B43" s="21" t="s">
        <v>213</v>
      </c>
      <c r="C43" s="4">
        <v>25.107263131</v>
      </c>
      <c r="D43" s="7" t="str">
        <f t="shared" si="14"/>
        <v>N/A</v>
      </c>
      <c r="E43" s="4">
        <v>25.207539532999998</v>
      </c>
      <c r="F43" s="7" t="str">
        <f t="shared" si="15"/>
        <v>N/A</v>
      </c>
      <c r="G43" s="4">
        <v>25.458177509999999</v>
      </c>
      <c r="H43" s="7" t="str">
        <f t="shared" si="16"/>
        <v>N/A</v>
      </c>
      <c r="I43" s="8">
        <v>0.39939999999999998</v>
      </c>
      <c r="J43" s="8">
        <v>0.99429999999999996</v>
      </c>
      <c r="K43" s="25" t="s">
        <v>737</v>
      </c>
      <c r="L43" s="91" t="str">
        <f>IF(J43="Div by 0", "N/A", IF(OR(J43="N/A",K43="N/A"),"N/A", IF(J43&gt;VALUE(MID(K43,1,2)), "No", IF(J43&lt;-1*VALUE(MID(K43,1,2)), "No", "Yes"))))</f>
        <v>Yes</v>
      </c>
    </row>
    <row r="44" spans="1:12" x14ac:dyDescent="0.25">
      <c r="A44" s="90" t="s">
        <v>172</v>
      </c>
      <c r="B44" s="21" t="s">
        <v>213</v>
      </c>
      <c r="C44" s="4">
        <v>3.8238294152000001</v>
      </c>
      <c r="D44" s="7" t="str">
        <f t="shared" si="14"/>
        <v>N/A</v>
      </c>
      <c r="E44" s="4">
        <v>3.6677966365999999</v>
      </c>
      <c r="F44" s="7" t="str">
        <f t="shared" si="15"/>
        <v>N/A</v>
      </c>
      <c r="G44" s="4">
        <v>3.5744427152</v>
      </c>
      <c r="H44" s="7" t="str">
        <f t="shared" si="16"/>
        <v>N/A</v>
      </c>
      <c r="I44" s="8">
        <v>-4.08</v>
      </c>
      <c r="J44" s="8">
        <v>-2.5499999999999998</v>
      </c>
      <c r="K44" s="25" t="s">
        <v>737</v>
      </c>
      <c r="L44" s="91" t="str">
        <f t="shared" ref="L44:L53" si="17">IF(J44="Div by 0", "N/A", IF(OR(J44="N/A",K44="N/A"),"N/A", IF(J44&gt;VALUE(MID(K44,1,2)), "No", IF(J44&lt;-1*VALUE(MID(K44,1,2)), "No", "Yes"))))</f>
        <v>Yes</v>
      </c>
    </row>
    <row r="45" spans="1:12" x14ac:dyDescent="0.25">
      <c r="A45" s="90" t="s">
        <v>173</v>
      </c>
      <c r="B45" s="21" t="s">
        <v>213</v>
      </c>
      <c r="C45" s="4">
        <v>33.400119811000003</v>
      </c>
      <c r="D45" s="7" t="str">
        <f t="shared" si="14"/>
        <v>N/A</v>
      </c>
      <c r="E45" s="4">
        <v>33.464363136999999</v>
      </c>
      <c r="F45" s="7" t="str">
        <f t="shared" si="15"/>
        <v>N/A</v>
      </c>
      <c r="G45" s="4">
        <v>33.356174459999998</v>
      </c>
      <c r="H45" s="7" t="str">
        <f t="shared" si="16"/>
        <v>N/A</v>
      </c>
      <c r="I45" s="8">
        <v>0.1923</v>
      </c>
      <c r="J45" s="8">
        <v>-0.32300000000000001</v>
      </c>
      <c r="K45" s="25" t="s">
        <v>737</v>
      </c>
      <c r="L45" s="91" t="str">
        <f t="shared" si="17"/>
        <v>Yes</v>
      </c>
    </row>
    <row r="46" spans="1:12" x14ac:dyDescent="0.25">
      <c r="A46" s="90" t="s">
        <v>174</v>
      </c>
      <c r="B46" s="21" t="s">
        <v>213</v>
      </c>
      <c r="C46" s="4">
        <v>14.978385467000001</v>
      </c>
      <c r="D46" s="7" t="str">
        <f t="shared" si="14"/>
        <v>N/A</v>
      </c>
      <c r="E46" s="4">
        <v>15.535983248999999</v>
      </c>
      <c r="F46" s="7" t="str">
        <f t="shared" si="15"/>
        <v>N/A</v>
      </c>
      <c r="G46" s="4">
        <v>16.037180708000001</v>
      </c>
      <c r="H46" s="7" t="str">
        <f t="shared" si="16"/>
        <v>N/A</v>
      </c>
      <c r="I46" s="8">
        <v>3.7229999999999999</v>
      </c>
      <c r="J46" s="8">
        <v>3.226</v>
      </c>
      <c r="K46" s="25" t="s">
        <v>737</v>
      </c>
      <c r="L46" s="91" t="str">
        <f t="shared" si="17"/>
        <v>Yes</v>
      </c>
    </row>
    <row r="47" spans="1:12" x14ac:dyDescent="0.25">
      <c r="A47" s="90" t="s">
        <v>175</v>
      </c>
      <c r="B47" s="21" t="s">
        <v>213</v>
      </c>
      <c r="C47" s="4">
        <v>2.7686030697000001</v>
      </c>
      <c r="D47" s="7" t="str">
        <f t="shared" si="14"/>
        <v>N/A</v>
      </c>
      <c r="E47" s="4">
        <v>2.8489252313</v>
      </c>
      <c r="F47" s="7" t="str">
        <f t="shared" si="15"/>
        <v>N/A</v>
      </c>
      <c r="G47" s="4">
        <v>2.9755406378</v>
      </c>
      <c r="H47" s="7" t="str">
        <f t="shared" si="16"/>
        <v>N/A</v>
      </c>
      <c r="I47" s="8">
        <v>2.9009999999999998</v>
      </c>
      <c r="J47" s="8">
        <v>4.444</v>
      </c>
      <c r="K47" s="25" t="s">
        <v>737</v>
      </c>
      <c r="L47" s="91" t="str">
        <f t="shared" si="17"/>
        <v>Yes</v>
      </c>
    </row>
    <row r="48" spans="1:12" x14ac:dyDescent="0.25">
      <c r="A48" s="90" t="s">
        <v>176</v>
      </c>
      <c r="B48" s="21" t="s">
        <v>213</v>
      </c>
      <c r="C48" s="4">
        <v>2.0088562916999999</v>
      </c>
      <c r="D48" s="7" t="str">
        <f t="shared" si="14"/>
        <v>N/A</v>
      </c>
      <c r="E48" s="4">
        <v>1.9576631029</v>
      </c>
      <c r="F48" s="7" t="str">
        <f t="shared" si="15"/>
        <v>N/A</v>
      </c>
      <c r="G48" s="4">
        <v>1.9790481057</v>
      </c>
      <c r="H48" s="7" t="str">
        <f t="shared" si="16"/>
        <v>N/A</v>
      </c>
      <c r="I48" s="8">
        <v>-2.5499999999999998</v>
      </c>
      <c r="J48" s="8">
        <v>1.0920000000000001</v>
      </c>
      <c r="K48" s="25" t="s">
        <v>737</v>
      </c>
      <c r="L48" s="91" t="str">
        <f t="shared" si="17"/>
        <v>Yes</v>
      </c>
    </row>
    <row r="49" spans="1:12" x14ac:dyDescent="0.25">
      <c r="A49" s="90" t="s">
        <v>954</v>
      </c>
      <c r="B49" s="21" t="s">
        <v>213</v>
      </c>
      <c r="C49" s="4">
        <v>1.4138494916</v>
      </c>
      <c r="D49" s="7" t="str">
        <f t="shared" si="14"/>
        <v>N/A</v>
      </c>
      <c r="E49" s="4">
        <v>1.4003323746</v>
      </c>
      <c r="F49" s="7" t="str">
        <f t="shared" si="15"/>
        <v>N/A</v>
      </c>
      <c r="G49" s="4">
        <v>1.3623376924999999</v>
      </c>
      <c r="H49" s="7" t="str">
        <f t="shared" si="16"/>
        <v>N/A</v>
      </c>
      <c r="I49" s="8">
        <v>-0.95599999999999996</v>
      </c>
      <c r="J49" s="8">
        <v>-2.71</v>
      </c>
      <c r="K49" s="25" t="s">
        <v>737</v>
      </c>
      <c r="L49" s="91" t="str">
        <f t="shared" si="17"/>
        <v>Yes</v>
      </c>
    </row>
    <row r="50" spans="1:12" x14ac:dyDescent="0.25">
      <c r="A50" s="114" t="s">
        <v>208</v>
      </c>
      <c r="B50" s="21" t="s">
        <v>213</v>
      </c>
      <c r="C50" s="22">
        <v>102740</v>
      </c>
      <c r="D50" s="5" t="str">
        <f t="shared" ref="D50:D53" si="18">IF($B50="N/A","N/A",IF(C50&lt;0,"No","Yes"))</f>
        <v>N/A</v>
      </c>
      <c r="E50" s="22">
        <v>105588</v>
      </c>
      <c r="F50" s="5" t="str">
        <f t="shared" ref="F50:F53" si="19">IF($B50="N/A","N/A",IF(E50&lt;0,"No","Yes"))</f>
        <v>N/A</v>
      </c>
      <c r="G50" s="22">
        <v>105107</v>
      </c>
      <c r="H50" s="5" t="str">
        <f t="shared" ref="H50:H53" si="20">IF($B50="N/A","N/A",IF(G50&lt;0,"No","Yes"))</f>
        <v>N/A</v>
      </c>
      <c r="I50" s="8">
        <v>2.7719999999999998</v>
      </c>
      <c r="J50" s="8">
        <v>-0.45600000000000002</v>
      </c>
      <c r="K50" s="25" t="s">
        <v>737</v>
      </c>
      <c r="L50" s="91" t="str">
        <f t="shared" si="17"/>
        <v>Yes</v>
      </c>
    </row>
    <row r="51" spans="1:12" x14ac:dyDescent="0.25">
      <c r="A51" s="114" t="s">
        <v>209</v>
      </c>
      <c r="B51" s="21" t="s">
        <v>213</v>
      </c>
      <c r="C51" s="22">
        <v>9426</v>
      </c>
      <c r="D51" s="5" t="str">
        <f t="shared" si="18"/>
        <v>N/A</v>
      </c>
      <c r="E51" s="22">
        <v>9248</v>
      </c>
      <c r="F51" s="5" t="str">
        <f t="shared" si="19"/>
        <v>N/A</v>
      </c>
      <c r="G51" s="22">
        <v>9116</v>
      </c>
      <c r="H51" s="5" t="str">
        <f t="shared" si="20"/>
        <v>N/A</v>
      </c>
      <c r="I51" s="8">
        <v>-1.89</v>
      </c>
      <c r="J51" s="8">
        <v>-1.43</v>
      </c>
      <c r="K51" s="25" t="s">
        <v>737</v>
      </c>
      <c r="L51" s="91" t="str">
        <f t="shared" si="17"/>
        <v>Yes</v>
      </c>
    </row>
    <row r="52" spans="1:12" x14ac:dyDescent="0.25">
      <c r="A52" s="114" t="s">
        <v>210</v>
      </c>
      <c r="B52" s="21" t="s">
        <v>213</v>
      </c>
      <c r="C52" s="22">
        <v>117501</v>
      </c>
      <c r="D52" s="5" t="str">
        <f t="shared" si="18"/>
        <v>N/A</v>
      </c>
      <c r="E52" s="22">
        <v>121815</v>
      </c>
      <c r="F52" s="5" t="str">
        <f t="shared" si="19"/>
        <v>N/A</v>
      </c>
      <c r="G52" s="22">
        <v>123941</v>
      </c>
      <c r="H52" s="5" t="str">
        <f t="shared" si="20"/>
        <v>N/A</v>
      </c>
      <c r="I52" s="8">
        <v>3.6709999999999998</v>
      </c>
      <c r="J52" s="8">
        <v>1.7450000000000001</v>
      </c>
      <c r="K52" s="25" t="s">
        <v>737</v>
      </c>
      <c r="L52" s="91" t="str">
        <f t="shared" si="17"/>
        <v>Yes</v>
      </c>
    </row>
    <row r="53" spans="1:12" x14ac:dyDescent="0.25">
      <c r="A53" s="114" t="s">
        <v>955</v>
      </c>
      <c r="B53" s="21" t="s">
        <v>213</v>
      </c>
      <c r="C53" s="22">
        <v>12146</v>
      </c>
      <c r="D53" s="5" t="str">
        <f t="shared" si="18"/>
        <v>N/A</v>
      </c>
      <c r="E53" s="22">
        <v>12544</v>
      </c>
      <c r="F53" s="5" t="str">
        <f t="shared" si="19"/>
        <v>N/A</v>
      </c>
      <c r="G53" s="22">
        <v>12905</v>
      </c>
      <c r="H53" s="5" t="str">
        <f t="shared" si="20"/>
        <v>N/A</v>
      </c>
      <c r="I53" s="8">
        <v>3.2770000000000001</v>
      </c>
      <c r="J53" s="8">
        <v>2.8780000000000001</v>
      </c>
      <c r="K53" s="25" t="s">
        <v>737</v>
      </c>
      <c r="L53" s="91" t="str">
        <f t="shared" si="17"/>
        <v>Yes</v>
      </c>
    </row>
    <row r="54" spans="1:12" x14ac:dyDescent="0.25">
      <c r="A54" s="114" t="s">
        <v>956</v>
      </c>
      <c r="B54" s="21" t="s">
        <v>213</v>
      </c>
      <c r="C54" s="4">
        <v>100</v>
      </c>
      <c r="D54" s="7" t="str">
        <f>IF($B54="N/A","N/A",IF(C54&gt;10,"No",IF(C54&lt;-10,"No","Yes")))</f>
        <v>N/A</v>
      </c>
      <c r="E54" s="4">
        <v>100</v>
      </c>
      <c r="F54" s="7" t="str">
        <f>IF($B54="N/A","N/A",IF(E54&gt;10,"No",IF(E54&lt;-10,"No","Yes")))</f>
        <v>N/A</v>
      </c>
      <c r="G54" s="4">
        <v>100</v>
      </c>
      <c r="H54" s="7" t="str">
        <f>IF($B54="N/A","N/A",IF(G54&gt;10,"No",IF(G54&lt;-10,"No","Yes")))</f>
        <v>N/A</v>
      </c>
      <c r="I54" s="8">
        <v>0</v>
      </c>
      <c r="J54" s="8">
        <v>0</v>
      </c>
      <c r="K54" s="21" t="s">
        <v>213</v>
      </c>
      <c r="L54" s="91" t="str">
        <f t="shared" si="4"/>
        <v>N/A</v>
      </c>
    </row>
    <row r="55" spans="1:12" x14ac:dyDescent="0.25">
      <c r="A55" s="114" t="s">
        <v>1748</v>
      </c>
      <c r="B55" s="21" t="s">
        <v>213</v>
      </c>
      <c r="C55" s="4">
        <v>99.998380933999997</v>
      </c>
      <c r="D55" s="7" t="str">
        <f>IF($B55="N/A","N/A",IF(C55&gt;10,"No",IF(C55&lt;-10,"No","Yes")))</f>
        <v>N/A</v>
      </c>
      <c r="E55" s="4">
        <v>99.993772840999995</v>
      </c>
      <c r="F55" s="7" t="str">
        <f>IF($B55="N/A","N/A",IF(E55&gt;10,"No",IF(E55&lt;-10,"No","Yes")))</f>
        <v>N/A</v>
      </c>
      <c r="G55" s="4">
        <v>99.993418657999996</v>
      </c>
      <c r="H55" s="7" t="str">
        <f>IF($B55="N/A","N/A",IF(G55&gt;10,"No",IF(G55&lt;-10,"No","Yes")))</f>
        <v>N/A</v>
      </c>
      <c r="I55" s="8">
        <v>-5.0000000000000001E-3</v>
      </c>
      <c r="J55" s="8">
        <v>0</v>
      </c>
      <c r="K55" s="21" t="s">
        <v>213</v>
      </c>
      <c r="L55" s="91" t="str">
        <f t="shared" si="4"/>
        <v>N/A</v>
      </c>
    </row>
    <row r="56" spans="1:12" x14ac:dyDescent="0.25">
      <c r="A56" s="114" t="s">
        <v>177</v>
      </c>
      <c r="B56" s="21" t="s">
        <v>213</v>
      </c>
      <c r="C56" s="4">
        <v>56.514312545000003</v>
      </c>
      <c r="D56" s="7" t="str">
        <f t="shared" ref="D56:D57" si="21">IF($B56="N/A","N/A",IF(C56&gt;10,"No",IF(C56&lt;-10,"No","Yes")))</f>
        <v>N/A</v>
      </c>
      <c r="E56" s="4">
        <v>56.099307617999997</v>
      </c>
      <c r="F56" s="7" t="str">
        <f t="shared" ref="F56:F57" si="22">IF($B56="N/A","N/A",IF(E56&gt;10,"No",IF(E56&lt;-10,"No","Yes")))</f>
        <v>N/A</v>
      </c>
      <c r="G56" s="4">
        <v>55.978180917000003</v>
      </c>
      <c r="H56" s="7" t="str">
        <f t="shared" ref="H56:H57" si="23">IF($B56="N/A","N/A",IF(G56&gt;10,"No",IF(G56&lt;-10,"No","Yes")))</f>
        <v>N/A</v>
      </c>
      <c r="I56" s="8">
        <v>-0.73399999999999999</v>
      </c>
      <c r="J56" s="8">
        <v>-0.216</v>
      </c>
      <c r="K56" s="25" t="s">
        <v>737</v>
      </c>
      <c r="L56" s="91" t="str">
        <f>IF(J56="Div by 0", "N/A", IF(OR(J56="N/A",K56="N/A"),"N/A", IF(J56&gt;VALUE(MID(K56,1,2)), "No", IF(J56&lt;-1*VALUE(MID(K56,1,2)), "No", "Yes"))))</f>
        <v>Yes</v>
      </c>
    </row>
    <row r="57" spans="1:12" x14ac:dyDescent="0.25">
      <c r="A57" s="136" t="s">
        <v>178</v>
      </c>
      <c r="B57" s="21" t="s">
        <v>213</v>
      </c>
      <c r="C57" s="4">
        <v>43.484068389000001</v>
      </c>
      <c r="D57" s="7" t="str">
        <f t="shared" si="21"/>
        <v>N/A</v>
      </c>
      <c r="E57" s="4">
        <v>43.894465222999997</v>
      </c>
      <c r="F57" s="7" t="str">
        <f t="shared" si="22"/>
        <v>N/A</v>
      </c>
      <c r="G57" s="4">
        <v>44.015237741</v>
      </c>
      <c r="H57" s="7" t="str">
        <f t="shared" si="23"/>
        <v>N/A</v>
      </c>
      <c r="I57" s="8">
        <v>0.94379999999999997</v>
      </c>
      <c r="J57" s="8">
        <v>0.27510000000000001</v>
      </c>
      <c r="K57" s="25" t="s">
        <v>737</v>
      </c>
      <c r="L57" s="91" t="str">
        <f>IF(J57="Div by 0", "N/A", IF(OR(J57="N/A",K57="N/A"),"N/A", IF(J57&gt;VALUE(MID(K57,1,2)), "No", IF(J57&lt;-1*VALUE(MID(K57,1,2)), "No", "Yes"))))</f>
        <v>Yes</v>
      </c>
    </row>
    <row r="58" spans="1:12" x14ac:dyDescent="0.25">
      <c r="A58" s="137" t="s">
        <v>683</v>
      </c>
      <c r="B58" s="21" t="s">
        <v>282</v>
      </c>
      <c r="C58" s="4">
        <v>59.329868531999999</v>
      </c>
      <c r="D58" s="7" t="str">
        <f>IF($B58="N/A","N/A",IF(C58&gt;70,"No",IF(C58&lt;40,"No","Yes")))</f>
        <v>Yes</v>
      </c>
      <c r="E58" s="4">
        <v>59.532807398000003</v>
      </c>
      <c r="F58" s="7" t="str">
        <f>IF($B58="N/A","N/A",IF(E58&gt;70,"No",IF(E58&lt;40,"No","Yes")))</f>
        <v>Yes</v>
      </c>
      <c r="G58" s="4">
        <v>60.018350329</v>
      </c>
      <c r="H58" s="7" t="str">
        <f>IF($B58="N/A","N/A",IF(G58&gt;70,"No",IF(G58&lt;40,"No","Yes")))</f>
        <v>Yes</v>
      </c>
      <c r="I58" s="8">
        <v>0.34210000000000002</v>
      </c>
      <c r="J58" s="8">
        <v>0.81559999999999999</v>
      </c>
      <c r="K58" s="25" t="s">
        <v>737</v>
      </c>
      <c r="L58" s="91" t="str">
        <f t="shared" si="4"/>
        <v>Yes</v>
      </c>
    </row>
    <row r="59" spans="1:12" x14ac:dyDescent="0.25">
      <c r="A59" s="114" t="s">
        <v>684</v>
      </c>
      <c r="B59" s="21" t="s">
        <v>213</v>
      </c>
      <c r="C59" s="4">
        <v>77.73820723</v>
      </c>
      <c r="D59" s="7" t="str">
        <f>IF($B59="N/A","N/A",IF(C59&gt;10,"No",IF(C59&lt;-10,"No","Yes")))</f>
        <v>N/A</v>
      </c>
      <c r="E59" s="4">
        <v>78.097259745000002</v>
      </c>
      <c r="F59" s="7" t="str">
        <f>IF($B59="N/A","N/A",IF(E59&gt;10,"No",IF(E59&lt;-10,"No","Yes")))</f>
        <v>N/A</v>
      </c>
      <c r="G59" s="4">
        <v>78.766519824</v>
      </c>
      <c r="H59" s="7" t="str">
        <f>IF($B59="N/A","N/A",IF(G59&gt;10,"No",IF(G59&lt;-10,"No","Yes")))</f>
        <v>N/A</v>
      </c>
      <c r="I59" s="8">
        <v>0.46189999999999998</v>
      </c>
      <c r="J59" s="8">
        <v>0.85699999999999998</v>
      </c>
      <c r="K59" s="21" t="s">
        <v>213</v>
      </c>
      <c r="L59" s="91" t="str">
        <f t="shared" si="4"/>
        <v>N/A</v>
      </c>
    </row>
    <row r="60" spans="1:12" x14ac:dyDescent="0.25">
      <c r="A60" s="114" t="s">
        <v>685</v>
      </c>
      <c r="B60" s="21" t="s">
        <v>213</v>
      </c>
      <c r="C60" s="4">
        <v>83.472795567000006</v>
      </c>
      <c r="D60" s="7" t="str">
        <f t="shared" ref="D60:D66" si="24">IF($B60="N/A","N/A",IF(C60&gt;10,"No",IF(C60&lt;-10,"No","Yes")))</f>
        <v>N/A</v>
      </c>
      <c r="E60" s="4">
        <v>84.160312239999996</v>
      </c>
      <c r="F60" s="7" t="str">
        <f t="shared" ref="F60:F66" si="25">IF($B60="N/A","N/A",IF(E60&gt;10,"No",IF(E60&lt;-10,"No","Yes")))</f>
        <v>N/A</v>
      </c>
      <c r="G60" s="4">
        <v>84.700096225999999</v>
      </c>
      <c r="H60" s="7" t="str">
        <f t="shared" ref="H60:H66" si="26">IF($B60="N/A","N/A",IF(G60&gt;10,"No",IF(G60&lt;-10,"No","Yes")))</f>
        <v>N/A</v>
      </c>
      <c r="I60" s="8">
        <v>0.8236</v>
      </c>
      <c r="J60" s="8">
        <v>0.64139999999999997</v>
      </c>
      <c r="K60" s="21" t="s">
        <v>213</v>
      </c>
      <c r="L60" s="91" t="str">
        <f t="shared" si="4"/>
        <v>N/A</v>
      </c>
    </row>
    <row r="61" spans="1:12" x14ac:dyDescent="0.25">
      <c r="A61" s="114" t="s">
        <v>1744</v>
      </c>
      <c r="B61" s="21" t="s">
        <v>213</v>
      </c>
      <c r="C61" s="4">
        <v>61.805145336000002</v>
      </c>
      <c r="D61" s="7" t="str">
        <f t="shared" si="24"/>
        <v>N/A</v>
      </c>
      <c r="E61" s="4">
        <v>62.379204952999999</v>
      </c>
      <c r="F61" s="7" t="str">
        <f t="shared" si="25"/>
        <v>N/A</v>
      </c>
      <c r="G61" s="4">
        <v>63.331975884000002</v>
      </c>
      <c r="H61" s="7" t="str">
        <f t="shared" si="26"/>
        <v>N/A</v>
      </c>
      <c r="I61" s="8">
        <v>0.92879999999999996</v>
      </c>
      <c r="J61" s="8">
        <v>1.5269999999999999</v>
      </c>
      <c r="K61" s="21" t="s">
        <v>213</v>
      </c>
      <c r="L61" s="91" t="str">
        <f t="shared" si="4"/>
        <v>N/A</v>
      </c>
    </row>
    <row r="62" spans="1:12" x14ac:dyDescent="0.25">
      <c r="A62" s="114" t="s">
        <v>686</v>
      </c>
      <c r="B62" s="21" t="s">
        <v>213</v>
      </c>
      <c r="C62" s="4">
        <v>48.441161915999999</v>
      </c>
      <c r="D62" s="7" t="str">
        <f t="shared" si="24"/>
        <v>N/A</v>
      </c>
      <c r="E62" s="4">
        <v>48.363981850999998</v>
      </c>
      <c r="F62" s="7" t="str">
        <f t="shared" si="25"/>
        <v>N/A</v>
      </c>
      <c r="G62" s="4">
        <v>48.370836924999999</v>
      </c>
      <c r="H62" s="7" t="str">
        <f t="shared" si="26"/>
        <v>N/A</v>
      </c>
      <c r="I62" s="8">
        <v>-0.159</v>
      </c>
      <c r="J62" s="8">
        <v>1.4200000000000001E-2</v>
      </c>
      <c r="K62" s="21" t="s">
        <v>213</v>
      </c>
      <c r="L62" s="91" t="str">
        <f t="shared" si="4"/>
        <v>N/A</v>
      </c>
    </row>
    <row r="63" spans="1:12" x14ac:dyDescent="0.25">
      <c r="A63" s="114" t="s">
        <v>179</v>
      </c>
      <c r="B63" s="33" t="s">
        <v>217</v>
      </c>
      <c r="C63" s="22">
        <v>0</v>
      </c>
      <c r="D63" s="7" t="str">
        <f>IF(OR($B63="N/A",$C63="N/A"),"N/A",IF(C63&gt;0,"No",IF(C63&lt;0,"No","Yes")))</f>
        <v>Yes</v>
      </c>
      <c r="E63" s="22">
        <v>0</v>
      </c>
      <c r="F63" s="7" t="str">
        <f>IF(OR($B63="N/A",$E63="N/A"),"N/A",IF(E63&gt;0,"No",IF(E63&lt;0,"No","Yes")))</f>
        <v>Yes</v>
      </c>
      <c r="G63" s="22">
        <v>0</v>
      </c>
      <c r="H63" s="7" t="str">
        <f>IF($B63="N/A","N/A",IF(G63&gt;0,"No",IF(G63&lt;0,"No","Yes")))</f>
        <v>Yes</v>
      </c>
      <c r="I63" s="8" t="s">
        <v>1747</v>
      </c>
      <c r="J63" s="8" t="s">
        <v>1747</v>
      </c>
      <c r="K63" s="21" t="s">
        <v>213</v>
      </c>
      <c r="L63" s="91" t="str">
        <f>IF(J63="Div by 0", "N/A", IF(K63="N/A","N/A", IF(J63&gt;VALUE(MID(K63,1,2)), "No", IF(J63&lt;-1*VALUE(MID(K63,1,2)), "No", "Yes"))))</f>
        <v>N/A</v>
      </c>
    </row>
    <row r="64" spans="1:12" x14ac:dyDescent="0.25">
      <c r="A64" s="90" t="s">
        <v>146</v>
      </c>
      <c r="B64" s="21" t="s">
        <v>213</v>
      </c>
      <c r="C64" s="4">
        <v>0.85891457810000005</v>
      </c>
      <c r="D64" s="7" t="str">
        <f t="shared" si="24"/>
        <v>N/A</v>
      </c>
      <c r="E64" s="4">
        <v>0.85467756939999995</v>
      </c>
      <c r="F64" s="7" t="str">
        <f t="shared" si="25"/>
        <v>N/A</v>
      </c>
      <c r="G64" s="4">
        <v>0.81957058679999994</v>
      </c>
      <c r="H64" s="7" t="str">
        <f t="shared" si="26"/>
        <v>N/A</v>
      </c>
      <c r="I64" s="8">
        <v>-0.49299999999999999</v>
      </c>
      <c r="J64" s="8">
        <v>-4.1100000000000003</v>
      </c>
      <c r="K64" s="21" t="s">
        <v>213</v>
      </c>
      <c r="L64" s="91" t="str">
        <f t="shared" si="4"/>
        <v>N/A</v>
      </c>
    </row>
    <row r="65" spans="1:12" x14ac:dyDescent="0.25">
      <c r="A65" s="90" t="s">
        <v>147</v>
      </c>
      <c r="B65" s="21" t="s">
        <v>213</v>
      </c>
      <c r="C65" s="4">
        <v>0.86579560909999997</v>
      </c>
      <c r="D65" s="7" t="str">
        <f t="shared" si="24"/>
        <v>N/A</v>
      </c>
      <c r="E65" s="4">
        <v>0.87258065139999996</v>
      </c>
      <c r="F65" s="7" t="str">
        <f t="shared" si="25"/>
        <v>N/A</v>
      </c>
      <c r="G65" s="4">
        <v>0.88770682830000003</v>
      </c>
      <c r="H65" s="7" t="str">
        <f t="shared" si="26"/>
        <v>N/A</v>
      </c>
      <c r="I65" s="8">
        <v>0.78369999999999995</v>
      </c>
      <c r="J65" s="8">
        <v>1.7330000000000001</v>
      </c>
      <c r="K65" s="21" t="s">
        <v>213</v>
      </c>
      <c r="L65" s="91" t="str">
        <f t="shared" si="4"/>
        <v>N/A</v>
      </c>
    </row>
    <row r="66" spans="1:12" x14ac:dyDescent="0.25">
      <c r="A66" s="90" t="s">
        <v>148</v>
      </c>
      <c r="B66" s="21" t="s">
        <v>213</v>
      </c>
      <c r="C66" s="4">
        <v>0.93460591930000003</v>
      </c>
      <c r="D66" s="7" t="str">
        <f t="shared" si="24"/>
        <v>N/A</v>
      </c>
      <c r="E66" s="4">
        <v>0.93563063609999997</v>
      </c>
      <c r="F66" s="7" t="str">
        <f t="shared" si="25"/>
        <v>N/A</v>
      </c>
      <c r="G66" s="4">
        <v>0.94616462649999999</v>
      </c>
      <c r="H66" s="7" t="str">
        <f t="shared" si="26"/>
        <v>N/A</v>
      </c>
      <c r="I66" s="8">
        <v>0.1096</v>
      </c>
      <c r="J66" s="8">
        <v>1.1259999999999999</v>
      </c>
      <c r="K66" s="21" t="s">
        <v>213</v>
      </c>
      <c r="L66" s="91" t="str">
        <f t="shared" si="4"/>
        <v>N/A</v>
      </c>
    </row>
    <row r="67" spans="1:12" x14ac:dyDescent="0.25">
      <c r="A67" s="114" t="s">
        <v>957</v>
      </c>
      <c r="B67" s="25" t="s">
        <v>213</v>
      </c>
      <c r="C67" s="1">
        <v>688</v>
      </c>
      <c r="D67" s="7" t="str">
        <f>IF($B67="N/A","N/A",IF(C67&gt;10,"No",IF(C67&lt;-10,"No","Yes")))</f>
        <v>N/A</v>
      </c>
      <c r="E67" s="1">
        <v>653</v>
      </c>
      <c r="F67" s="7" t="str">
        <f>IF($B67="N/A","N/A",IF(E67&gt;10,"No",IF(E67&lt;-10,"No","Yes")))</f>
        <v>N/A</v>
      </c>
      <c r="G67" s="1">
        <v>553</v>
      </c>
      <c r="H67" s="7" t="str">
        <f>IF($B67="N/A","N/A",IF(G67&gt;10,"No",IF(G67&lt;-10,"No","Yes")))</f>
        <v>N/A</v>
      </c>
      <c r="I67" s="8">
        <v>-5.09</v>
      </c>
      <c r="J67" s="8">
        <v>-15.3</v>
      </c>
      <c r="K67" s="21" t="s">
        <v>213</v>
      </c>
      <c r="L67" s="91" t="str">
        <f t="shared" si="4"/>
        <v>N/A</v>
      </c>
    </row>
    <row r="68" spans="1:12" x14ac:dyDescent="0.25">
      <c r="A68" s="90" t="s">
        <v>201</v>
      </c>
      <c r="B68" s="25" t="s">
        <v>217</v>
      </c>
      <c r="C68" s="1">
        <v>0</v>
      </c>
      <c r="D68" s="7" t="str">
        <f t="shared" ref="D68:D69" si="27">IF($B68="N/A","N/A",IF(C68&gt;0,"No",IF(C68&lt;0,"No","Yes")))</f>
        <v>Yes</v>
      </c>
      <c r="E68" s="1">
        <v>0</v>
      </c>
      <c r="F68" s="7" t="str">
        <f t="shared" ref="F68:F69" si="28">IF($B68="N/A","N/A",IF(E68&gt;0,"No",IF(E68&lt;0,"No","Yes")))</f>
        <v>Yes</v>
      </c>
      <c r="G68" s="1">
        <v>0</v>
      </c>
      <c r="H68" s="7" t="str">
        <f t="shared" ref="H68:H69" si="29">IF($B68="N/A","N/A",IF(G68&gt;0,"No",IF(G68&lt;0,"No","Yes")))</f>
        <v>Yes</v>
      </c>
      <c r="I68" s="8" t="s">
        <v>1747</v>
      </c>
      <c r="J68" s="8" t="s">
        <v>1747</v>
      </c>
      <c r="K68" s="21" t="s">
        <v>213</v>
      </c>
      <c r="L68" s="91" t="str">
        <f t="shared" si="4"/>
        <v>N/A</v>
      </c>
    </row>
    <row r="69" spans="1:12" x14ac:dyDescent="0.25">
      <c r="A69" s="90" t="s">
        <v>202</v>
      </c>
      <c r="B69" s="25" t="s">
        <v>217</v>
      </c>
      <c r="C69" s="1">
        <v>55</v>
      </c>
      <c r="D69" s="7" t="str">
        <f t="shared" si="27"/>
        <v>No</v>
      </c>
      <c r="E69" s="1">
        <v>63</v>
      </c>
      <c r="F69" s="7" t="str">
        <f t="shared" si="28"/>
        <v>No</v>
      </c>
      <c r="G69" s="1">
        <v>80</v>
      </c>
      <c r="H69" s="7" t="str">
        <f t="shared" si="29"/>
        <v>No</v>
      </c>
      <c r="I69" s="8">
        <v>14.55</v>
      </c>
      <c r="J69" s="8">
        <v>26.98</v>
      </c>
      <c r="K69" s="21" t="s">
        <v>213</v>
      </c>
      <c r="L69" s="91" t="str">
        <f t="shared" si="4"/>
        <v>N/A</v>
      </c>
    </row>
    <row r="70" spans="1:12" x14ac:dyDescent="0.25">
      <c r="A70" s="90" t="s">
        <v>203</v>
      </c>
      <c r="B70" s="33" t="s">
        <v>213</v>
      </c>
      <c r="C70" s="9">
        <v>65.454545455000002</v>
      </c>
      <c r="D70" s="7" t="str">
        <f>IF($B70="N/A","N/A",IF(C70&gt;10,"No",IF(C70&lt;-10,"No","Yes")))</f>
        <v>N/A</v>
      </c>
      <c r="E70" s="9">
        <v>58.730158729999999</v>
      </c>
      <c r="F70" s="7" t="str">
        <f>IF($B70="N/A","N/A",IF(E70&gt;10,"No",IF(E70&lt;-10,"No","Yes")))</f>
        <v>N/A</v>
      </c>
      <c r="G70" s="9">
        <v>63.75</v>
      </c>
      <c r="H70" s="7" t="str">
        <f>IF($B70="N/A","N/A",IF(G70&gt;10,"No",IF(G70&lt;-10,"No","Yes")))</f>
        <v>N/A</v>
      </c>
      <c r="I70" s="8">
        <v>-10.3</v>
      </c>
      <c r="J70" s="8">
        <v>8.5470000000000006</v>
      </c>
      <c r="K70" s="33" t="s">
        <v>213</v>
      </c>
      <c r="L70" s="91" t="str">
        <f t="shared" si="4"/>
        <v>N/A</v>
      </c>
    </row>
    <row r="71" spans="1:12" x14ac:dyDescent="0.25">
      <c r="A71" s="114" t="s">
        <v>65</v>
      </c>
      <c r="B71" s="25" t="s">
        <v>213</v>
      </c>
      <c r="C71" s="1">
        <v>28090</v>
      </c>
      <c r="D71" s="7" t="str">
        <f>IF($B71="N/A","N/A",IF(C71&gt;10,"No",IF(C71&lt;-10,"No","Yes")))</f>
        <v>N/A</v>
      </c>
      <c r="E71" s="1">
        <v>29377</v>
      </c>
      <c r="F71" s="7" t="str">
        <f>IF($B71="N/A","N/A",IF(E71&gt;10,"No",IF(E71&lt;-10,"No","Yes")))</f>
        <v>N/A</v>
      </c>
      <c r="G71" s="1">
        <v>29966</v>
      </c>
      <c r="H71" s="7" t="str">
        <f>IF($B71="N/A","N/A",IF(G71&gt;10,"No",IF(G71&lt;-10,"No","Yes")))</f>
        <v>N/A</v>
      </c>
      <c r="I71" s="8">
        <v>4.5819999999999999</v>
      </c>
      <c r="J71" s="8">
        <v>2.0049999999999999</v>
      </c>
      <c r="K71" s="25" t="s">
        <v>737</v>
      </c>
      <c r="L71" s="91" t="str">
        <f t="shared" ref="L71:L103" si="30">IF(J71="Div by 0", "N/A", IF(K71="N/A","N/A", IF(J71&gt;VALUE(MID(K71,1,2)), "No", IF(J71&lt;-1*VALUE(MID(K71,1,2)), "No", "Yes"))))</f>
        <v>Yes</v>
      </c>
    </row>
    <row r="72" spans="1:12" x14ac:dyDescent="0.25">
      <c r="A72" s="122" t="s">
        <v>66</v>
      </c>
      <c r="B72" s="25" t="s">
        <v>213</v>
      </c>
      <c r="C72" s="1">
        <v>25335.3</v>
      </c>
      <c r="D72" s="7" t="str">
        <f>IF($B72="N/A","N/A",IF(C72&gt;10,"No",IF(C72&lt;-10,"No","Yes")))</f>
        <v>N/A</v>
      </c>
      <c r="E72" s="1">
        <v>26600.080000000002</v>
      </c>
      <c r="F72" s="7" t="str">
        <f>IF($B72="N/A","N/A",IF(E72&gt;10,"No",IF(E72&lt;-10,"No","Yes")))</f>
        <v>N/A</v>
      </c>
      <c r="G72" s="1">
        <v>27253.63</v>
      </c>
      <c r="H72" s="7" t="str">
        <f>IF($B72="N/A","N/A",IF(G72&gt;10,"No",IF(G72&lt;-10,"No","Yes")))</f>
        <v>N/A</v>
      </c>
      <c r="I72" s="8">
        <v>4.992</v>
      </c>
      <c r="J72" s="8">
        <v>2.4569999999999999</v>
      </c>
      <c r="K72" s="25" t="s">
        <v>738</v>
      </c>
      <c r="L72" s="91" t="str">
        <f t="shared" si="30"/>
        <v>Yes</v>
      </c>
    </row>
    <row r="73" spans="1:12" x14ac:dyDescent="0.25">
      <c r="A73" s="90" t="s">
        <v>67</v>
      </c>
      <c r="B73" s="21" t="s">
        <v>283</v>
      </c>
      <c r="C73" s="4">
        <v>95.155596234000001</v>
      </c>
      <c r="D73" s="7" t="str">
        <f>IF($B73="N/A","N/A",IF(C73&gt;=90,"Yes","No"))</f>
        <v>Yes</v>
      </c>
      <c r="E73" s="4">
        <v>94.977426636999994</v>
      </c>
      <c r="F73" s="7" t="str">
        <f>IF($B73="N/A","N/A",IF(E73&gt;=90,"Yes","No"))</f>
        <v>Yes</v>
      </c>
      <c r="G73" s="4">
        <v>94.809094809000001</v>
      </c>
      <c r="H73" s="7" t="str">
        <f>IF($B73="N/A","N/A",IF(G73&gt;=90,"Yes","No"))</f>
        <v>Yes</v>
      </c>
      <c r="I73" s="8">
        <v>-0.187</v>
      </c>
      <c r="J73" s="8">
        <v>-0.17699999999999999</v>
      </c>
      <c r="K73" s="25" t="s">
        <v>737</v>
      </c>
      <c r="L73" s="91" t="str">
        <f t="shared" si="30"/>
        <v>Yes</v>
      </c>
    </row>
    <row r="74" spans="1:12" x14ac:dyDescent="0.25">
      <c r="A74" s="114" t="s">
        <v>958</v>
      </c>
      <c r="B74" s="21" t="s">
        <v>283</v>
      </c>
      <c r="C74" s="4">
        <v>95.511356000999996</v>
      </c>
      <c r="D74" s="7" t="str">
        <f>IF($B74="N/A","N/A",IF(C74&gt;=90,"Yes","No"))</f>
        <v>Yes</v>
      </c>
      <c r="E74" s="4">
        <v>95.420043741000001</v>
      </c>
      <c r="F74" s="7" t="str">
        <f>IF($B74="N/A","N/A",IF(E74&gt;=90,"Yes","No"))</f>
        <v>Yes</v>
      </c>
      <c r="G74" s="4">
        <v>95.324103210000004</v>
      </c>
      <c r="H74" s="7" t="str">
        <f>IF($B74="N/A","N/A",IF(G74&gt;=90,"Yes","No"))</f>
        <v>Yes</v>
      </c>
      <c r="I74" s="8">
        <v>-9.6000000000000002E-2</v>
      </c>
      <c r="J74" s="8">
        <v>-0.10100000000000001</v>
      </c>
      <c r="K74" s="25" t="s">
        <v>737</v>
      </c>
      <c r="L74" s="91" t="str">
        <f t="shared" si="30"/>
        <v>Yes</v>
      </c>
    </row>
    <row r="75" spans="1:12" x14ac:dyDescent="0.25">
      <c r="A75" s="136" t="s">
        <v>959</v>
      </c>
      <c r="B75" s="25" t="s">
        <v>284</v>
      </c>
      <c r="C75" s="9">
        <v>47.082450072999997</v>
      </c>
      <c r="D75" s="7" t="str">
        <f>IF($B75="N/A","N/A",IF(C75&gt;55,"No",IF(C75&lt;30,"No","Yes")))</f>
        <v>Yes</v>
      </c>
      <c r="E75" s="9">
        <v>47.819016298999998</v>
      </c>
      <c r="F75" s="7" t="str">
        <f>IF($B75="N/A","N/A",IF(E75&gt;55,"No",IF(E75&lt;30,"No","Yes")))</f>
        <v>Yes</v>
      </c>
      <c r="G75" s="9">
        <v>48.152108058000003</v>
      </c>
      <c r="H75" s="7" t="str">
        <f>IF($B75="N/A","N/A",IF(G75&gt;55,"No",IF(G75&lt;30,"No","Yes")))</f>
        <v>Yes</v>
      </c>
      <c r="I75" s="8">
        <v>1.5640000000000001</v>
      </c>
      <c r="J75" s="8">
        <v>0.6966</v>
      </c>
      <c r="K75" s="25" t="s">
        <v>737</v>
      </c>
      <c r="L75" s="91" t="str">
        <f t="shared" si="30"/>
        <v>Yes</v>
      </c>
    </row>
    <row r="76" spans="1:12" ht="13" customHeight="1" x14ac:dyDescent="0.25">
      <c r="A76" s="114" t="s">
        <v>1732</v>
      </c>
      <c r="B76" s="25" t="s">
        <v>278</v>
      </c>
      <c r="C76" s="9">
        <v>2.6237095051999999</v>
      </c>
      <c r="D76" s="7" t="str">
        <f>IF($B76="N/A","N/A",IF(C76&gt;=5,"No",IF(C76&lt;0,"No","Yes")))</f>
        <v>Yes</v>
      </c>
      <c r="E76" s="9">
        <v>2.7232188446999999</v>
      </c>
      <c r="F76" s="7" t="str">
        <f>IF($B76="N/A","N/A",IF(E76&gt;=5,"No",IF(E76&lt;0,"No","Yes")))</f>
        <v>Yes</v>
      </c>
      <c r="G76" s="9">
        <v>2.9566842421000001</v>
      </c>
      <c r="H76" s="7" t="str">
        <f>IF($B76="N/A","N/A",IF(G76&gt;=5,"No",IF(G76&lt;0,"No","Yes")))</f>
        <v>Yes</v>
      </c>
      <c r="I76" s="8">
        <v>3.7930000000000001</v>
      </c>
      <c r="J76" s="8">
        <v>8.5730000000000004</v>
      </c>
      <c r="K76" s="25" t="s">
        <v>213</v>
      </c>
      <c r="L76" s="91" t="str">
        <f t="shared" si="30"/>
        <v>N/A</v>
      </c>
    </row>
    <row r="77" spans="1:12" ht="13" customHeight="1" x14ac:dyDescent="0.25">
      <c r="A77" s="114" t="s">
        <v>1733</v>
      </c>
      <c r="B77" s="25" t="s">
        <v>213</v>
      </c>
      <c r="C77" s="9">
        <v>27.7750089</v>
      </c>
      <c r="D77" s="25" t="s">
        <v>213</v>
      </c>
      <c r="E77" s="9">
        <v>27.460258025000002</v>
      </c>
      <c r="F77" s="25" t="s">
        <v>213</v>
      </c>
      <c r="G77" s="9">
        <v>28.268704532000001</v>
      </c>
      <c r="H77" s="25" t="s">
        <v>213</v>
      </c>
      <c r="I77" s="8">
        <v>-1.1299999999999999</v>
      </c>
      <c r="J77" s="8">
        <v>2.944</v>
      </c>
      <c r="K77" s="25" t="s">
        <v>213</v>
      </c>
      <c r="L77" s="91" t="str">
        <f t="shared" si="30"/>
        <v>N/A</v>
      </c>
    </row>
    <row r="78" spans="1:12" ht="13" customHeight="1" x14ac:dyDescent="0.25">
      <c r="A78" s="114" t="s">
        <v>1734</v>
      </c>
      <c r="B78" s="25" t="s">
        <v>213</v>
      </c>
      <c r="C78" s="9">
        <v>26.144535422000001</v>
      </c>
      <c r="D78" s="25" t="s">
        <v>213</v>
      </c>
      <c r="E78" s="9">
        <v>25.400823773999999</v>
      </c>
      <c r="F78" s="25" t="s">
        <v>213</v>
      </c>
      <c r="G78" s="9">
        <v>24.644597210000001</v>
      </c>
      <c r="H78" s="25" t="s">
        <v>213</v>
      </c>
      <c r="I78" s="8">
        <v>-2.84</v>
      </c>
      <c r="J78" s="8">
        <v>-2.98</v>
      </c>
      <c r="K78" s="25" t="s">
        <v>213</v>
      </c>
      <c r="L78" s="91" t="str">
        <f t="shared" si="30"/>
        <v>N/A</v>
      </c>
    </row>
    <row r="79" spans="1:12" ht="13" customHeight="1" x14ac:dyDescent="0.25">
      <c r="A79" s="114" t="s">
        <v>1735</v>
      </c>
      <c r="B79" s="25" t="s">
        <v>213</v>
      </c>
      <c r="C79" s="9">
        <v>16.383054468000001</v>
      </c>
      <c r="D79" s="25" t="s">
        <v>213</v>
      </c>
      <c r="E79" s="9">
        <v>16.257616503000001</v>
      </c>
      <c r="F79" s="25" t="s">
        <v>213</v>
      </c>
      <c r="G79" s="9">
        <v>16.742307949000001</v>
      </c>
      <c r="H79" s="25" t="s">
        <v>213</v>
      </c>
      <c r="I79" s="8">
        <v>-0.76600000000000001</v>
      </c>
      <c r="J79" s="8">
        <v>2.9809999999999999</v>
      </c>
      <c r="K79" s="25" t="s">
        <v>213</v>
      </c>
      <c r="L79" s="91" t="str">
        <f t="shared" si="30"/>
        <v>N/A</v>
      </c>
    </row>
    <row r="80" spans="1:12" ht="13" customHeight="1" x14ac:dyDescent="0.25">
      <c r="A80" s="114" t="s">
        <v>1736</v>
      </c>
      <c r="B80" s="25" t="s">
        <v>213</v>
      </c>
      <c r="C80" s="9">
        <v>0</v>
      </c>
      <c r="D80" s="25" t="s">
        <v>213</v>
      </c>
      <c r="E80" s="9">
        <v>0</v>
      </c>
      <c r="F80" s="25" t="s">
        <v>213</v>
      </c>
      <c r="G80" s="9">
        <v>0</v>
      </c>
      <c r="H80" s="25" t="s">
        <v>213</v>
      </c>
      <c r="I80" s="8" t="s">
        <v>1747</v>
      </c>
      <c r="J80" s="8" t="s">
        <v>1747</v>
      </c>
      <c r="K80" s="25" t="s">
        <v>213</v>
      </c>
      <c r="L80" s="91" t="str">
        <f t="shared" si="30"/>
        <v>N/A</v>
      </c>
    </row>
    <row r="81" spans="1:12" ht="13" customHeight="1" x14ac:dyDescent="0.25">
      <c r="A81" s="114" t="s">
        <v>1737</v>
      </c>
      <c r="B81" s="25" t="s">
        <v>213</v>
      </c>
      <c r="C81" s="9">
        <v>0</v>
      </c>
      <c r="D81" s="25" t="s">
        <v>213</v>
      </c>
      <c r="E81" s="9">
        <v>0</v>
      </c>
      <c r="F81" s="25" t="s">
        <v>213</v>
      </c>
      <c r="G81" s="9">
        <v>0</v>
      </c>
      <c r="H81" s="25" t="s">
        <v>213</v>
      </c>
      <c r="I81" s="8" t="s">
        <v>1747</v>
      </c>
      <c r="J81" s="8" t="s">
        <v>1747</v>
      </c>
      <c r="K81" s="25" t="s">
        <v>213</v>
      </c>
      <c r="L81" s="91" t="str">
        <f t="shared" si="30"/>
        <v>N/A</v>
      </c>
    </row>
    <row r="82" spans="1:12" ht="13" customHeight="1" x14ac:dyDescent="0.25">
      <c r="A82" s="114" t="s">
        <v>1738</v>
      </c>
      <c r="B82" s="25" t="s">
        <v>213</v>
      </c>
      <c r="C82" s="9">
        <v>9.6262014952000001</v>
      </c>
      <c r="D82" s="25" t="s">
        <v>213</v>
      </c>
      <c r="E82" s="9">
        <v>10.446948293</v>
      </c>
      <c r="F82" s="25" t="s">
        <v>213</v>
      </c>
      <c r="G82" s="9">
        <v>9.4807448442000002</v>
      </c>
      <c r="H82" s="25" t="s">
        <v>213</v>
      </c>
      <c r="I82" s="8">
        <v>8.5259999999999998</v>
      </c>
      <c r="J82" s="8">
        <v>-9.25</v>
      </c>
      <c r="K82" s="25" t="s">
        <v>213</v>
      </c>
      <c r="L82" s="91" t="str">
        <f t="shared" si="30"/>
        <v>N/A</v>
      </c>
    </row>
    <row r="83" spans="1:12" ht="13" customHeight="1" x14ac:dyDescent="0.25">
      <c r="A83" s="114" t="s">
        <v>1739</v>
      </c>
      <c r="B83" s="25" t="s">
        <v>213</v>
      </c>
      <c r="C83" s="9">
        <v>0</v>
      </c>
      <c r="D83" s="25" t="s">
        <v>213</v>
      </c>
      <c r="E83" s="9">
        <v>0</v>
      </c>
      <c r="F83" s="25" t="s">
        <v>213</v>
      </c>
      <c r="G83" s="9">
        <v>0</v>
      </c>
      <c r="H83" s="25" t="s">
        <v>213</v>
      </c>
      <c r="I83" s="8" t="s">
        <v>1747</v>
      </c>
      <c r="J83" s="8" t="s">
        <v>1747</v>
      </c>
      <c r="K83" s="25" t="s">
        <v>213</v>
      </c>
      <c r="L83" s="91" t="str">
        <f t="shared" si="30"/>
        <v>N/A</v>
      </c>
    </row>
    <row r="84" spans="1:12" ht="13" customHeight="1" x14ac:dyDescent="0.25">
      <c r="A84" s="114" t="s">
        <v>1740</v>
      </c>
      <c r="B84" s="25" t="s">
        <v>213</v>
      </c>
      <c r="C84" s="9">
        <v>17.447490210000002</v>
      </c>
      <c r="D84" s="25" t="s">
        <v>213</v>
      </c>
      <c r="E84" s="9">
        <v>17.711134561000001</v>
      </c>
      <c r="F84" s="25" t="s">
        <v>213</v>
      </c>
      <c r="G84" s="9">
        <v>17.906961223</v>
      </c>
      <c r="H84" s="25" t="s">
        <v>213</v>
      </c>
      <c r="I84" s="8">
        <v>1.5109999999999999</v>
      </c>
      <c r="J84" s="8">
        <v>1.1060000000000001</v>
      </c>
      <c r="K84" s="25" t="s">
        <v>213</v>
      </c>
      <c r="L84" s="91" t="str">
        <f t="shared" si="30"/>
        <v>N/A</v>
      </c>
    </row>
    <row r="85" spans="1:12" ht="13" customHeight="1" x14ac:dyDescent="0.25">
      <c r="A85" s="114" t="s">
        <v>1741</v>
      </c>
      <c r="B85" s="25" t="s">
        <v>213</v>
      </c>
      <c r="C85" s="9">
        <v>0</v>
      </c>
      <c r="D85" s="25" t="s">
        <v>213</v>
      </c>
      <c r="E85" s="9">
        <v>0</v>
      </c>
      <c r="F85" s="25" t="s">
        <v>213</v>
      </c>
      <c r="G85" s="9">
        <v>0</v>
      </c>
      <c r="H85" s="25" t="s">
        <v>213</v>
      </c>
      <c r="I85" s="8" t="s">
        <v>1747</v>
      </c>
      <c r="J85" s="8" t="s">
        <v>1747</v>
      </c>
      <c r="K85" s="25" t="s">
        <v>213</v>
      </c>
      <c r="L85" s="91" t="str">
        <f t="shared" si="30"/>
        <v>N/A</v>
      </c>
    </row>
    <row r="86" spans="1:12" ht="13" customHeight="1" x14ac:dyDescent="0.25">
      <c r="A86" s="114" t="s">
        <v>1742</v>
      </c>
      <c r="B86" s="25" t="s">
        <v>213</v>
      </c>
      <c r="C86" s="9">
        <v>0</v>
      </c>
      <c r="D86" s="25" t="s">
        <v>213</v>
      </c>
      <c r="E86" s="9">
        <v>0</v>
      </c>
      <c r="F86" s="25" t="s">
        <v>213</v>
      </c>
      <c r="G86" s="9">
        <v>0</v>
      </c>
      <c r="H86" s="25" t="s">
        <v>213</v>
      </c>
      <c r="I86" s="8" t="s">
        <v>1747</v>
      </c>
      <c r="J86" s="8" t="s">
        <v>1747</v>
      </c>
      <c r="K86" s="25" t="s">
        <v>213</v>
      </c>
      <c r="L86" s="91" t="str">
        <f t="shared" si="30"/>
        <v>N/A</v>
      </c>
    </row>
    <row r="87" spans="1:12" x14ac:dyDescent="0.25">
      <c r="A87" s="114" t="s">
        <v>960</v>
      </c>
      <c r="B87" s="25" t="s">
        <v>213</v>
      </c>
      <c r="C87" s="9">
        <v>46.215735137000003</v>
      </c>
      <c r="D87" s="25" t="s">
        <v>213</v>
      </c>
      <c r="E87" s="9">
        <v>45.835177178999999</v>
      </c>
      <c r="F87" s="25" t="s">
        <v>213</v>
      </c>
      <c r="G87" s="9">
        <v>45.508242674999998</v>
      </c>
      <c r="H87" s="25" t="s">
        <v>213</v>
      </c>
      <c r="I87" s="8">
        <v>-0.82299999999999995</v>
      </c>
      <c r="J87" s="8">
        <v>-0.71299999999999997</v>
      </c>
      <c r="K87" s="25" t="s">
        <v>213</v>
      </c>
      <c r="L87" s="91" t="str">
        <f t="shared" si="30"/>
        <v>N/A</v>
      </c>
    </row>
    <row r="88" spans="1:12" x14ac:dyDescent="0.25">
      <c r="A88" s="114" t="s">
        <v>961</v>
      </c>
      <c r="B88" s="25" t="s">
        <v>213</v>
      </c>
      <c r="C88" s="9">
        <v>53.784264862999997</v>
      </c>
      <c r="D88" s="25" t="s">
        <v>213</v>
      </c>
      <c r="E88" s="9">
        <v>54.164822821000001</v>
      </c>
      <c r="F88" s="25" t="s">
        <v>213</v>
      </c>
      <c r="G88" s="9">
        <v>54.491757325000002</v>
      </c>
      <c r="H88" s="25" t="s">
        <v>213</v>
      </c>
      <c r="I88" s="8">
        <v>0.70760000000000001</v>
      </c>
      <c r="J88" s="8">
        <v>0.60360000000000003</v>
      </c>
      <c r="K88" s="25" t="s">
        <v>213</v>
      </c>
      <c r="L88" s="91" t="str">
        <f t="shared" si="30"/>
        <v>N/A</v>
      </c>
    </row>
    <row r="89" spans="1:12" x14ac:dyDescent="0.25">
      <c r="A89" s="136" t="s">
        <v>68</v>
      </c>
      <c r="B89" s="25" t="s">
        <v>213</v>
      </c>
      <c r="C89" s="1">
        <v>237</v>
      </c>
      <c r="D89" s="7" t="str">
        <f>IF($B89="N/A","N/A",IF(C89&gt;10,"No",IF(C89&lt;-10,"No","Yes")))</f>
        <v>N/A</v>
      </c>
      <c r="E89" s="1">
        <v>257</v>
      </c>
      <c r="F89" s="7" t="str">
        <f>IF($B89="N/A","N/A",IF(E89&gt;10,"No",IF(E89&lt;-10,"No","Yes")))</f>
        <v>N/A</v>
      </c>
      <c r="G89" s="1">
        <v>270</v>
      </c>
      <c r="H89" s="7" t="str">
        <f>IF($B89="N/A","N/A",IF(G89&gt;10,"No",IF(G89&lt;-10,"No","Yes")))</f>
        <v>N/A</v>
      </c>
      <c r="I89" s="8">
        <v>8.4390000000000001</v>
      </c>
      <c r="J89" s="8">
        <v>5.0579999999999998</v>
      </c>
      <c r="K89" s="25" t="s">
        <v>737</v>
      </c>
      <c r="L89" s="91" t="str">
        <f t="shared" si="30"/>
        <v>Yes</v>
      </c>
    </row>
    <row r="90" spans="1:12" x14ac:dyDescent="0.25">
      <c r="A90" s="114" t="s">
        <v>109</v>
      </c>
      <c r="B90" s="25" t="s">
        <v>213</v>
      </c>
      <c r="C90" s="9">
        <v>0.42194092830000002</v>
      </c>
      <c r="D90" s="7" t="str">
        <f>IF($B90="N/A","N/A",IF(C90&gt;10,"No",IF(C90&lt;-10,"No","Yes")))</f>
        <v>N/A</v>
      </c>
      <c r="E90" s="9">
        <v>0.77821011669999995</v>
      </c>
      <c r="F90" s="7" t="str">
        <f>IF($B90="N/A","N/A",IF(E90&gt;10,"No",IF(E90&lt;-10,"No","Yes")))</f>
        <v>N/A</v>
      </c>
      <c r="G90" s="9">
        <v>0.37037037039999998</v>
      </c>
      <c r="H90" s="7" t="str">
        <f>IF($B90="N/A","N/A",IF(G90&gt;10,"No",IF(G90&lt;-10,"No","Yes")))</f>
        <v>N/A</v>
      </c>
      <c r="I90" s="8">
        <v>84.44</v>
      </c>
      <c r="J90" s="8">
        <v>-52.4</v>
      </c>
      <c r="K90" s="25" t="s">
        <v>737</v>
      </c>
      <c r="L90" s="91" t="str">
        <f t="shared" si="30"/>
        <v>No</v>
      </c>
    </row>
    <row r="91" spans="1:12" x14ac:dyDescent="0.25">
      <c r="A91" s="114" t="s">
        <v>110</v>
      </c>
      <c r="B91" s="25" t="s">
        <v>213</v>
      </c>
      <c r="C91" s="9">
        <v>9.2827004218999996</v>
      </c>
      <c r="D91" s="7" t="str">
        <f>IF($B91="N/A","N/A",IF(C91&gt;10,"No",IF(C91&lt;-10,"No","Yes")))</f>
        <v>N/A</v>
      </c>
      <c r="E91" s="9">
        <v>12.840466926</v>
      </c>
      <c r="F91" s="7" t="str">
        <f>IF($B91="N/A","N/A",IF(E91&gt;10,"No",IF(E91&lt;-10,"No","Yes")))</f>
        <v>N/A</v>
      </c>
      <c r="G91" s="9">
        <v>10.740740741</v>
      </c>
      <c r="H91" s="7" t="str">
        <f>IF($B91="N/A","N/A",IF(G91&gt;10,"No",IF(G91&lt;-10,"No","Yes")))</f>
        <v>N/A</v>
      </c>
      <c r="I91" s="8">
        <v>38.33</v>
      </c>
      <c r="J91" s="8">
        <v>-16.399999999999999</v>
      </c>
      <c r="K91" s="25" t="s">
        <v>737</v>
      </c>
      <c r="L91" s="91" t="str">
        <f t="shared" si="30"/>
        <v>No</v>
      </c>
    </row>
    <row r="92" spans="1:12" x14ac:dyDescent="0.25">
      <c r="A92" s="122" t="s">
        <v>7</v>
      </c>
      <c r="B92" s="25" t="s">
        <v>213</v>
      </c>
      <c r="C92" s="9">
        <v>1.9295122819999999</v>
      </c>
      <c r="D92" s="7" t="str">
        <f>IF($B92="N/A","N/A",IF(C92&gt;10,"No",IF(C92&lt;-10,"No","Yes")))</f>
        <v>N/A</v>
      </c>
      <c r="E92" s="9">
        <v>2.0492221806000002</v>
      </c>
      <c r="F92" s="7" t="str">
        <f>IF($B92="N/A","N/A",IF(E92&gt;10,"No",IF(E92&lt;-10,"No","Yes")))</f>
        <v>N/A</v>
      </c>
      <c r="G92" s="9">
        <v>2.1891477007</v>
      </c>
      <c r="H92" s="7" t="str">
        <f>IF($B92="N/A","N/A",IF(G92&gt;10,"No",IF(G92&lt;-10,"No","Yes")))</f>
        <v>N/A</v>
      </c>
      <c r="I92" s="8">
        <v>6.2039999999999997</v>
      </c>
      <c r="J92" s="8">
        <v>6.8280000000000003</v>
      </c>
      <c r="K92" s="25" t="s">
        <v>738</v>
      </c>
      <c r="L92" s="91" t="str">
        <f t="shared" si="30"/>
        <v>Yes</v>
      </c>
    </row>
    <row r="93" spans="1:12" x14ac:dyDescent="0.25">
      <c r="A93" s="122" t="s">
        <v>180</v>
      </c>
      <c r="B93" s="25" t="s">
        <v>213</v>
      </c>
      <c r="C93" s="9">
        <v>63.282306871000003</v>
      </c>
      <c r="D93" s="7" t="str">
        <f t="shared" ref="D93:D94" si="31">IF($B93="N/A","N/A",IF(C93&gt;10,"No",IF(C93&lt;-10,"No","Yes")))</f>
        <v>N/A</v>
      </c>
      <c r="E93" s="9">
        <v>62.759982299000001</v>
      </c>
      <c r="F93" s="7" t="str">
        <f t="shared" ref="F93:F94" si="32">IF($B93="N/A","N/A",IF(E93&gt;10,"No",IF(E93&lt;-10,"No","Yes")))</f>
        <v>N/A</v>
      </c>
      <c r="G93" s="9">
        <v>62.293933123999999</v>
      </c>
      <c r="H93" s="7" t="str">
        <f t="shared" ref="H93:H94" si="33">IF($B93="N/A","N/A",IF(G93&gt;10,"No",IF(G93&lt;-10,"No","Yes")))</f>
        <v>N/A</v>
      </c>
      <c r="I93" s="8">
        <v>-0.82499999999999996</v>
      </c>
      <c r="J93" s="8">
        <v>-0.74299999999999999</v>
      </c>
      <c r="K93" s="25" t="s">
        <v>737</v>
      </c>
      <c r="L93" s="91" t="str">
        <f>IF(J93="Div by 0", "N/A", IF(OR(J93="N/A",K93="N/A"),"N/A", IF(J93&gt;VALUE(MID(K93,1,2)), "No", IF(J93&lt;-1*VALUE(MID(K93,1,2)), "No", "Yes"))))</f>
        <v>Yes</v>
      </c>
    </row>
    <row r="94" spans="1:12" x14ac:dyDescent="0.25">
      <c r="A94" s="122" t="s">
        <v>181</v>
      </c>
      <c r="B94" s="25" t="s">
        <v>213</v>
      </c>
      <c r="C94" s="9">
        <v>36.717693128999997</v>
      </c>
      <c r="D94" s="7" t="str">
        <f t="shared" si="31"/>
        <v>N/A</v>
      </c>
      <c r="E94" s="9">
        <v>37.240017700999999</v>
      </c>
      <c r="F94" s="7" t="str">
        <f t="shared" si="32"/>
        <v>N/A</v>
      </c>
      <c r="G94" s="9">
        <v>37.706066876000001</v>
      </c>
      <c r="H94" s="7" t="str">
        <f t="shared" si="33"/>
        <v>N/A</v>
      </c>
      <c r="I94" s="8">
        <v>1.423</v>
      </c>
      <c r="J94" s="8">
        <v>1.2509999999999999</v>
      </c>
      <c r="K94" s="25" t="s">
        <v>737</v>
      </c>
      <c r="L94" s="91" t="str">
        <f>IF(J94="Div by 0", "N/A", IF(OR(J94="N/A",K94="N/A"),"N/A", IF(J94&gt;VALUE(MID(K94,1,2)), "No", IF(J94&lt;-1*VALUE(MID(K94,1,2)), "No", "Yes"))))</f>
        <v>Yes</v>
      </c>
    </row>
    <row r="95" spans="1:12" x14ac:dyDescent="0.25">
      <c r="A95" s="114" t="s">
        <v>8</v>
      </c>
      <c r="B95" s="25" t="s">
        <v>285</v>
      </c>
      <c r="C95" s="9">
        <v>5.9309362762999998</v>
      </c>
      <c r="D95" s="7" t="str">
        <f>IF($B95="N/A","N/A",IF(C95&gt;10,"No",IF(C95&lt;5,"No","Yes")))</f>
        <v>Yes</v>
      </c>
      <c r="E95" s="9">
        <v>5.7800319978000001</v>
      </c>
      <c r="F95" s="7" t="str">
        <f>IF($B95="N/A","N/A",IF(E95&gt;10,"No",IF(E95&lt;5,"No","Yes")))</f>
        <v>Yes</v>
      </c>
      <c r="G95" s="9">
        <v>5.7832209837999997</v>
      </c>
      <c r="H95" s="7" t="str">
        <f t="shared" ref="H95:H98" si="34">IF($B95="N/A","N/A",IF(G95&gt;10,"No",IF(G95&lt;5,"No","Yes")))</f>
        <v>Yes</v>
      </c>
      <c r="I95" s="8">
        <v>-2.54</v>
      </c>
      <c r="J95" s="8">
        <v>5.5199999999999999E-2</v>
      </c>
      <c r="K95" s="25" t="s">
        <v>738</v>
      </c>
      <c r="L95" s="91" t="str">
        <f t="shared" si="30"/>
        <v>Yes</v>
      </c>
    </row>
    <row r="96" spans="1:12" x14ac:dyDescent="0.25">
      <c r="A96" s="114" t="s">
        <v>149</v>
      </c>
      <c r="B96" s="25" t="s">
        <v>285</v>
      </c>
      <c r="C96" s="9">
        <v>5.4574581701999998</v>
      </c>
      <c r="D96" s="7" t="str">
        <f>IF($B96="N/A","N/A",IF(C96&gt;10,"No",IF(C96&lt;5,"No","Yes")))</f>
        <v>Yes</v>
      </c>
      <c r="E96" s="9">
        <v>5.3477210061999996</v>
      </c>
      <c r="F96" s="7" t="str">
        <f t="shared" ref="F96:F98" si="35">IF($B96="N/A","N/A",IF(E96&gt;10,"No",IF(E96&lt;5,"No","Yes")))</f>
        <v>Yes</v>
      </c>
      <c r="G96" s="9">
        <v>5.1091236735000001</v>
      </c>
      <c r="H96" s="7" t="str">
        <f t="shared" si="34"/>
        <v>Yes</v>
      </c>
      <c r="I96" s="8">
        <v>-2.0099999999999998</v>
      </c>
      <c r="J96" s="8">
        <v>-4.46</v>
      </c>
      <c r="K96" s="25" t="s">
        <v>738</v>
      </c>
      <c r="L96" s="91" t="str">
        <f t="shared" si="30"/>
        <v>Yes</v>
      </c>
    </row>
    <row r="97" spans="1:12" x14ac:dyDescent="0.25">
      <c r="A97" s="114" t="s">
        <v>150</v>
      </c>
      <c r="B97" s="25" t="s">
        <v>285</v>
      </c>
      <c r="C97" s="9">
        <v>5.5927376290000002</v>
      </c>
      <c r="D97" s="7" t="str">
        <f>IF($B97="N/A","N/A",IF(C97&gt;10,"No",IF(C97&lt;5,"No","Yes")))</f>
        <v>Yes</v>
      </c>
      <c r="E97" s="9">
        <v>5.4770739013999998</v>
      </c>
      <c r="F97" s="7" t="str">
        <f t="shared" si="35"/>
        <v>Yes</v>
      </c>
      <c r="G97" s="9">
        <v>5.4628579056</v>
      </c>
      <c r="H97" s="7" t="str">
        <f t="shared" si="34"/>
        <v>Yes</v>
      </c>
      <c r="I97" s="8">
        <v>-2.0699999999999998</v>
      </c>
      <c r="J97" s="8">
        <v>-0.26</v>
      </c>
      <c r="K97" s="25" t="s">
        <v>738</v>
      </c>
      <c r="L97" s="91" t="str">
        <f t="shared" si="30"/>
        <v>Yes</v>
      </c>
    </row>
    <row r="98" spans="1:12" x14ac:dyDescent="0.25">
      <c r="A98" s="114" t="s">
        <v>151</v>
      </c>
      <c r="B98" s="25" t="s">
        <v>285</v>
      </c>
      <c r="C98" s="9">
        <v>5.9344962619999997</v>
      </c>
      <c r="D98" s="7" t="str">
        <f>IF($B98="N/A","N/A",IF(C98&gt;10,"No",IF(C98&lt;5,"No","Yes")))</f>
        <v>Yes</v>
      </c>
      <c r="E98" s="9">
        <v>5.8106682098000002</v>
      </c>
      <c r="F98" s="7" t="str">
        <f t="shared" si="35"/>
        <v>Yes</v>
      </c>
      <c r="G98" s="9">
        <v>5.7965694454000003</v>
      </c>
      <c r="H98" s="7" t="str">
        <f t="shared" si="34"/>
        <v>Yes</v>
      </c>
      <c r="I98" s="8">
        <v>-2.09</v>
      </c>
      <c r="J98" s="8">
        <v>-0.24299999999999999</v>
      </c>
      <c r="K98" s="25" t="s">
        <v>738</v>
      </c>
      <c r="L98" s="91" t="str">
        <f t="shared" si="30"/>
        <v>Yes</v>
      </c>
    </row>
    <row r="99" spans="1:12" x14ac:dyDescent="0.25">
      <c r="A99" s="114" t="s">
        <v>962</v>
      </c>
      <c r="B99" s="25" t="s">
        <v>213</v>
      </c>
      <c r="C99" s="1">
        <v>456</v>
      </c>
      <c r="D99" s="7" t="str">
        <f t="shared" ref="D99:D110" si="36">IF($B99="N/A","N/A",IF(C99&gt;10,"No",IF(C99&lt;-10,"No","Yes")))</f>
        <v>N/A</v>
      </c>
      <c r="E99" s="1">
        <v>391</v>
      </c>
      <c r="F99" s="7" t="str">
        <f t="shared" ref="F99:F110" si="37">IF($B99="N/A","N/A",IF(E99&gt;10,"No",IF(E99&lt;-10,"No","Yes")))</f>
        <v>N/A</v>
      </c>
      <c r="G99" s="1">
        <v>219</v>
      </c>
      <c r="H99" s="7" t="str">
        <f t="shared" ref="H99:H110" si="38">IF($B99="N/A","N/A",IF(G99&gt;10,"No",IF(G99&lt;-10,"No","Yes")))</f>
        <v>N/A</v>
      </c>
      <c r="I99" s="8">
        <v>-14.3</v>
      </c>
      <c r="J99" s="8">
        <v>-44</v>
      </c>
      <c r="K99" s="25" t="s">
        <v>737</v>
      </c>
      <c r="L99" s="91" t="str">
        <f t="shared" si="30"/>
        <v>No</v>
      </c>
    </row>
    <row r="100" spans="1:12" x14ac:dyDescent="0.25">
      <c r="A100" s="114" t="s">
        <v>963</v>
      </c>
      <c r="B100" s="25" t="s">
        <v>213</v>
      </c>
      <c r="C100" s="1">
        <v>119</v>
      </c>
      <c r="D100" s="7" t="str">
        <f t="shared" si="36"/>
        <v>N/A</v>
      </c>
      <c r="E100" s="1">
        <v>111</v>
      </c>
      <c r="F100" s="7" t="str">
        <f t="shared" si="37"/>
        <v>N/A</v>
      </c>
      <c r="G100" s="1">
        <v>104</v>
      </c>
      <c r="H100" s="7" t="str">
        <f t="shared" si="38"/>
        <v>N/A</v>
      </c>
      <c r="I100" s="8">
        <v>-6.72</v>
      </c>
      <c r="J100" s="8">
        <v>-6.31</v>
      </c>
      <c r="K100" s="25" t="s">
        <v>737</v>
      </c>
      <c r="L100" s="91" t="str">
        <f t="shared" si="30"/>
        <v>Yes</v>
      </c>
    </row>
    <row r="101" spans="1:12" x14ac:dyDescent="0.25">
      <c r="A101" s="114" t="s">
        <v>1</v>
      </c>
      <c r="B101" s="25" t="s">
        <v>213</v>
      </c>
      <c r="C101" s="9">
        <v>95.888216447000005</v>
      </c>
      <c r="D101" s="7" t="str">
        <f t="shared" si="36"/>
        <v>N/A</v>
      </c>
      <c r="E101" s="9">
        <v>95.717738366999995</v>
      </c>
      <c r="F101" s="7" t="str">
        <f t="shared" si="37"/>
        <v>N/A</v>
      </c>
      <c r="G101" s="9">
        <v>95.464860174999998</v>
      </c>
      <c r="H101" s="7" t="str">
        <f t="shared" si="38"/>
        <v>N/A</v>
      </c>
      <c r="I101" s="8">
        <v>-0.17799999999999999</v>
      </c>
      <c r="J101" s="8">
        <v>-0.26400000000000001</v>
      </c>
      <c r="K101" s="25" t="s">
        <v>738</v>
      </c>
      <c r="L101" s="91" t="str">
        <f t="shared" si="30"/>
        <v>Yes</v>
      </c>
    </row>
    <row r="102" spans="1:12" x14ac:dyDescent="0.25">
      <c r="A102" s="114" t="s">
        <v>69</v>
      </c>
      <c r="B102" s="25" t="s">
        <v>213</v>
      </c>
      <c r="C102" s="9">
        <v>99.302023390000002</v>
      </c>
      <c r="D102" s="7" t="str">
        <f t="shared" si="36"/>
        <v>N/A</v>
      </c>
      <c r="E102" s="9">
        <v>99.331412924000006</v>
      </c>
      <c r="F102" s="7" t="str">
        <f t="shared" si="37"/>
        <v>N/A</v>
      </c>
      <c r="G102" s="9">
        <v>99.279896528999998</v>
      </c>
      <c r="H102" s="7" t="str">
        <f t="shared" si="38"/>
        <v>N/A</v>
      </c>
      <c r="I102" s="8">
        <v>2.9600000000000001E-2</v>
      </c>
      <c r="J102" s="8">
        <v>-5.1999999999999998E-2</v>
      </c>
      <c r="K102" s="25" t="s">
        <v>738</v>
      </c>
      <c r="L102" s="91" t="str">
        <f t="shared" si="30"/>
        <v>Yes</v>
      </c>
    </row>
    <row r="103" spans="1:12" x14ac:dyDescent="0.25">
      <c r="A103" s="122" t="s">
        <v>70</v>
      </c>
      <c r="B103" s="25" t="s">
        <v>213</v>
      </c>
      <c r="C103" s="1">
        <v>26432</v>
      </c>
      <c r="D103" s="7" t="str">
        <f t="shared" si="36"/>
        <v>N/A</v>
      </c>
      <c r="E103" s="1">
        <v>27752</v>
      </c>
      <c r="F103" s="7" t="str">
        <f t="shared" si="37"/>
        <v>N/A</v>
      </c>
      <c r="G103" s="1">
        <v>28353</v>
      </c>
      <c r="H103" s="7" t="str">
        <f t="shared" si="38"/>
        <v>N/A</v>
      </c>
      <c r="I103" s="8">
        <v>4.9939999999999998</v>
      </c>
      <c r="J103" s="8">
        <v>2.1659999999999999</v>
      </c>
      <c r="K103" s="25" t="s">
        <v>737</v>
      </c>
      <c r="L103" s="91" t="str">
        <f t="shared" si="30"/>
        <v>Yes</v>
      </c>
    </row>
    <row r="104" spans="1:12" x14ac:dyDescent="0.25">
      <c r="A104" s="114" t="s">
        <v>689</v>
      </c>
      <c r="B104" s="25" t="s">
        <v>213</v>
      </c>
      <c r="C104" s="9">
        <v>1.9256961259000001</v>
      </c>
      <c r="D104" s="7" t="str">
        <f t="shared" si="36"/>
        <v>N/A</v>
      </c>
      <c r="E104" s="9">
        <v>1.9818391467000001</v>
      </c>
      <c r="F104" s="7" t="str">
        <f t="shared" si="37"/>
        <v>N/A</v>
      </c>
      <c r="G104" s="9">
        <v>1.8551828731</v>
      </c>
      <c r="H104" s="7" t="str">
        <f t="shared" si="38"/>
        <v>N/A</v>
      </c>
      <c r="I104" s="8">
        <v>2.915</v>
      </c>
      <c r="J104" s="8">
        <v>-6.39</v>
      </c>
      <c r="K104" s="25" t="s">
        <v>738</v>
      </c>
      <c r="L104" s="91" t="str">
        <f t="shared" ref="L104:L110" si="39">IF(J104="Div by 0", "N/A", IF(K104="N/A","N/A", IF(J104&gt;VALUE(MID(K104,1,2)), "No", IF(J104&lt;-1*VALUE(MID(K104,1,2)), "No", "Yes"))))</f>
        <v>Yes</v>
      </c>
    </row>
    <row r="105" spans="1:12" x14ac:dyDescent="0.25">
      <c r="A105" s="114" t="s">
        <v>688</v>
      </c>
      <c r="B105" s="25" t="s">
        <v>213</v>
      </c>
      <c r="C105" s="9">
        <v>1.9710956416000001</v>
      </c>
      <c r="D105" s="7" t="str">
        <f t="shared" si="36"/>
        <v>N/A</v>
      </c>
      <c r="E105" s="9">
        <v>1.8341020467</v>
      </c>
      <c r="F105" s="7" t="str">
        <f t="shared" si="37"/>
        <v>N/A</v>
      </c>
      <c r="G105" s="9">
        <v>1.8833985821999999</v>
      </c>
      <c r="H105" s="7" t="str">
        <f t="shared" si="38"/>
        <v>N/A</v>
      </c>
      <c r="I105" s="8">
        <v>-6.95</v>
      </c>
      <c r="J105" s="8">
        <v>2.6880000000000002</v>
      </c>
      <c r="K105" s="25" t="s">
        <v>738</v>
      </c>
      <c r="L105" s="91" t="str">
        <f t="shared" si="39"/>
        <v>Yes</v>
      </c>
    </row>
    <row r="106" spans="1:12" x14ac:dyDescent="0.25">
      <c r="A106" s="114" t="s">
        <v>687</v>
      </c>
      <c r="B106" s="25" t="s">
        <v>213</v>
      </c>
      <c r="C106" s="9">
        <v>96.103208232</v>
      </c>
      <c r="D106" s="7" t="str">
        <f t="shared" si="36"/>
        <v>N/A</v>
      </c>
      <c r="E106" s="9">
        <v>96.184058807</v>
      </c>
      <c r="F106" s="7" t="str">
        <f t="shared" si="37"/>
        <v>N/A</v>
      </c>
      <c r="G106" s="9">
        <v>96.261418544999998</v>
      </c>
      <c r="H106" s="7" t="str">
        <f t="shared" si="38"/>
        <v>N/A</v>
      </c>
      <c r="I106" s="8">
        <v>8.4099999999999994E-2</v>
      </c>
      <c r="J106" s="8">
        <v>8.0399999999999999E-2</v>
      </c>
      <c r="K106" s="25" t="s">
        <v>738</v>
      </c>
      <c r="L106" s="91" t="str">
        <f t="shared" si="39"/>
        <v>Yes</v>
      </c>
    </row>
    <row r="107" spans="1:12" ht="25" x14ac:dyDescent="0.25">
      <c r="A107" s="122" t="s">
        <v>964</v>
      </c>
      <c r="B107" s="25" t="s">
        <v>213</v>
      </c>
      <c r="C107" s="9">
        <v>40.854396582</v>
      </c>
      <c r="D107" s="7" t="str">
        <f t="shared" si="36"/>
        <v>N/A</v>
      </c>
      <c r="E107" s="9">
        <v>40.276406713</v>
      </c>
      <c r="F107" s="7" t="str">
        <f t="shared" si="37"/>
        <v>N/A</v>
      </c>
      <c r="G107" s="9">
        <v>39.725021691000002</v>
      </c>
      <c r="H107" s="7" t="str">
        <f t="shared" si="38"/>
        <v>N/A</v>
      </c>
      <c r="I107" s="8">
        <v>-1.41</v>
      </c>
      <c r="J107" s="8">
        <v>-1.37</v>
      </c>
      <c r="K107" s="25" t="s">
        <v>738</v>
      </c>
      <c r="L107" s="91" t="str">
        <f t="shared" si="39"/>
        <v>Yes</v>
      </c>
    </row>
    <row r="108" spans="1:12" ht="25" x14ac:dyDescent="0.25">
      <c r="A108" s="122" t="s">
        <v>965</v>
      </c>
      <c r="B108" s="25" t="s">
        <v>213</v>
      </c>
      <c r="C108" s="9">
        <v>57.632609469999998</v>
      </c>
      <c r="D108" s="7" t="str">
        <f t="shared" si="36"/>
        <v>N/A</v>
      </c>
      <c r="E108" s="9">
        <v>58.225822923000003</v>
      </c>
      <c r="F108" s="7" t="str">
        <f t="shared" si="37"/>
        <v>N/A</v>
      </c>
      <c r="G108" s="9">
        <v>58.860041379999998</v>
      </c>
      <c r="H108" s="7" t="str">
        <f t="shared" si="38"/>
        <v>N/A</v>
      </c>
      <c r="I108" s="8">
        <v>1.0289999999999999</v>
      </c>
      <c r="J108" s="8">
        <v>1.089</v>
      </c>
      <c r="K108" s="25" t="s">
        <v>738</v>
      </c>
      <c r="L108" s="91" t="str">
        <f t="shared" si="39"/>
        <v>Yes</v>
      </c>
    </row>
    <row r="109" spans="1:12" ht="25" x14ac:dyDescent="0.25">
      <c r="A109" s="122" t="s">
        <v>966</v>
      </c>
      <c r="B109" s="25" t="s">
        <v>213</v>
      </c>
      <c r="C109" s="9">
        <v>0.55891776429999995</v>
      </c>
      <c r="D109" s="7" t="str">
        <f t="shared" si="36"/>
        <v>N/A</v>
      </c>
      <c r="E109" s="9">
        <v>0.57527998089999999</v>
      </c>
      <c r="F109" s="7" t="str">
        <f t="shared" si="37"/>
        <v>N/A</v>
      </c>
      <c r="G109" s="9">
        <v>0.54061269440000004</v>
      </c>
      <c r="H109" s="7" t="str">
        <f t="shared" si="38"/>
        <v>N/A</v>
      </c>
      <c r="I109" s="8">
        <v>2.927</v>
      </c>
      <c r="J109" s="8">
        <v>-6.03</v>
      </c>
      <c r="K109" s="25" t="s">
        <v>738</v>
      </c>
      <c r="L109" s="91" t="str">
        <f t="shared" si="39"/>
        <v>Yes</v>
      </c>
    </row>
    <row r="110" spans="1:12" ht="25" x14ac:dyDescent="0.25">
      <c r="A110" s="122" t="s">
        <v>967</v>
      </c>
      <c r="B110" s="25" t="s">
        <v>213</v>
      </c>
      <c r="C110" s="9">
        <v>0.95407618370000002</v>
      </c>
      <c r="D110" s="7" t="str">
        <f t="shared" si="36"/>
        <v>N/A</v>
      </c>
      <c r="E110" s="9">
        <v>0.92249038360000002</v>
      </c>
      <c r="F110" s="7" t="str">
        <f t="shared" si="37"/>
        <v>N/A</v>
      </c>
      <c r="G110" s="9">
        <v>0.87432423410000004</v>
      </c>
      <c r="H110" s="7" t="str">
        <f t="shared" si="38"/>
        <v>N/A</v>
      </c>
      <c r="I110" s="8">
        <v>-3.31</v>
      </c>
      <c r="J110" s="8">
        <v>-5.22</v>
      </c>
      <c r="K110" s="25" t="s">
        <v>738</v>
      </c>
      <c r="L110" s="91" t="str">
        <f t="shared" si="39"/>
        <v>Yes</v>
      </c>
    </row>
    <row r="111" spans="1:12" x14ac:dyDescent="0.25">
      <c r="A111" s="114" t="s">
        <v>968</v>
      </c>
      <c r="B111" s="25" t="s">
        <v>286</v>
      </c>
      <c r="C111" s="9">
        <v>99.986560945999997</v>
      </c>
      <c r="D111" s="7" t="str">
        <f>IF($B111="N/A","N/A",IF(C111&gt;=99,"Yes","No"))</f>
        <v>Yes</v>
      </c>
      <c r="E111" s="9">
        <v>99.961404862999998</v>
      </c>
      <c r="F111" s="7" t="str">
        <f>IF($B111="N/A","N/A",IF(E111&gt;=99,"Yes","No"))</f>
        <v>Yes</v>
      </c>
      <c r="G111" s="9">
        <v>99.993706734</v>
      </c>
      <c r="H111" s="7" t="str">
        <f>IF($B111="N/A","N/A",IF(G111&gt;=99,"Yes","No"))</f>
        <v>Yes</v>
      </c>
      <c r="I111" s="8">
        <v>-2.5000000000000001E-2</v>
      </c>
      <c r="J111" s="8">
        <v>3.2300000000000002E-2</v>
      </c>
      <c r="K111" s="25" t="s">
        <v>737</v>
      </c>
      <c r="L111" s="91" t="str">
        <f t="shared" ref="L111:L145" si="40">IF(J111="Div by 0", "N/A", IF(K111="N/A","N/A", IF(J111&gt;VALUE(MID(K111,1,2)), "No", IF(J111&lt;-1*VALUE(MID(K111,1,2)), "No", "Yes"))))</f>
        <v>Yes</v>
      </c>
    </row>
    <row r="112" spans="1:12" x14ac:dyDescent="0.25">
      <c r="A112" s="114" t="s">
        <v>969</v>
      </c>
      <c r="B112" s="25" t="s">
        <v>213</v>
      </c>
      <c r="C112" s="9">
        <v>1.1119788761</v>
      </c>
      <c r="D112" s="7" t="str">
        <f>IF($B112="N/A","N/A",IF(C112&gt;10,"No",IF(C112&lt;-10,"No","Yes")))</f>
        <v>N/A</v>
      </c>
      <c r="E112" s="9">
        <v>0.98659246140000001</v>
      </c>
      <c r="F112" s="7" t="str">
        <f>IF($B112="N/A","N/A",IF(E112&gt;10,"No",IF(E112&lt;-10,"No","Yes")))</f>
        <v>N/A</v>
      </c>
      <c r="G112" s="9">
        <v>1.0157168823</v>
      </c>
      <c r="H112" s="7" t="str">
        <f>IF($B112="N/A","N/A",IF(G112&gt;10,"No",IF(G112&lt;-10,"No","Yes")))</f>
        <v>N/A</v>
      </c>
      <c r="I112" s="8">
        <v>-11.3</v>
      </c>
      <c r="J112" s="8">
        <v>2.952</v>
      </c>
      <c r="K112" s="25" t="s">
        <v>737</v>
      </c>
      <c r="L112" s="91" t="str">
        <f t="shared" si="40"/>
        <v>Yes</v>
      </c>
    </row>
    <row r="113" spans="1:12" x14ac:dyDescent="0.25">
      <c r="A113" s="90" t="s">
        <v>970</v>
      </c>
      <c r="B113" s="25" t="s">
        <v>280</v>
      </c>
      <c r="C113" s="4">
        <v>99.996944575000001</v>
      </c>
      <c r="D113" s="7" t="str">
        <f>IF($B113="N/A","N/A",IF(C113&gt;=98,"Yes","No"))</f>
        <v>Yes</v>
      </c>
      <c r="E113" s="4">
        <v>99.992087120999997</v>
      </c>
      <c r="F113" s="7" t="str">
        <f>IF($B113="N/A","N/A",IF(E113&gt;=98,"Yes","No"))</f>
        <v>Yes</v>
      </c>
      <c r="G113" s="4">
        <v>99.999006743999999</v>
      </c>
      <c r="H113" s="7" t="str">
        <f>IF($B113="N/A","N/A",IF(G113&gt;=98,"Yes","No"))</f>
        <v>Yes</v>
      </c>
      <c r="I113" s="8">
        <v>-5.0000000000000001E-3</v>
      </c>
      <c r="J113" s="8">
        <v>6.8999999999999999E-3</v>
      </c>
      <c r="K113" s="25" t="s">
        <v>737</v>
      </c>
      <c r="L113" s="91" t="str">
        <f t="shared" si="40"/>
        <v>Yes</v>
      </c>
    </row>
    <row r="114" spans="1:12" x14ac:dyDescent="0.25">
      <c r="A114" s="90" t="s">
        <v>971</v>
      </c>
      <c r="B114" s="25" t="s">
        <v>287</v>
      </c>
      <c r="C114" s="4">
        <v>92.723554841999999</v>
      </c>
      <c r="D114" s="7" t="str">
        <f>IF($B114="N/A","N/A",IF(C114&gt;=80,"Yes","No"))</f>
        <v>Yes</v>
      </c>
      <c r="E114" s="4">
        <v>93.123840135999998</v>
      </c>
      <c r="F114" s="7" t="str">
        <f>IF($B114="N/A","N/A",IF(E114&gt;=80,"Yes","No"))</f>
        <v>Yes</v>
      </c>
      <c r="G114" s="4">
        <v>93.355794437</v>
      </c>
      <c r="H114" s="7" t="str">
        <f>IF($B114="N/A","N/A",IF(G114&gt;=80,"Yes","No"))</f>
        <v>Yes</v>
      </c>
      <c r="I114" s="8">
        <v>0.43169999999999997</v>
      </c>
      <c r="J114" s="8">
        <v>0.24909999999999999</v>
      </c>
      <c r="K114" s="25" t="s">
        <v>737</v>
      </c>
      <c r="L114" s="91" t="str">
        <f t="shared" si="40"/>
        <v>Yes</v>
      </c>
    </row>
    <row r="115" spans="1:12" ht="25" x14ac:dyDescent="0.25">
      <c r="A115" s="114" t="s">
        <v>972</v>
      </c>
      <c r="B115" s="25" t="s">
        <v>288</v>
      </c>
      <c r="C115" s="9">
        <v>100</v>
      </c>
      <c r="D115" s="7" t="str">
        <f>IF($B115="N/A","N/A",IF(C115&gt;=100,"Yes","No"))</f>
        <v>Yes</v>
      </c>
      <c r="E115" s="9">
        <v>100</v>
      </c>
      <c r="F115" s="7" t="str">
        <f t="shared" ref="F115:F116" si="41">IF($B115="N/A","N/A",IF(E115&gt;=100,"Yes","No"))</f>
        <v>Yes</v>
      </c>
      <c r="G115" s="9">
        <v>100</v>
      </c>
      <c r="H115" s="7" t="str">
        <f t="shared" ref="H115:H116" si="42">IF($B115="N/A","N/A",IF(G115&gt;=100,"Yes","No"))</f>
        <v>Yes</v>
      </c>
      <c r="I115" s="8">
        <v>0</v>
      </c>
      <c r="J115" s="8">
        <v>0</v>
      </c>
      <c r="K115" s="25" t="s">
        <v>736</v>
      </c>
      <c r="L115" s="91" t="str">
        <f t="shared" si="40"/>
        <v>Yes</v>
      </c>
    </row>
    <row r="116" spans="1:12" ht="25" x14ac:dyDescent="0.25">
      <c r="A116" s="90" t="s">
        <v>973</v>
      </c>
      <c r="B116" s="25" t="s">
        <v>288</v>
      </c>
      <c r="C116" s="9">
        <v>100</v>
      </c>
      <c r="D116" s="7" t="str">
        <f>IF($B116="N/A","N/A",IF(C116&gt;=100,"Yes","No"))</f>
        <v>Yes</v>
      </c>
      <c r="E116" s="9">
        <v>100</v>
      </c>
      <c r="F116" s="7" t="str">
        <f t="shared" si="41"/>
        <v>Yes</v>
      </c>
      <c r="G116" s="9">
        <v>100</v>
      </c>
      <c r="H116" s="7" t="str">
        <f t="shared" si="42"/>
        <v>Yes</v>
      </c>
      <c r="I116" s="8">
        <v>0</v>
      </c>
      <c r="J116" s="8">
        <v>0</v>
      </c>
      <c r="K116" s="25" t="s">
        <v>736</v>
      </c>
      <c r="L116" s="91" t="str">
        <f t="shared" si="40"/>
        <v>Yes</v>
      </c>
    </row>
    <row r="117" spans="1:12" ht="25" x14ac:dyDescent="0.25">
      <c r="A117" s="114" t="s">
        <v>974</v>
      </c>
      <c r="B117" s="25" t="s">
        <v>213</v>
      </c>
      <c r="C117" s="9">
        <v>27.156458235999999</v>
      </c>
      <c r="D117" s="22" t="s">
        <v>739</v>
      </c>
      <c r="E117" s="9">
        <v>26.214740633000002</v>
      </c>
      <c r="F117" s="22" t="s">
        <v>739</v>
      </c>
      <c r="G117" s="9">
        <v>26.479978108000001</v>
      </c>
      <c r="H117" s="7" t="str">
        <f>IF($B117="N/A","N/A",IF(G117&lt;100,"No",IF(G117=100,"No","Yes")))</f>
        <v>N/A</v>
      </c>
      <c r="I117" s="8">
        <v>-3.47</v>
      </c>
      <c r="J117" s="8">
        <v>1.012</v>
      </c>
      <c r="K117" s="25" t="s">
        <v>736</v>
      </c>
      <c r="L117" s="91" t="str">
        <f t="shared" si="40"/>
        <v>Yes</v>
      </c>
    </row>
    <row r="118" spans="1:12" ht="25" x14ac:dyDescent="0.25">
      <c r="A118" s="114" t="s">
        <v>975</v>
      </c>
      <c r="B118" s="21" t="s">
        <v>213</v>
      </c>
      <c r="C118" s="9">
        <v>24.435880913999998</v>
      </c>
      <c r="D118" s="7" t="str">
        <f>IF($B118="N/A","N/A",IF(C118&gt;10,"No",IF(C118&lt;-10,"No","Yes")))</f>
        <v>N/A</v>
      </c>
      <c r="E118" s="9">
        <v>23.859054227000001</v>
      </c>
      <c r="F118" s="7" t="str">
        <f>IF($B118="N/A","N/A",IF(E118&gt;10,"No",IF(E118&lt;-10,"No","Yes")))</f>
        <v>N/A</v>
      </c>
      <c r="G118" s="9">
        <v>23.836185064999999</v>
      </c>
      <c r="H118" s="7" t="str">
        <f>IF($B118="N/A","N/A",IF(G118&gt;10,"No",IF(G118&lt;-10,"No","Yes")))</f>
        <v>N/A</v>
      </c>
      <c r="I118" s="8">
        <v>-2.36</v>
      </c>
      <c r="J118" s="8">
        <v>-9.6000000000000002E-2</v>
      </c>
      <c r="K118" s="25" t="s">
        <v>736</v>
      </c>
      <c r="L118" s="91" t="str">
        <f>IF(J118="Div by 0", "N/A", IF(OR(J118="N/A",K118="N/A"),"N/A", IF(J118&gt;VALUE(MID(K118,1,2)), "No", IF(J118&lt;-1*VALUE(MID(K118,1,2)), "No", "Yes"))))</f>
        <v>Yes</v>
      </c>
    </row>
    <row r="119" spans="1:12" x14ac:dyDescent="0.25">
      <c r="A119" s="137" t="s">
        <v>100</v>
      </c>
      <c r="B119" s="21" t="s">
        <v>213</v>
      </c>
      <c r="C119" s="22">
        <v>14882</v>
      </c>
      <c r="D119" s="7" t="str">
        <f t="shared" ref="D119:D145" si="43">IF($B119="N/A","N/A",IF(C119&gt;10,"No",IF(C119&lt;-10,"No","Yes")))</f>
        <v>N/A</v>
      </c>
      <c r="E119" s="22">
        <v>15546</v>
      </c>
      <c r="F119" s="7" t="str">
        <f t="shared" ref="F119:F145" si="44">IF($B119="N/A","N/A",IF(E119&gt;10,"No",IF(E119&lt;-10,"No","Yes")))</f>
        <v>N/A</v>
      </c>
      <c r="G119" s="22">
        <v>15890</v>
      </c>
      <c r="H119" s="7" t="str">
        <f t="shared" ref="H119:H145" si="45">IF($B119="N/A","N/A",IF(G119&gt;10,"No",IF(G119&lt;-10,"No","Yes")))</f>
        <v>N/A</v>
      </c>
      <c r="I119" s="8">
        <v>4.4619999999999997</v>
      </c>
      <c r="J119" s="8">
        <v>2.2130000000000001</v>
      </c>
      <c r="K119" s="25" t="s">
        <v>737</v>
      </c>
      <c r="L119" s="91" t="str">
        <f t="shared" si="40"/>
        <v>Yes</v>
      </c>
    </row>
    <row r="120" spans="1:12" x14ac:dyDescent="0.25">
      <c r="A120" s="114" t="s">
        <v>976</v>
      </c>
      <c r="B120" s="21" t="s">
        <v>213</v>
      </c>
      <c r="C120" s="22">
        <v>2910</v>
      </c>
      <c r="D120" s="7" t="str">
        <f t="shared" si="43"/>
        <v>N/A</v>
      </c>
      <c r="E120" s="22">
        <v>3008</v>
      </c>
      <c r="F120" s="7" t="str">
        <f t="shared" si="44"/>
        <v>N/A</v>
      </c>
      <c r="G120" s="22">
        <v>3039</v>
      </c>
      <c r="H120" s="7" t="str">
        <f t="shared" si="45"/>
        <v>N/A</v>
      </c>
      <c r="I120" s="8">
        <v>3.3679999999999999</v>
      </c>
      <c r="J120" s="8">
        <v>1.0309999999999999</v>
      </c>
      <c r="K120" s="25" t="s">
        <v>737</v>
      </c>
      <c r="L120" s="91" t="str">
        <f t="shared" si="40"/>
        <v>Yes</v>
      </c>
    </row>
    <row r="121" spans="1:12" x14ac:dyDescent="0.25">
      <c r="A121" s="114" t="s">
        <v>977</v>
      </c>
      <c r="B121" s="21" t="s">
        <v>213</v>
      </c>
      <c r="C121" s="22">
        <v>0</v>
      </c>
      <c r="D121" s="7" t="str">
        <f t="shared" si="43"/>
        <v>N/A</v>
      </c>
      <c r="E121" s="22">
        <v>0</v>
      </c>
      <c r="F121" s="7" t="str">
        <f t="shared" si="44"/>
        <v>N/A</v>
      </c>
      <c r="G121" s="22">
        <v>0</v>
      </c>
      <c r="H121" s="7" t="str">
        <f t="shared" si="45"/>
        <v>N/A</v>
      </c>
      <c r="I121" s="8" t="s">
        <v>1747</v>
      </c>
      <c r="J121" s="8" t="s">
        <v>1747</v>
      </c>
      <c r="K121" s="25" t="s">
        <v>737</v>
      </c>
      <c r="L121" s="91" t="str">
        <f t="shared" si="40"/>
        <v>N/A</v>
      </c>
    </row>
    <row r="122" spans="1:12" x14ac:dyDescent="0.25">
      <c r="A122" s="114" t="s">
        <v>978</v>
      </c>
      <c r="B122" s="21" t="s">
        <v>213</v>
      </c>
      <c r="C122" s="22">
        <v>7888</v>
      </c>
      <c r="D122" s="7" t="str">
        <f t="shared" si="43"/>
        <v>N/A</v>
      </c>
      <c r="E122" s="22">
        <v>8283</v>
      </c>
      <c r="F122" s="7" t="str">
        <f t="shared" si="44"/>
        <v>N/A</v>
      </c>
      <c r="G122" s="22">
        <v>8512</v>
      </c>
      <c r="H122" s="7" t="str">
        <f t="shared" si="45"/>
        <v>N/A</v>
      </c>
      <c r="I122" s="8">
        <v>5.008</v>
      </c>
      <c r="J122" s="8">
        <v>2.7650000000000001</v>
      </c>
      <c r="K122" s="25" t="s">
        <v>737</v>
      </c>
      <c r="L122" s="91" t="str">
        <f t="shared" si="40"/>
        <v>Yes</v>
      </c>
    </row>
    <row r="123" spans="1:12" x14ac:dyDescent="0.25">
      <c r="A123" s="114" t="s">
        <v>979</v>
      </c>
      <c r="B123" s="21" t="s">
        <v>213</v>
      </c>
      <c r="C123" s="22">
        <v>3500</v>
      </c>
      <c r="D123" s="7" t="str">
        <f t="shared" si="43"/>
        <v>N/A</v>
      </c>
      <c r="E123" s="22">
        <v>3662</v>
      </c>
      <c r="F123" s="7" t="str">
        <f t="shared" si="44"/>
        <v>N/A</v>
      </c>
      <c r="G123" s="22">
        <v>3718</v>
      </c>
      <c r="H123" s="7" t="str">
        <f t="shared" si="45"/>
        <v>N/A</v>
      </c>
      <c r="I123" s="8">
        <v>4.6289999999999996</v>
      </c>
      <c r="J123" s="8">
        <v>1.5289999999999999</v>
      </c>
      <c r="K123" s="25" t="s">
        <v>737</v>
      </c>
      <c r="L123" s="91" t="str">
        <f t="shared" si="40"/>
        <v>Yes</v>
      </c>
    </row>
    <row r="124" spans="1:12" x14ac:dyDescent="0.25">
      <c r="A124" s="114" t="s">
        <v>980</v>
      </c>
      <c r="B124" s="21" t="s">
        <v>213</v>
      </c>
      <c r="C124" s="22">
        <v>584</v>
      </c>
      <c r="D124" s="7" t="str">
        <f t="shared" si="43"/>
        <v>N/A</v>
      </c>
      <c r="E124" s="22">
        <v>593</v>
      </c>
      <c r="F124" s="7" t="str">
        <f t="shared" si="44"/>
        <v>N/A</v>
      </c>
      <c r="G124" s="22">
        <v>621</v>
      </c>
      <c r="H124" s="7" t="str">
        <f t="shared" si="45"/>
        <v>N/A</v>
      </c>
      <c r="I124" s="8">
        <v>1.5409999999999999</v>
      </c>
      <c r="J124" s="8">
        <v>4.7220000000000004</v>
      </c>
      <c r="K124" s="25" t="s">
        <v>737</v>
      </c>
      <c r="L124" s="91" t="str">
        <f t="shared" si="40"/>
        <v>Yes</v>
      </c>
    </row>
    <row r="125" spans="1:12" x14ac:dyDescent="0.25">
      <c r="A125" s="137" t="s">
        <v>101</v>
      </c>
      <c r="B125" s="21" t="s">
        <v>213</v>
      </c>
      <c r="C125" s="22">
        <v>26889</v>
      </c>
      <c r="D125" s="7" t="str">
        <f t="shared" si="43"/>
        <v>N/A</v>
      </c>
      <c r="E125" s="22">
        <v>27671</v>
      </c>
      <c r="F125" s="7" t="str">
        <f t="shared" si="44"/>
        <v>N/A</v>
      </c>
      <c r="G125" s="22">
        <v>28059</v>
      </c>
      <c r="H125" s="7" t="str">
        <f t="shared" si="45"/>
        <v>N/A</v>
      </c>
      <c r="I125" s="8">
        <v>2.9079999999999999</v>
      </c>
      <c r="J125" s="8">
        <v>1.4019999999999999</v>
      </c>
      <c r="K125" s="25" t="s">
        <v>737</v>
      </c>
      <c r="L125" s="91" t="str">
        <f t="shared" si="40"/>
        <v>Yes</v>
      </c>
    </row>
    <row r="126" spans="1:12" x14ac:dyDescent="0.25">
      <c r="A126" s="114" t="s">
        <v>981</v>
      </c>
      <c r="B126" s="21" t="s">
        <v>213</v>
      </c>
      <c r="C126" s="22">
        <v>15628</v>
      </c>
      <c r="D126" s="7" t="str">
        <f t="shared" si="43"/>
        <v>N/A</v>
      </c>
      <c r="E126" s="22">
        <v>15880</v>
      </c>
      <c r="F126" s="7" t="str">
        <f t="shared" si="44"/>
        <v>N/A</v>
      </c>
      <c r="G126" s="22">
        <v>15948</v>
      </c>
      <c r="H126" s="7" t="str">
        <f t="shared" si="45"/>
        <v>N/A</v>
      </c>
      <c r="I126" s="8">
        <v>1.6120000000000001</v>
      </c>
      <c r="J126" s="8">
        <v>0.42820000000000003</v>
      </c>
      <c r="K126" s="25" t="s">
        <v>737</v>
      </c>
      <c r="L126" s="91" t="str">
        <f t="shared" si="40"/>
        <v>Yes</v>
      </c>
    </row>
    <row r="127" spans="1:12" x14ac:dyDescent="0.25">
      <c r="A127" s="114" t="s">
        <v>982</v>
      </c>
      <c r="B127" s="21" t="s">
        <v>213</v>
      </c>
      <c r="C127" s="22">
        <v>0</v>
      </c>
      <c r="D127" s="7" t="str">
        <f t="shared" si="43"/>
        <v>N/A</v>
      </c>
      <c r="E127" s="22">
        <v>0</v>
      </c>
      <c r="F127" s="7" t="str">
        <f t="shared" si="44"/>
        <v>N/A</v>
      </c>
      <c r="G127" s="22">
        <v>0</v>
      </c>
      <c r="H127" s="7" t="str">
        <f t="shared" si="45"/>
        <v>N/A</v>
      </c>
      <c r="I127" s="8" t="s">
        <v>1747</v>
      </c>
      <c r="J127" s="8" t="s">
        <v>1747</v>
      </c>
      <c r="K127" s="25" t="s">
        <v>737</v>
      </c>
      <c r="L127" s="91" t="str">
        <f t="shared" si="40"/>
        <v>N/A</v>
      </c>
    </row>
    <row r="128" spans="1:12" x14ac:dyDescent="0.25">
      <c r="A128" s="114" t="s">
        <v>983</v>
      </c>
      <c r="B128" s="21" t="s">
        <v>213</v>
      </c>
      <c r="C128" s="22">
        <v>7424</v>
      </c>
      <c r="D128" s="7" t="str">
        <f t="shared" si="43"/>
        <v>N/A</v>
      </c>
      <c r="E128" s="22">
        <v>7835</v>
      </c>
      <c r="F128" s="7" t="str">
        <f t="shared" si="44"/>
        <v>N/A</v>
      </c>
      <c r="G128" s="22">
        <v>8028</v>
      </c>
      <c r="H128" s="7" t="str">
        <f t="shared" si="45"/>
        <v>N/A</v>
      </c>
      <c r="I128" s="8">
        <v>5.5359999999999996</v>
      </c>
      <c r="J128" s="8">
        <v>2.4630000000000001</v>
      </c>
      <c r="K128" s="25" t="s">
        <v>737</v>
      </c>
      <c r="L128" s="91" t="str">
        <f t="shared" si="40"/>
        <v>Yes</v>
      </c>
    </row>
    <row r="129" spans="1:12" x14ac:dyDescent="0.25">
      <c r="A129" s="114" t="s">
        <v>984</v>
      </c>
      <c r="B129" s="21" t="s">
        <v>213</v>
      </c>
      <c r="C129" s="22">
        <v>3837</v>
      </c>
      <c r="D129" s="7" t="str">
        <f t="shared" si="43"/>
        <v>N/A</v>
      </c>
      <c r="E129" s="22">
        <v>3956</v>
      </c>
      <c r="F129" s="7" t="str">
        <f t="shared" si="44"/>
        <v>N/A</v>
      </c>
      <c r="G129" s="22">
        <v>4083</v>
      </c>
      <c r="H129" s="7" t="str">
        <f t="shared" si="45"/>
        <v>N/A</v>
      </c>
      <c r="I129" s="8">
        <v>3.101</v>
      </c>
      <c r="J129" s="8">
        <v>3.21</v>
      </c>
      <c r="K129" s="25" t="s">
        <v>737</v>
      </c>
      <c r="L129" s="91" t="str">
        <f t="shared" si="40"/>
        <v>Yes</v>
      </c>
    </row>
    <row r="130" spans="1:12" x14ac:dyDescent="0.25">
      <c r="A130" s="114" t="s">
        <v>985</v>
      </c>
      <c r="B130" s="21" t="s">
        <v>213</v>
      </c>
      <c r="C130" s="22">
        <v>0</v>
      </c>
      <c r="D130" s="7" t="str">
        <f t="shared" si="43"/>
        <v>N/A</v>
      </c>
      <c r="E130" s="22">
        <v>0</v>
      </c>
      <c r="F130" s="7" t="str">
        <f t="shared" si="44"/>
        <v>N/A</v>
      </c>
      <c r="G130" s="22">
        <v>0</v>
      </c>
      <c r="H130" s="7" t="str">
        <f t="shared" si="45"/>
        <v>N/A</v>
      </c>
      <c r="I130" s="8" t="s">
        <v>1747</v>
      </c>
      <c r="J130" s="8" t="s">
        <v>1747</v>
      </c>
      <c r="K130" s="25" t="s">
        <v>737</v>
      </c>
      <c r="L130" s="91" t="str">
        <f t="shared" si="40"/>
        <v>N/A</v>
      </c>
    </row>
    <row r="131" spans="1:12" x14ac:dyDescent="0.25">
      <c r="A131" s="137" t="s">
        <v>104</v>
      </c>
      <c r="B131" s="21" t="s">
        <v>213</v>
      </c>
      <c r="C131" s="22">
        <v>98186</v>
      </c>
      <c r="D131" s="7" t="str">
        <f t="shared" si="43"/>
        <v>N/A</v>
      </c>
      <c r="E131" s="22">
        <v>101101</v>
      </c>
      <c r="F131" s="7" t="str">
        <f t="shared" si="44"/>
        <v>N/A</v>
      </c>
      <c r="G131" s="22">
        <v>100679</v>
      </c>
      <c r="H131" s="7" t="str">
        <f t="shared" si="45"/>
        <v>N/A</v>
      </c>
      <c r="I131" s="8">
        <v>2.9689999999999999</v>
      </c>
      <c r="J131" s="8">
        <v>-0.41699999999999998</v>
      </c>
      <c r="K131" s="25" t="s">
        <v>737</v>
      </c>
      <c r="L131" s="91" t="str">
        <f t="shared" si="40"/>
        <v>Yes</v>
      </c>
    </row>
    <row r="132" spans="1:12" x14ac:dyDescent="0.25">
      <c r="A132" s="114" t="s">
        <v>986</v>
      </c>
      <c r="B132" s="21" t="s">
        <v>213</v>
      </c>
      <c r="C132" s="22">
        <v>75612</v>
      </c>
      <c r="D132" s="7" t="str">
        <f t="shared" si="43"/>
        <v>N/A</v>
      </c>
      <c r="E132" s="22">
        <v>78026</v>
      </c>
      <c r="F132" s="7" t="str">
        <f t="shared" si="44"/>
        <v>N/A</v>
      </c>
      <c r="G132" s="22">
        <v>78063</v>
      </c>
      <c r="H132" s="7" t="str">
        <f t="shared" si="45"/>
        <v>N/A</v>
      </c>
      <c r="I132" s="8">
        <v>3.1930000000000001</v>
      </c>
      <c r="J132" s="8">
        <v>4.7399999999999998E-2</v>
      </c>
      <c r="K132" s="25" t="s">
        <v>737</v>
      </c>
      <c r="L132" s="91" t="str">
        <f t="shared" si="40"/>
        <v>Yes</v>
      </c>
    </row>
    <row r="133" spans="1:12" x14ac:dyDescent="0.25">
      <c r="A133" s="114" t="s">
        <v>987</v>
      </c>
      <c r="B133" s="21" t="s">
        <v>213</v>
      </c>
      <c r="C133" s="22">
        <v>0</v>
      </c>
      <c r="D133" s="7" t="str">
        <f t="shared" si="43"/>
        <v>N/A</v>
      </c>
      <c r="E133" s="22">
        <v>0</v>
      </c>
      <c r="F133" s="7" t="str">
        <f t="shared" si="44"/>
        <v>N/A</v>
      </c>
      <c r="G133" s="22">
        <v>0</v>
      </c>
      <c r="H133" s="7" t="str">
        <f t="shared" si="45"/>
        <v>N/A</v>
      </c>
      <c r="I133" s="8" t="s">
        <v>1747</v>
      </c>
      <c r="J133" s="8" t="s">
        <v>1747</v>
      </c>
      <c r="K133" s="25" t="s">
        <v>737</v>
      </c>
      <c r="L133" s="91" t="str">
        <f t="shared" si="40"/>
        <v>N/A</v>
      </c>
    </row>
    <row r="134" spans="1:12" x14ac:dyDescent="0.25">
      <c r="A134" s="114" t="s">
        <v>988</v>
      </c>
      <c r="B134" s="21" t="s">
        <v>213</v>
      </c>
      <c r="C134" s="22">
        <v>0</v>
      </c>
      <c r="D134" s="7" t="str">
        <f t="shared" si="43"/>
        <v>N/A</v>
      </c>
      <c r="E134" s="22">
        <v>0</v>
      </c>
      <c r="F134" s="7" t="str">
        <f t="shared" si="44"/>
        <v>N/A</v>
      </c>
      <c r="G134" s="22">
        <v>0</v>
      </c>
      <c r="H134" s="7" t="str">
        <f t="shared" si="45"/>
        <v>N/A</v>
      </c>
      <c r="I134" s="8" t="s">
        <v>1747</v>
      </c>
      <c r="J134" s="8" t="s">
        <v>1747</v>
      </c>
      <c r="K134" s="25" t="s">
        <v>737</v>
      </c>
      <c r="L134" s="91" t="str">
        <f t="shared" si="40"/>
        <v>N/A</v>
      </c>
    </row>
    <row r="135" spans="1:12" x14ac:dyDescent="0.25">
      <c r="A135" s="114" t="s">
        <v>989</v>
      </c>
      <c r="B135" s="21" t="s">
        <v>213</v>
      </c>
      <c r="C135" s="22">
        <v>7836</v>
      </c>
      <c r="D135" s="7" t="str">
        <f t="shared" si="43"/>
        <v>N/A</v>
      </c>
      <c r="E135" s="22">
        <v>7452</v>
      </c>
      <c r="F135" s="7" t="str">
        <f t="shared" si="44"/>
        <v>N/A</v>
      </c>
      <c r="G135" s="22">
        <v>7461</v>
      </c>
      <c r="H135" s="7" t="str">
        <f t="shared" si="45"/>
        <v>N/A</v>
      </c>
      <c r="I135" s="8">
        <v>-4.9000000000000004</v>
      </c>
      <c r="J135" s="8">
        <v>0.1208</v>
      </c>
      <c r="K135" s="25" t="s">
        <v>737</v>
      </c>
      <c r="L135" s="91" t="str">
        <f t="shared" si="40"/>
        <v>Yes</v>
      </c>
    </row>
    <row r="136" spans="1:12" x14ac:dyDescent="0.25">
      <c r="A136" s="114" t="s">
        <v>990</v>
      </c>
      <c r="B136" s="21" t="s">
        <v>213</v>
      </c>
      <c r="C136" s="22">
        <v>12667</v>
      </c>
      <c r="D136" s="7" t="str">
        <f t="shared" si="43"/>
        <v>N/A</v>
      </c>
      <c r="E136" s="22">
        <v>13499</v>
      </c>
      <c r="F136" s="7" t="str">
        <f t="shared" si="44"/>
        <v>N/A</v>
      </c>
      <c r="G136" s="22">
        <v>13059</v>
      </c>
      <c r="H136" s="7" t="str">
        <f t="shared" si="45"/>
        <v>N/A</v>
      </c>
      <c r="I136" s="8">
        <v>6.5679999999999996</v>
      </c>
      <c r="J136" s="8">
        <v>-3.26</v>
      </c>
      <c r="K136" s="25" t="s">
        <v>737</v>
      </c>
      <c r="L136" s="91" t="str">
        <f t="shared" si="40"/>
        <v>Yes</v>
      </c>
    </row>
    <row r="137" spans="1:12" x14ac:dyDescent="0.25">
      <c r="A137" s="114" t="s">
        <v>991</v>
      </c>
      <c r="B137" s="21" t="s">
        <v>213</v>
      </c>
      <c r="C137" s="22">
        <v>2019</v>
      </c>
      <c r="D137" s="7" t="str">
        <f t="shared" si="43"/>
        <v>N/A</v>
      </c>
      <c r="E137" s="22">
        <v>2075</v>
      </c>
      <c r="F137" s="7" t="str">
        <f t="shared" si="44"/>
        <v>N/A</v>
      </c>
      <c r="G137" s="22">
        <v>2041</v>
      </c>
      <c r="H137" s="7" t="str">
        <f t="shared" si="45"/>
        <v>N/A</v>
      </c>
      <c r="I137" s="8">
        <v>2.774</v>
      </c>
      <c r="J137" s="8">
        <v>-1.64</v>
      </c>
      <c r="K137" s="25" t="s">
        <v>737</v>
      </c>
      <c r="L137" s="91" t="str">
        <f t="shared" si="40"/>
        <v>Yes</v>
      </c>
    </row>
    <row r="138" spans="1:12" x14ac:dyDescent="0.25">
      <c r="A138" s="114" t="s">
        <v>992</v>
      </c>
      <c r="B138" s="21" t="s">
        <v>213</v>
      </c>
      <c r="C138" s="22">
        <v>52</v>
      </c>
      <c r="D138" s="7" t="str">
        <f t="shared" si="43"/>
        <v>N/A</v>
      </c>
      <c r="E138" s="22">
        <v>49</v>
      </c>
      <c r="F138" s="7" t="str">
        <f t="shared" si="44"/>
        <v>N/A</v>
      </c>
      <c r="G138" s="22">
        <v>55</v>
      </c>
      <c r="H138" s="7" t="str">
        <f t="shared" si="45"/>
        <v>N/A</v>
      </c>
      <c r="I138" s="8">
        <v>-5.77</v>
      </c>
      <c r="J138" s="8">
        <v>12.24</v>
      </c>
      <c r="K138" s="25" t="s">
        <v>737</v>
      </c>
      <c r="L138" s="91" t="str">
        <f t="shared" si="40"/>
        <v>No</v>
      </c>
    </row>
    <row r="139" spans="1:12" x14ac:dyDescent="0.25">
      <c r="A139" s="137" t="s">
        <v>105</v>
      </c>
      <c r="B139" s="21" t="s">
        <v>213</v>
      </c>
      <c r="C139" s="22">
        <v>107099</v>
      </c>
      <c r="D139" s="7" t="str">
        <f t="shared" si="43"/>
        <v>N/A</v>
      </c>
      <c r="E139" s="22">
        <v>112621</v>
      </c>
      <c r="F139" s="7" t="str">
        <f t="shared" si="44"/>
        <v>N/A</v>
      </c>
      <c r="G139" s="22">
        <v>113678</v>
      </c>
      <c r="H139" s="7" t="str">
        <f t="shared" si="45"/>
        <v>N/A</v>
      </c>
      <c r="I139" s="8">
        <v>5.1559999999999997</v>
      </c>
      <c r="J139" s="8">
        <v>0.9385</v>
      </c>
      <c r="K139" s="25" t="s">
        <v>737</v>
      </c>
      <c r="L139" s="91" t="str">
        <f t="shared" si="40"/>
        <v>Yes</v>
      </c>
    </row>
    <row r="140" spans="1:12" x14ac:dyDescent="0.25">
      <c r="A140" s="114" t="s">
        <v>993</v>
      </c>
      <c r="B140" s="21" t="s">
        <v>213</v>
      </c>
      <c r="C140" s="22">
        <v>38422</v>
      </c>
      <c r="D140" s="7" t="str">
        <f t="shared" si="43"/>
        <v>N/A</v>
      </c>
      <c r="E140" s="22">
        <v>39998</v>
      </c>
      <c r="F140" s="7" t="str">
        <f t="shared" si="44"/>
        <v>N/A</v>
      </c>
      <c r="G140" s="22">
        <v>39318</v>
      </c>
      <c r="H140" s="7" t="str">
        <f t="shared" si="45"/>
        <v>N/A</v>
      </c>
      <c r="I140" s="8">
        <v>4.1020000000000003</v>
      </c>
      <c r="J140" s="8">
        <v>-1.7</v>
      </c>
      <c r="K140" s="25" t="s">
        <v>737</v>
      </c>
      <c r="L140" s="91" t="str">
        <f t="shared" si="40"/>
        <v>Yes</v>
      </c>
    </row>
    <row r="141" spans="1:12" x14ac:dyDescent="0.25">
      <c r="A141" s="114" t="s">
        <v>994</v>
      </c>
      <c r="B141" s="21" t="s">
        <v>213</v>
      </c>
      <c r="C141" s="22">
        <v>0</v>
      </c>
      <c r="D141" s="7" t="str">
        <f t="shared" si="43"/>
        <v>N/A</v>
      </c>
      <c r="E141" s="22">
        <v>0</v>
      </c>
      <c r="F141" s="7" t="str">
        <f t="shared" si="44"/>
        <v>N/A</v>
      </c>
      <c r="G141" s="22">
        <v>0</v>
      </c>
      <c r="H141" s="7" t="str">
        <f t="shared" si="45"/>
        <v>N/A</v>
      </c>
      <c r="I141" s="8" t="s">
        <v>1747</v>
      </c>
      <c r="J141" s="8" t="s">
        <v>1747</v>
      </c>
      <c r="K141" s="25" t="s">
        <v>737</v>
      </c>
      <c r="L141" s="91" t="str">
        <f t="shared" si="40"/>
        <v>N/A</v>
      </c>
    </row>
    <row r="142" spans="1:12" x14ac:dyDescent="0.25">
      <c r="A142" s="114" t="s">
        <v>995</v>
      </c>
      <c r="B142" s="21" t="s">
        <v>213</v>
      </c>
      <c r="C142" s="22">
        <v>0</v>
      </c>
      <c r="D142" s="7" t="str">
        <f t="shared" si="43"/>
        <v>N/A</v>
      </c>
      <c r="E142" s="22">
        <v>0</v>
      </c>
      <c r="F142" s="7" t="str">
        <f t="shared" si="44"/>
        <v>N/A</v>
      </c>
      <c r="G142" s="22">
        <v>0</v>
      </c>
      <c r="H142" s="7" t="str">
        <f t="shared" si="45"/>
        <v>N/A</v>
      </c>
      <c r="I142" s="8" t="s">
        <v>1747</v>
      </c>
      <c r="J142" s="8" t="s">
        <v>1747</v>
      </c>
      <c r="K142" s="25" t="s">
        <v>737</v>
      </c>
      <c r="L142" s="91" t="str">
        <f t="shared" si="40"/>
        <v>N/A</v>
      </c>
    </row>
    <row r="143" spans="1:12" x14ac:dyDescent="0.25">
      <c r="A143" s="114" t="s">
        <v>996</v>
      </c>
      <c r="B143" s="21" t="s">
        <v>213</v>
      </c>
      <c r="C143" s="22">
        <v>450</v>
      </c>
      <c r="D143" s="7" t="str">
        <f t="shared" si="43"/>
        <v>N/A</v>
      </c>
      <c r="E143" s="22">
        <v>387</v>
      </c>
      <c r="F143" s="7" t="str">
        <f t="shared" si="44"/>
        <v>N/A</v>
      </c>
      <c r="G143" s="22">
        <v>406</v>
      </c>
      <c r="H143" s="7" t="str">
        <f t="shared" si="45"/>
        <v>N/A</v>
      </c>
      <c r="I143" s="8">
        <v>-14</v>
      </c>
      <c r="J143" s="8">
        <v>4.91</v>
      </c>
      <c r="K143" s="25" t="s">
        <v>737</v>
      </c>
      <c r="L143" s="91" t="str">
        <f t="shared" si="40"/>
        <v>Yes</v>
      </c>
    </row>
    <row r="144" spans="1:12" x14ac:dyDescent="0.25">
      <c r="A144" s="114" t="s">
        <v>997</v>
      </c>
      <c r="B144" s="21" t="s">
        <v>213</v>
      </c>
      <c r="C144" s="22">
        <v>12786</v>
      </c>
      <c r="D144" s="7" t="str">
        <f t="shared" si="43"/>
        <v>N/A</v>
      </c>
      <c r="E144" s="22">
        <v>13483</v>
      </c>
      <c r="F144" s="7" t="str">
        <f t="shared" si="44"/>
        <v>N/A</v>
      </c>
      <c r="G144" s="22">
        <v>13667</v>
      </c>
      <c r="H144" s="7" t="str">
        <f t="shared" si="45"/>
        <v>N/A</v>
      </c>
      <c r="I144" s="8">
        <v>5.4509999999999996</v>
      </c>
      <c r="J144" s="8">
        <v>1.365</v>
      </c>
      <c r="K144" s="25" t="s">
        <v>737</v>
      </c>
      <c r="L144" s="91" t="str">
        <f t="shared" si="40"/>
        <v>Yes</v>
      </c>
    </row>
    <row r="145" spans="1:12" x14ac:dyDescent="0.25">
      <c r="A145" s="114" t="s">
        <v>998</v>
      </c>
      <c r="B145" s="21" t="s">
        <v>213</v>
      </c>
      <c r="C145" s="22">
        <v>55441</v>
      </c>
      <c r="D145" s="7" t="str">
        <f t="shared" si="43"/>
        <v>N/A</v>
      </c>
      <c r="E145" s="22">
        <v>58753</v>
      </c>
      <c r="F145" s="7" t="str">
        <f t="shared" si="44"/>
        <v>N/A</v>
      </c>
      <c r="G145" s="22">
        <v>60287</v>
      </c>
      <c r="H145" s="7" t="str">
        <f t="shared" si="45"/>
        <v>N/A</v>
      </c>
      <c r="I145" s="8">
        <v>5.9740000000000002</v>
      </c>
      <c r="J145" s="8">
        <v>2.6110000000000002</v>
      </c>
      <c r="K145" s="25" t="s">
        <v>737</v>
      </c>
      <c r="L145" s="91" t="str">
        <f t="shared" si="40"/>
        <v>Yes</v>
      </c>
    </row>
    <row r="146" spans="1:12" ht="25" x14ac:dyDescent="0.25">
      <c r="A146" s="123" t="s">
        <v>999</v>
      </c>
      <c r="B146" s="1" t="s">
        <v>213</v>
      </c>
      <c r="C146" s="1">
        <v>4241</v>
      </c>
      <c r="D146" s="7" t="str">
        <f t="shared" ref="D146:D151" si="46">IF($B146="N/A","N/A",IF(C146&gt;10,"No",IF(C146&lt;-10,"No","Yes")))</f>
        <v>N/A</v>
      </c>
      <c r="E146" s="1">
        <v>3373</v>
      </c>
      <c r="F146" s="7" t="str">
        <f t="shared" ref="F146:F151" si="47">IF($B146="N/A","N/A",IF(E146&gt;10,"No",IF(E146&lt;-10,"No","Yes")))</f>
        <v>N/A</v>
      </c>
      <c r="G146" s="1">
        <v>473</v>
      </c>
      <c r="H146" s="7" t="str">
        <f t="shared" ref="H146:H151" si="48">IF($B146="N/A","N/A",IF(G146&gt;10,"No",IF(G146&lt;-10,"No","Yes")))</f>
        <v>N/A</v>
      </c>
      <c r="I146" s="8">
        <v>-20.5</v>
      </c>
      <c r="J146" s="8">
        <v>-86</v>
      </c>
      <c r="K146" s="25" t="s">
        <v>736</v>
      </c>
      <c r="L146" s="91" t="str">
        <f t="shared" ref="L146:L151" si="49">IF(J146="Div by 0", "N/A", IF(K146="N/A","N/A", IF(J146&gt;VALUE(MID(K146,1,2)), "No", IF(J146&lt;-1*VALUE(MID(K146,1,2)), "No", "Yes"))))</f>
        <v>No</v>
      </c>
    </row>
    <row r="147" spans="1:12" x14ac:dyDescent="0.25">
      <c r="A147" s="136" t="s">
        <v>326</v>
      </c>
      <c r="B147" s="25" t="s">
        <v>213</v>
      </c>
      <c r="C147" s="9">
        <v>1.7166148565999999</v>
      </c>
      <c r="D147" s="7" t="str">
        <f t="shared" si="46"/>
        <v>N/A</v>
      </c>
      <c r="E147" s="9">
        <v>1.3127629515000001</v>
      </c>
      <c r="F147" s="7" t="str">
        <f t="shared" si="47"/>
        <v>N/A</v>
      </c>
      <c r="G147" s="9">
        <v>0.18311614909999999</v>
      </c>
      <c r="H147" s="7" t="str">
        <f t="shared" si="48"/>
        <v>N/A</v>
      </c>
      <c r="I147" s="8">
        <v>-23.5</v>
      </c>
      <c r="J147" s="8">
        <v>-86.1</v>
      </c>
      <c r="K147" s="25" t="s">
        <v>736</v>
      </c>
      <c r="L147" s="91" t="str">
        <f t="shared" si="49"/>
        <v>No</v>
      </c>
    </row>
    <row r="148" spans="1:12" x14ac:dyDescent="0.25">
      <c r="A148" s="114" t="s">
        <v>327</v>
      </c>
      <c r="B148" s="25" t="s">
        <v>213</v>
      </c>
      <c r="C148" s="9">
        <v>20.864131165</v>
      </c>
      <c r="D148" s="7" t="str">
        <f t="shared" si="46"/>
        <v>N/A</v>
      </c>
      <c r="E148" s="9">
        <v>16.242120159999999</v>
      </c>
      <c r="F148" s="7" t="str">
        <f t="shared" si="47"/>
        <v>N/A</v>
      </c>
      <c r="G148" s="9">
        <v>1.1516677154999999</v>
      </c>
      <c r="H148" s="7" t="str">
        <f t="shared" si="48"/>
        <v>N/A</v>
      </c>
      <c r="I148" s="8">
        <v>-22.2</v>
      </c>
      <c r="J148" s="8">
        <v>-92.9</v>
      </c>
      <c r="K148" s="25" t="s">
        <v>736</v>
      </c>
      <c r="L148" s="91" t="str">
        <f t="shared" si="49"/>
        <v>No</v>
      </c>
    </row>
    <row r="149" spans="1:12" x14ac:dyDescent="0.25">
      <c r="A149" s="114" t="s">
        <v>328</v>
      </c>
      <c r="B149" s="25" t="s">
        <v>213</v>
      </c>
      <c r="C149" s="9">
        <v>3.5888281452999999</v>
      </c>
      <c r="D149" s="7" t="str">
        <f t="shared" si="46"/>
        <v>N/A</v>
      </c>
      <c r="E149" s="9">
        <v>2.6923493911</v>
      </c>
      <c r="F149" s="7" t="str">
        <f t="shared" si="47"/>
        <v>N/A</v>
      </c>
      <c r="G149" s="9">
        <v>0.79475391139999996</v>
      </c>
      <c r="H149" s="7" t="str">
        <f t="shared" si="48"/>
        <v>N/A</v>
      </c>
      <c r="I149" s="8">
        <v>-25</v>
      </c>
      <c r="J149" s="8">
        <v>-70.5</v>
      </c>
      <c r="K149" s="25" t="s">
        <v>736</v>
      </c>
      <c r="L149" s="91" t="str">
        <f t="shared" si="49"/>
        <v>No</v>
      </c>
    </row>
    <row r="150" spans="1:12" x14ac:dyDescent="0.25">
      <c r="A150" s="114" t="s">
        <v>329</v>
      </c>
      <c r="B150" s="25" t="s">
        <v>213</v>
      </c>
      <c r="C150" s="9">
        <v>7.1293260000000001E-3</v>
      </c>
      <c r="D150" s="7" t="str">
        <f t="shared" si="46"/>
        <v>N/A</v>
      </c>
      <c r="E150" s="9">
        <v>7.9128792000000003E-3</v>
      </c>
      <c r="F150" s="7" t="str">
        <f t="shared" si="47"/>
        <v>N/A</v>
      </c>
      <c r="G150" s="9">
        <v>4.9662789999999997E-3</v>
      </c>
      <c r="H150" s="7" t="str">
        <f t="shared" si="48"/>
        <v>N/A</v>
      </c>
      <c r="I150" s="8">
        <v>10.99</v>
      </c>
      <c r="J150" s="8">
        <v>-37.200000000000003</v>
      </c>
      <c r="K150" s="25" t="s">
        <v>736</v>
      </c>
      <c r="L150" s="91" t="str">
        <f t="shared" si="49"/>
        <v>No</v>
      </c>
    </row>
    <row r="151" spans="1:12" x14ac:dyDescent="0.25">
      <c r="A151" s="114" t="s">
        <v>330</v>
      </c>
      <c r="B151" s="25" t="s">
        <v>213</v>
      </c>
      <c r="C151" s="9">
        <v>0.15312934759999999</v>
      </c>
      <c r="D151" s="7" t="str">
        <f t="shared" si="46"/>
        <v>N/A</v>
      </c>
      <c r="E151" s="9">
        <v>8.4353717300000006E-2</v>
      </c>
      <c r="F151" s="7" t="str">
        <f t="shared" si="47"/>
        <v>N/A</v>
      </c>
      <c r="G151" s="9">
        <v>5.4540016500000003E-2</v>
      </c>
      <c r="H151" s="7" t="str">
        <f t="shared" si="48"/>
        <v>N/A</v>
      </c>
      <c r="I151" s="8">
        <v>-44.9</v>
      </c>
      <c r="J151" s="8">
        <v>-35.299999999999997</v>
      </c>
      <c r="K151" s="25" t="s">
        <v>736</v>
      </c>
      <c r="L151" s="91" t="str">
        <f t="shared" si="49"/>
        <v>No</v>
      </c>
    </row>
    <row r="152" spans="1:12" x14ac:dyDescent="0.25">
      <c r="A152" s="123" t="s">
        <v>1000</v>
      </c>
      <c r="B152" s="21" t="s">
        <v>213</v>
      </c>
      <c r="C152" s="22">
        <v>3522</v>
      </c>
      <c r="D152" s="7" t="str">
        <f t="shared" ref="D152:D158" si="50">IF($B152="N/A","N/A",IF(C152&gt;10,"No",IF(C152&lt;-10,"No","Yes")))</f>
        <v>N/A</v>
      </c>
      <c r="E152" s="22">
        <v>3173</v>
      </c>
      <c r="F152" s="7" t="str">
        <f t="shared" ref="F152:F158" si="51">IF($B152="N/A","N/A",IF(E152&gt;10,"No",IF(E152&lt;-10,"No","Yes")))</f>
        <v>N/A</v>
      </c>
      <c r="G152" s="22">
        <v>1478</v>
      </c>
      <c r="H152" s="7" t="str">
        <f t="shared" ref="H152:H158" si="52">IF($B152="N/A","N/A",IF(G152&gt;10,"No",IF(G152&lt;-10,"No","Yes")))</f>
        <v>N/A</v>
      </c>
      <c r="I152" s="8">
        <v>-9.91</v>
      </c>
      <c r="J152" s="8">
        <v>-53.4</v>
      </c>
      <c r="K152" s="25" t="s">
        <v>736</v>
      </c>
      <c r="L152" s="91" t="str">
        <f t="shared" ref="L152:L159" si="53">IF(J152="Div by 0", "N/A", IF(K152="N/A","N/A", IF(J152&gt;VALUE(MID(K152,1,2)), "No", IF(J152&lt;-1*VALUE(MID(K152,1,2)), "No", "Yes"))))</f>
        <v>No</v>
      </c>
    </row>
    <row r="153" spans="1:12" x14ac:dyDescent="0.25">
      <c r="A153" s="136" t="s">
        <v>1001</v>
      </c>
      <c r="B153" s="21" t="s">
        <v>213</v>
      </c>
      <c r="C153" s="4">
        <v>1.4255877210000001</v>
      </c>
      <c r="D153" s="7" t="str">
        <f t="shared" si="50"/>
        <v>N/A</v>
      </c>
      <c r="E153" s="4">
        <v>1.2349234643</v>
      </c>
      <c r="F153" s="7" t="str">
        <f t="shared" si="51"/>
        <v>N/A</v>
      </c>
      <c r="G153" s="4">
        <v>0.5721895736</v>
      </c>
      <c r="H153" s="7" t="str">
        <f t="shared" si="52"/>
        <v>N/A</v>
      </c>
      <c r="I153" s="8">
        <v>-13.4</v>
      </c>
      <c r="J153" s="8">
        <v>-53.7</v>
      </c>
      <c r="K153" s="25" t="s">
        <v>736</v>
      </c>
      <c r="L153" s="91" t="str">
        <f t="shared" si="53"/>
        <v>No</v>
      </c>
    </row>
    <row r="154" spans="1:12" x14ac:dyDescent="0.25">
      <c r="A154" s="123" t="s">
        <v>1002</v>
      </c>
      <c r="B154" s="21" t="s">
        <v>213</v>
      </c>
      <c r="C154" s="4">
        <v>7.6266630829000004</v>
      </c>
      <c r="D154" s="7" t="str">
        <f t="shared" si="50"/>
        <v>N/A</v>
      </c>
      <c r="E154" s="4">
        <v>6.4196577897999996</v>
      </c>
      <c r="F154" s="7" t="str">
        <f t="shared" si="51"/>
        <v>N/A</v>
      </c>
      <c r="G154" s="4">
        <v>0.66708621769999998</v>
      </c>
      <c r="H154" s="7" t="str">
        <f t="shared" si="52"/>
        <v>N/A</v>
      </c>
      <c r="I154" s="8">
        <v>-15.8</v>
      </c>
      <c r="J154" s="8">
        <v>-89.6</v>
      </c>
      <c r="K154" s="25" t="s">
        <v>736</v>
      </c>
      <c r="L154" s="91" t="str">
        <f t="shared" si="53"/>
        <v>No</v>
      </c>
    </row>
    <row r="155" spans="1:12" x14ac:dyDescent="0.25">
      <c r="A155" s="123" t="s">
        <v>1003</v>
      </c>
      <c r="B155" s="21" t="s">
        <v>213</v>
      </c>
      <c r="C155" s="4">
        <v>7.9846777493000003</v>
      </c>
      <c r="D155" s="7" t="str">
        <f t="shared" si="50"/>
        <v>N/A</v>
      </c>
      <c r="E155" s="4">
        <v>7.2061002494000004</v>
      </c>
      <c r="F155" s="7" t="str">
        <f t="shared" si="51"/>
        <v>N/A</v>
      </c>
      <c r="G155" s="4">
        <v>4.3622367154999999</v>
      </c>
      <c r="H155" s="7" t="str">
        <f t="shared" si="52"/>
        <v>N/A</v>
      </c>
      <c r="I155" s="8">
        <v>-9.75</v>
      </c>
      <c r="J155" s="8">
        <v>-39.5</v>
      </c>
      <c r="K155" s="25" t="s">
        <v>736</v>
      </c>
      <c r="L155" s="91" t="str">
        <f t="shared" si="53"/>
        <v>No</v>
      </c>
    </row>
    <row r="156" spans="1:12" x14ac:dyDescent="0.25">
      <c r="A156" s="123" t="s">
        <v>1004</v>
      </c>
      <c r="B156" s="21" t="s">
        <v>213</v>
      </c>
      <c r="C156" s="4">
        <v>0.1303648178</v>
      </c>
      <c r="D156" s="7" t="str">
        <f t="shared" si="50"/>
        <v>N/A</v>
      </c>
      <c r="E156" s="4">
        <v>0.1018783197</v>
      </c>
      <c r="F156" s="7" t="str">
        <f t="shared" si="51"/>
        <v>N/A</v>
      </c>
      <c r="G156" s="4">
        <v>8.1446975000000005E-2</v>
      </c>
      <c r="H156" s="7" t="str">
        <f t="shared" si="52"/>
        <v>N/A</v>
      </c>
      <c r="I156" s="8">
        <v>-21.9</v>
      </c>
      <c r="J156" s="8">
        <v>-20.100000000000001</v>
      </c>
      <c r="K156" s="25" t="s">
        <v>736</v>
      </c>
      <c r="L156" s="91" t="str">
        <f t="shared" si="53"/>
        <v>Yes</v>
      </c>
    </row>
    <row r="157" spans="1:12" x14ac:dyDescent="0.25">
      <c r="A157" s="123" t="s">
        <v>1005</v>
      </c>
      <c r="B157" s="21" t="s">
        <v>213</v>
      </c>
      <c r="C157" s="4">
        <v>0.1045761398</v>
      </c>
      <c r="D157" s="7" t="str">
        <f t="shared" si="50"/>
        <v>N/A</v>
      </c>
      <c r="E157" s="4">
        <v>6.9258841599999996E-2</v>
      </c>
      <c r="F157" s="7" t="str">
        <f t="shared" si="51"/>
        <v>N/A</v>
      </c>
      <c r="G157" s="4">
        <v>5.8058727300000001E-2</v>
      </c>
      <c r="H157" s="7" t="str">
        <f t="shared" si="52"/>
        <v>N/A</v>
      </c>
      <c r="I157" s="8">
        <v>-33.799999999999997</v>
      </c>
      <c r="J157" s="8">
        <v>-16.2</v>
      </c>
      <c r="K157" s="25" t="s">
        <v>736</v>
      </c>
      <c r="L157" s="91" t="str">
        <f t="shared" si="53"/>
        <v>Yes</v>
      </c>
    </row>
    <row r="158" spans="1:12" x14ac:dyDescent="0.25">
      <c r="A158" s="114" t="s">
        <v>1006</v>
      </c>
      <c r="B158" s="21" t="s">
        <v>213</v>
      </c>
      <c r="C158" s="22">
        <v>299</v>
      </c>
      <c r="D158" s="7" t="str">
        <f t="shared" si="50"/>
        <v>N/A</v>
      </c>
      <c r="E158" s="22">
        <v>102</v>
      </c>
      <c r="F158" s="7" t="str">
        <f t="shared" si="51"/>
        <v>N/A</v>
      </c>
      <c r="G158" s="22">
        <v>21</v>
      </c>
      <c r="H158" s="7" t="str">
        <f t="shared" si="52"/>
        <v>N/A</v>
      </c>
      <c r="I158" s="8">
        <v>-65.900000000000006</v>
      </c>
      <c r="J158" s="8">
        <v>-79.400000000000006</v>
      </c>
      <c r="K158" s="25" t="s">
        <v>736</v>
      </c>
      <c r="L158" s="91" t="str">
        <f t="shared" si="53"/>
        <v>No</v>
      </c>
    </row>
    <row r="159" spans="1:12" ht="25" x14ac:dyDescent="0.25">
      <c r="A159" s="123" t="s">
        <v>1007</v>
      </c>
      <c r="B159" s="21" t="s">
        <v>213</v>
      </c>
      <c r="C159" s="22">
        <v>3729</v>
      </c>
      <c r="D159" s="7" t="str">
        <f>IF($B159="N/A","N/A",IF(C159&gt;10,"No",IF(C159&lt;-10,"No","Yes")))</f>
        <v>N/A</v>
      </c>
      <c r="E159" s="22">
        <v>3409</v>
      </c>
      <c r="F159" s="7" t="str">
        <f>IF($B159="N/A","N/A",IF(E159&gt;10,"No",IF(E159&lt;-10,"No","Yes")))</f>
        <v>N/A</v>
      </c>
      <c r="G159" s="22">
        <v>1490</v>
      </c>
      <c r="H159" s="7" t="str">
        <f>IF($B159="N/A","N/A",IF(G159&gt;10,"No",IF(G159&lt;-10,"No","Yes")))</f>
        <v>N/A</v>
      </c>
      <c r="I159" s="8">
        <v>-8.58</v>
      </c>
      <c r="J159" s="8">
        <v>-56.3</v>
      </c>
      <c r="K159" s="25" t="s">
        <v>736</v>
      </c>
      <c r="L159" s="91" t="str">
        <f t="shared" si="53"/>
        <v>No</v>
      </c>
    </row>
    <row r="160" spans="1:12" x14ac:dyDescent="0.25">
      <c r="A160" s="122" t="s">
        <v>1008</v>
      </c>
      <c r="B160" s="21" t="s">
        <v>213</v>
      </c>
      <c r="C160" s="22">
        <v>3150</v>
      </c>
      <c r="D160" s="7" t="str">
        <f t="shared" ref="D160:D234" si="54">IF($B160="N/A","N/A",IF(C160&gt;10,"No",IF(C160&lt;-10,"No","Yes")))</f>
        <v>N/A</v>
      </c>
      <c r="E160" s="22">
        <v>2963</v>
      </c>
      <c r="F160" s="7" t="str">
        <f t="shared" ref="F160:F234" si="55">IF($B160="N/A","N/A",IF(E160&gt;10,"No",IF(E160&lt;-10,"No","Yes")))</f>
        <v>N/A</v>
      </c>
      <c r="G160" s="22">
        <v>950</v>
      </c>
      <c r="H160" s="7" t="str">
        <f t="shared" ref="H160:H223" si="56">IF($B160="N/A","N/A",IF(G160&gt;10,"No",IF(G160&lt;-10,"No","Yes")))</f>
        <v>N/A</v>
      </c>
      <c r="I160" s="8">
        <v>-5.94</v>
      </c>
      <c r="J160" s="8">
        <v>-67.900000000000006</v>
      </c>
      <c r="K160" s="25" t="s">
        <v>736</v>
      </c>
      <c r="L160" s="91" t="str">
        <f t="shared" ref="L160:L223" si="57">IF(J160="Div by 0", "N/A", IF(K160="N/A","N/A", IF(J160&gt;VALUE(MID(K160,1,2)), "No", IF(J160&lt;-1*VALUE(MID(K160,1,2)), "No", "Yes"))))</f>
        <v>No</v>
      </c>
    </row>
    <row r="161" spans="1:12" x14ac:dyDescent="0.25">
      <c r="A161" s="138" t="s">
        <v>71</v>
      </c>
      <c r="B161" s="21" t="s">
        <v>213</v>
      </c>
      <c r="C161" s="4">
        <v>1.2750145716000001</v>
      </c>
      <c r="D161" s="7" t="str">
        <f t="shared" si="54"/>
        <v>N/A</v>
      </c>
      <c r="E161" s="4">
        <v>1.1531920028</v>
      </c>
      <c r="F161" s="7" t="str">
        <f t="shared" si="55"/>
        <v>N/A</v>
      </c>
      <c r="G161" s="4">
        <v>0.36778084909999997</v>
      </c>
      <c r="H161" s="7" t="str">
        <f t="shared" si="56"/>
        <v>N/A</v>
      </c>
      <c r="I161" s="8">
        <v>-9.5500000000000007</v>
      </c>
      <c r="J161" s="8">
        <v>-68.099999999999994</v>
      </c>
      <c r="K161" s="25" t="s">
        <v>736</v>
      </c>
      <c r="L161" s="91" t="str">
        <f t="shared" si="57"/>
        <v>No</v>
      </c>
    </row>
    <row r="162" spans="1:12" x14ac:dyDescent="0.25">
      <c r="A162" s="122" t="s">
        <v>111</v>
      </c>
      <c r="B162" s="21" t="s">
        <v>213</v>
      </c>
      <c r="C162" s="4">
        <v>7.3981991667999996</v>
      </c>
      <c r="D162" s="7" t="str">
        <f t="shared" si="54"/>
        <v>N/A</v>
      </c>
      <c r="E162" s="4">
        <v>6.4968480637999999</v>
      </c>
      <c r="F162" s="7" t="str">
        <f t="shared" si="55"/>
        <v>N/A</v>
      </c>
      <c r="G162" s="4">
        <v>0.61044682189999999</v>
      </c>
      <c r="H162" s="7" t="str">
        <f t="shared" si="56"/>
        <v>N/A</v>
      </c>
      <c r="I162" s="8">
        <v>-12.2</v>
      </c>
      <c r="J162" s="8">
        <v>-90.6</v>
      </c>
      <c r="K162" s="25" t="s">
        <v>736</v>
      </c>
      <c r="L162" s="91" t="str">
        <f t="shared" si="57"/>
        <v>No</v>
      </c>
    </row>
    <row r="163" spans="1:12" x14ac:dyDescent="0.25">
      <c r="A163" s="122" t="s">
        <v>112</v>
      </c>
      <c r="B163" s="21" t="s">
        <v>213</v>
      </c>
      <c r="C163" s="4">
        <v>7.5718695376999996</v>
      </c>
      <c r="D163" s="7" t="str">
        <f t="shared" si="54"/>
        <v>N/A</v>
      </c>
      <c r="E163" s="4">
        <v>7.0145639839999996</v>
      </c>
      <c r="F163" s="7" t="str">
        <f t="shared" si="55"/>
        <v>N/A</v>
      </c>
      <c r="G163" s="4">
        <v>3.0400228090999999</v>
      </c>
      <c r="H163" s="7" t="str">
        <f t="shared" si="56"/>
        <v>N/A</v>
      </c>
      <c r="I163" s="8">
        <v>-7.36</v>
      </c>
      <c r="J163" s="8">
        <v>-56.7</v>
      </c>
      <c r="K163" s="25" t="s">
        <v>736</v>
      </c>
      <c r="L163" s="91" t="str">
        <f t="shared" si="57"/>
        <v>No</v>
      </c>
    </row>
    <row r="164" spans="1:12" x14ac:dyDescent="0.25">
      <c r="A164" s="122" t="s">
        <v>113</v>
      </c>
      <c r="B164" s="21" t="s">
        <v>213</v>
      </c>
      <c r="C164" s="4">
        <v>1.0184751000000001E-3</v>
      </c>
      <c r="D164" s="7" t="str">
        <f t="shared" si="54"/>
        <v>N/A</v>
      </c>
      <c r="E164" s="4">
        <v>0</v>
      </c>
      <c r="F164" s="7" t="str">
        <f t="shared" si="55"/>
        <v>N/A</v>
      </c>
      <c r="G164" s="4">
        <v>0</v>
      </c>
      <c r="H164" s="7" t="str">
        <f t="shared" si="56"/>
        <v>N/A</v>
      </c>
      <c r="I164" s="8">
        <v>-100</v>
      </c>
      <c r="J164" s="8" t="s">
        <v>1747</v>
      </c>
      <c r="K164" s="25" t="s">
        <v>736</v>
      </c>
      <c r="L164" s="91" t="str">
        <f t="shared" si="57"/>
        <v>N/A</v>
      </c>
    </row>
    <row r="165" spans="1:12" x14ac:dyDescent="0.25">
      <c r="A165" s="122" t="s">
        <v>114</v>
      </c>
      <c r="B165" s="21" t="s">
        <v>213</v>
      </c>
      <c r="C165" s="4">
        <v>1.1204586399999999E-2</v>
      </c>
      <c r="D165" s="7" t="str">
        <f t="shared" si="54"/>
        <v>N/A</v>
      </c>
      <c r="E165" s="4">
        <v>1.0655206400000001E-2</v>
      </c>
      <c r="F165" s="7" t="str">
        <f t="shared" si="55"/>
        <v>N/A</v>
      </c>
      <c r="G165" s="4">
        <v>0</v>
      </c>
      <c r="H165" s="7" t="str">
        <f t="shared" si="56"/>
        <v>N/A</v>
      </c>
      <c r="I165" s="8">
        <v>-4.9000000000000004</v>
      </c>
      <c r="J165" s="8">
        <v>-100</v>
      </c>
      <c r="K165" s="25" t="s">
        <v>736</v>
      </c>
      <c r="L165" s="91" t="str">
        <f t="shared" si="57"/>
        <v>No</v>
      </c>
    </row>
    <row r="166" spans="1:12" x14ac:dyDescent="0.25">
      <c r="A166" s="122" t="s">
        <v>426</v>
      </c>
      <c r="B166" s="21" t="s">
        <v>213</v>
      </c>
      <c r="C166" s="22">
        <v>1080</v>
      </c>
      <c r="D166" s="7" t="str">
        <f>IF($B166="N/A","N/A",IF(C166&gt;10,"No",IF(C166&lt;-10,"No","Yes")))</f>
        <v>N/A</v>
      </c>
      <c r="E166" s="22">
        <v>990</v>
      </c>
      <c r="F166" s="7" t="str">
        <f>IF($B166="N/A","N/A",IF(E166&gt;10,"No",IF(E166&lt;-10,"No","Yes")))</f>
        <v>N/A</v>
      </c>
      <c r="G166" s="22">
        <v>96</v>
      </c>
      <c r="H166" s="7" t="str">
        <f>IF($B166="N/A","N/A",IF(G166&gt;10,"No",IF(G166&lt;-10,"No","Yes")))</f>
        <v>N/A</v>
      </c>
      <c r="I166" s="8">
        <v>-8.33</v>
      </c>
      <c r="J166" s="8">
        <v>-90.3</v>
      </c>
      <c r="K166" s="25" t="s">
        <v>736</v>
      </c>
      <c r="L166" s="91" t="str">
        <f t="shared" si="57"/>
        <v>No</v>
      </c>
    </row>
    <row r="167" spans="1:12" x14ac:dyDescent="0.25">
      <c r="A167" s="122" t="s">
        <v>427</v>
      </c>
      <c r="B167" s="21" t="s">
        <v>213</v>
      </c>
      <c r="C167" s="22">
        <v>21</v>
      </c>
      <c r="D167" s="7" t="str">
        <f>IF($B167="N/A","N/A",IF(C167&gt;10,"No",IF(C167&lt;-10,"No","Yes")))</f>
        <v>N/A</v>
      </c>
      <c r="E167" s="22">
        <v>20</v>
      </c>
      <c r="F167" s="7" t="str">
        <f>IF($B167="N/A","N/A",IF(E167&gt;10,"No",IF(E167&lt;-10,"No","Yes")))</f>
        <v>N/A</v>
      </c>
      <c r="G167" s="22">
        <v>11</v>
      </c>
      <c r="H167" s="7" t="str">
        <f>IF($B167="N/A","N/A",IF(G167&gt;10,"No",IF(G167&lt;-10,"No","Yes")))</f>
        <v>N/A</v>
      </c>
      <c r="I167" s="8">
        <v>-4.76</v>
      </c>
      <c r="J167" s="8">
        <v>-95</v>
      </c>
      <c r="K167" s="25" t="s">
        <v>736</v>
      </c>
      <c r="L167" s="91" t="str">
        <f t="shared" si="57"/>
        <v>No</v>
      </c>
    </row>
    <row r="168" spans="1:12" x14ac:dyDescent="0.25">
      <c r="A168" s="122" t="s">
        <v>428</v>
      </c>
      <c r="B168" s="21" t="s">
        <v>213</v>
      </c>
      <c r="C168" s="22">
        <v>1333</v>
      </c>
      <c r="D168" s="7" t="str">
        <f>IF($B168="N/A","N/A",IF(C168&gt;10,"No",IF(C168&lt;-10,"No","Yes")))</f>
        <v>N/A</v>
      </c>
      <c r="E168" s="22">
        <v>1306</v>
      </c>
      <c r="F168" s="7" t="str">
        <f>IF($B168="N/A","N/A",IF(E168&gt;10,"No",IF(E168&lt;-10,"No","Yes")))</f>
        <v>N/A</v>
      </c>
      <c r="G168" s="22">
        <v>594</v>
      </c>
      <c r="H168" s="7" t="str">
        <f>IF($B168="N/A","N/A",IF(G168&gt;10,"No",IF(G168&lt;-10,"No","Yes")))</f>
        <v>N/A</v>
      </c>
      <c r="I168" s="8">
        <v>-2.0299999999999998</v>
      </c>
      <c r="J168" s="8">
        <v>-54.5</v>
      </c>
      <c r="K168" s="25" t="s">
        <v>736</v>
      </c>
      <c r="L168" s="91" t="str">
        <f t="shared" si="57"/>
        <v>No</v>
      </c>
    </row>
    <row r="169" spans="1:12" x14ac:dyDescent="0.25">
      <c r="A169" s="122" t="s">
        <v>429</v>
      </c>
      <c r="B169" s="21" t="s">
        <v>213</v>
      </c>
      <c r="C169" s="22">
        <v>703</v>
      </c>
      <c r="D169" s="7" t="str">
        <f>IF($B169="N/A","N/A",IF(C169&gt;10,"No",IF(C169&lt;-10,"No","Yes")))</f>
        <v>N/A</v>
      </c>
      <c r="E169" s="22">
        <v>635</v>
      </c>
      <c r="F169" s="7" t="str">
        <f>IF($B169="N/A","N/A",IF(E169&gt;10,"No",IF(E169&lt;-10,"No","Yes")))</f>
        <v>N/A</v>
      </c>
      <c r="G169" s="22">
        <v>259</v>
      </c>
      <c r="H169" s="7" t="str">
        <f>IF($B169="N/A","N/A",IF(G169&gt;10,"No",IF(G169&lt;-10,"No","Yes")))</f>
        <v>N/A</v>
      </c>
      <c r="I169" s="8">
        <v>-9.67</v>
      </c>
      <c r="J169" s="8">
        <v>-59.2</v>
      </c>
      <c r="K169" s="25" t="s">
        <v>736</v>
      </c>
      <c r="L169" s="91" t="str">
        <f t="shared" si="57"/>
        <v>No</v>
      </c>
    </row>
    <row r="170" spans="1:12" x14ac:dyDescent="0.25">
      <c r="A170" s="122" t="s">
        <v>430</v>
      </c>
      <c r="B170" s="21" t="s">
        <v>213</v>
      </c>
      <c r="C170" s="22">
        <v>13</v>
      </c>
      <c r="D170" s="7" t="str">
        <f>IF($B170="N/A","N/A",IF(C170&gt;10,"No",IF(C170&lt;-10,"No","Yes")))</f>
        <v>N/A</v>
      </c>
      <c r="E170" s="22">
        <v>12</v>
      </c>
      <c r="F170" s="7" t="str">
        <f>IF($B170="N/A","N/A",IF(E170&gt;10,"No",IF(E170&lt;-10,"No","Yes")))</f>
        <v>N/A</v>
      </c>
      <c r="G170" s="22">
        <v>0</v>
      </c>
      <c r="H170" s="7" t="str">
        <f>IF($B170="N/A","N/A",IF(G170&gt;10,"No",IF(G170&lt;-10,"No","Yes")))</f>
        <v>N/A</v>
      </c>
      <c r="I170" s="8">
        <v>-7.69</v>
      </c>
      <c r="J170" s="8">
        <v>-100</v>
      </c>
      <c r="K170" s="25" t="s">
        <v>736</v>
      </c>
      <c r="L170" s="91" t="str">
        <f t="shared" si="57"/>
        <v>No</v>
      </c>
    </row>
    <row r="171" spans="1:12" x14ac:dyDescent="0.25">
      <c r="A171" s="136" t="s">
        <v>1009</v>
      </c>
      <c r="B171" s="21" t="s">
        <v>213</v>
      </c>
      <c r="C171" s="22">
        <v>1638</v>
      </c>
      <c r="D171" s="7" t="str">
        <f t="shared" si="54"/>
        <v>N/A</v>
      </c>
      <c r="E171" s="22">
        <v>1517</v>
      </c>
      <c r="F171" s="7" t="str">
        <f t="shared" si="55"/>
        <v>N/A</v>
      </c>
      <c r="G171" s="22">
        <v>0</v>
      </c>
      <c r="H171" s="7" t="str">
        <f t="shared" si="56"/>
        <v>N/A</v>
      </c>
      <c r="I171" s="8">
        <v>-7.39</v>
      </c>
      <c r="J171" s="8">
        <v>-100</v>
      </c>
      <c r="K171" s="25" t="s">
        <v>736</v>
      </c>
      <c r="L171" s="91" t="str">
        <f t="shared" si="57"/>
        <v>No</v>
      </c>
    </row>
    <row r="172" spans="1:12" x14ac:dyDescent="0.25">
      <c r="A172" s="122" t="s">
        <v>1010</v>
      </c>
      <c r="B172" s="21" t="s">
        <v>213</v>
      </c>
      <c r="C172" s="22">
        <v>964</v>
      </c>
      <c r="D172" s="7" t="str">
        <f>IF($B172="N/A","N/A",IF(C172&gt;10,"No",IF(C172&lt;-10,"No","Yes")))</f>
        <v>N/A</v>
      </c>
      <c r="E172" s="22">
        <v>864</v>
      </c>
      <c r="F172" s="7" t="str">
        <f>IF($B172="N/A","N/A",IF(E172&gt;10,"No",IF(E172&lt;-10,"No","Yes")))</f>
        <v>N/A</v>
      </c>
      <c r="G172" s="22">
        <v>0</v>
      </c>
      <c r="H172" s="7" t="str">
        <f>IF($B172="N/A","N/A",IF(G172&gt;10,"No",IF(G172&lt;-10,"No","Yes")))</f>
        <v>N/A</v>
      </c>
      <c r="I172" s="8">
        <v>-10.4</v>
      </c>
      <c r="J172" s="8">
        <v>-100</v>
      </c>
      <c r="K172" s="25" t="s">
        <v>736</v>
      </c>
      <c r="L172" s="91" t="str">
        <f t="shared" si="57"/>
        <v>No</v>
      </c>
    </row>
    <row r="173" spans="1:12" x14ac:dyDescent="0.25">
      <c r="A173" s="122" t="s">
        <v>1011</v>
      </c>
      <c r="B173" s="21" t="s">
        <v>213</v>
      </c>
      <c r="C173" s="22">
        <v>17</v>
      </c>
      <c r="D173" s="7" t="str">
        <f>IF($B173="N/A","N/A",IF(C173&gt;10,"No",IF(C173&lt;-10,"No","Yes")))</f>
        <v>N/A</v>
      </c>
      <c r="E173" s="22">
        <v>18</v>
      </c>
      <c r="F173" s="7" t="str">
        <f>IF($B173="N/A","N/A",IF(E173&gt;10,"No",IF(E173&lt;-10,"No","Yes")))</f>
        <v>N/A</v>
      </c>
      <c r="G173" s="22">
        <v>0</v>
      </c>
      <c r="H173" s="7" t="str">
        <f>IF($B173="N/A","N/A",IF(G173&gt;10,"No",IF(G173&lt;-10,"No","Yes")))</f>
        <v>N/A</v>
      </c>
      <c r="I173" s="8">
        <v>5.8819999999999997</v>
      </c>
      <c r="J173" s="8">
        <v>-100</v>
      </c>
      <c r="K173" s="25" t="s">
        <v>736</v>
      </c>
      <c r="L173" s="91" t="str">
        <f t="shared" si="57"/>
        <v>No</v>
      </c>
    </row>
    <row r="174" spans="1:12" ht="25" x14ac:dyDescent="0.25">
      <c r="A174" s="122" t="s">
        <v>1012</v>
      </c>
      <c r="B174" s="21" t="s">
        <v>213</v>
      </c>
      <c r="C174" s="22">
        <v>470</v>
      </c>
      <c r="D174" s="7" t="str">
        <f>IF($B174="N/A","N/A",IF(C174&gt;10,"No",IF(C174&lt;-10,"No","Yes")))</f>
        <v>N/A</v>
      </c>
      <c r="E174" s="22">
        <v>463</v>
      </c>
      <c r="F174" s="7" t="str">
        <f>IF($B174="N/A","N/A",IF(E174&gt;10,"No",IF(E174&lt;-10,"No","Yes")))</f>
        <v>N/A</v>
      </c>
      <c r="G174" s="22">
        <v>0</v>
      </c>
      <c r="H174" s="7" t="str">
        <f>IF($B174="N/A","N/A",IF(G174&gt;10,"No",IF(G174&lt;-10,"No","Yes")))</f>
        <v>N/A</v>
      </c>
      <c r="I174" s="8">
        <v>-1.49</v>
      </c>
      <c r="J174" s="8">
        <v>-100</v>
      </c>
      <c r="K174" s="25" t="s">
        <v>736</v>
      </c>
      <c r="L174" s="91" t="str">
        <f t="shared" si="57"/>
        <v>No</v>
      </c>
    </row>
    <row r="175" spans="1:12" x14ac:dyDescent="0.25">
      <c r="A175" s="122" t="s">
        <v>1013</v>
      </c>
      <c r="B175" s="21" t="s">
        <v>213</v>
      </c>
      <c r="C175" s="22">
        <v>185</v>
      </c>
      <c r="D175" s="7" t="str">
        <f>IF($B175="N/A","N/A",IF(C175&gt;10,"No",IF(C175&lt;-10,"No","Yes")))</f>
        <v>N/A</v>
      </c>
      <c r="E175" s="22">
        <v>172</v>
      </c>
      <c r="F175" s="7" t="str">
        <f>IF($B175="N/A","N/A",IF(E175&gt;10,"No",IF(E175&lt;-10,"No","Yes")))</f>
        <v>N/A</v>
      </c>
      <c r="G175" s="22">
        <v>0</v>
      </c>
      <c r="H175" s="7" t="str">
        <f>IF($B175="N/A","N/A",IF(G175&gt;10,"No",IF(G175&lt;-10,"No","Yes")))</f>
        <v>N/A</v>
      </c>
      <c r="I175" s="8">
        <v>-7.03</v>
      </c>
      <c r="J175" s="8">
        <v>-100</v>
      </c>
      <c r="K175" s="25" t="s">
        <v>736</v>
      </c>
      <c r="L175" s="91" t="str">
        <f t="shared" si="57"/>
        <v>No</v>
      </c>
    </row>
    <row r="176" spans="1:12" ht="25" x14ac:dyDescent="0.25">
      <c r="A176" s="122" t="s">
        <v>1014</v>
      </c>
      <c r="B176" s="21" t="s">
        <v>213</v>
      </c>
      <c r="C176" s="22">
        <v>11</v>
      </c>
      <c r="D176" s="7" t="str">
        <f>IF($B176="N/A","N/A",IF(C176&gt;10,"No",IF(C176&lt;-10,"No","Yes")))</f>
        <v>N/A</v>
      </c>
      <c r="E176" s="22">
        <v>0</v>
      </c>
      <c r="F176" s="7" t="str">
        <f>IF($B176="N/A","N/A",IF(E176&gt;10,"No",IF(E176&lt;-10,"No","Yes")))</f>
        <v>N/A</v>
      </c>
      <c r="G176" s="22">
        <v>0</v>
      </c>
      <c r="H176" s="7" t="str">
        <f>IF($B176="N/A","N/A",IF(G176&gt;10,"No",IF(G176&lt;-10,"No","Yes")))</f>
        <v>N/A</v>
      </c>
      <c r="I176" s="8">
        <v>-100</v>
      </c>
      <c r="J176" s="8" t="s">
        <v>1747</v>
      </c>
      <c r="K176" s="25" t="s">
        <v>736</v>
      </c>
      <c r="L176" s="91" t="str">
        <f t="shared" si="57"/>
        <v>N/A</v>
      </c>
    </row>
    <row r="177" spans="1:12" x14ac:dyDescent="0.25">
      <c r="A177" s="136" t="s">
        <v>1015</v>
      </c>
      <c r="B177" s="21" t="s">
        <v>213</v>
      </c>
      <c r="C177" s="22">
        <v>0</v>
      </c>
      <c r="D177" s="7" t="str">
        <f t="shared" si="54"/>
        <v>N/A</v>
      </c>
      <c r="E177" s="22">
        <v>0</v>
      </c>
      <c r="F177" s="7" t="str">
        <f t="shared" si="55"/>
        <v>N/A</v>
      </c>
      <c r="G177" s="22">
        <v>0</v>
      </c>
      <c r="H177" s="7" t="str">
        <f t="shared" si="56"/>
        <v>N/A</v>
      </c>
      <c r="I177" s="8" t="s">
        <v>1747</v>
      </c>
      <c r="J177" s="8" t="s">
        <v>1747</v>
      </c>
      <c r="K177" s="25" t="s">
        <v>736</v>
      </c>
      <c r="L177" s="91" t="str">
        <f t="shared" si="57"/>
        <v>N/A</v>
      </c>
    </row>
    <row r="178" spans="1:12" x14ac:dyDescent="0.25">
      <c r="A178" s="122" t="s">
        <v>1016</v>
      </c>
      <c r="B178" s="21" t="s">
        <v>213</v>
      </c>
      <c r="C178" s="22">
        <v>0</v>
      </c>
      <c r="D178" s="7" t="str">
        <f t="shared" si="54"/>
        <v>N/A</v>
      </c>
      <c r="E178" s="22">
        <v>0</v>
      </c>
      <c r="F178" s="7" t="str">
        <f t="shared" si="55"/>
        <v>N/A</v>
      </c>
      <c r="G178" s="22">
        <v>0</v>
      </c>
      <c r="H178" s="7" t="str">
        <f t="shared" si="56"/>
        <v>N/A</v>
      </c>
      <c r="I178" s="8" t="s">
        <v>1747</v>
      </c>
      <c r="J178" s="8" t="s">
        <v>1747</v>
      </c>
      <c r="K178" s="25" t="s">
        <v>736</v>
      </c>
      <c r="L178" s="91" t="str">
        <f t="shared" si="57"/>
        <v>N/A</v>
      </c>
    </row>
    <row r="179" spans="1:12" x14ac:dyDescent="0.25">
      <c r="A179" s="122" t="s">
        <v>1017</v>
      </c>
      <c r="B179" s="21" t="s">
        <v>213</v>
      </c>
      <c r="C179" s="22">
        <v>0</v>
      </c>
      <c r="D179" s="7" t="str">
        <f t="shared" si="54"/>
        <v>N/A</v>
      </c>
      <c r="E179" s="22">
        <v>0</v>
      </c>
      <c r="F179" s="7" t="str">
        <f t="shared" si="55"/>
        <v>N/A</v>
      </c>
      <c r="G179" s="22">
        <v>0</v>
      </c>
      <c r="H179" s="7" t="str">
        <f t="shared" si="56"/>
        <v>N/A</v>
      </c>
      <c r="I179" s="8" t="s">
        <v>1747</v>
      </c>
      <c r="J179" s="8" t="s">
        <v>1747</v>
      </c>
      <c r="K179" s="25" t="s">
        <v>736</v>
      </c>
      <c r="L179" s="91" t="str">
        <f t="shared" si="57"/>
        <v>N/A</v>
      </c>
    </row>
    <row r="180" spans="1:12" x14ac:dyDescent="0.25">
      <c r="A180" s="122" t="s">
        <v>1018</v>
      </c>
      <c r="B180" s="21" t="s">
        <v>213</v>
      </c>
      <c r="C180" s="22">
        <v>0</v>
      </c>
      <c r="D180" s="7" t="str">
        <f t="shared" si="54"/>
        <v>N/A</v>
      </c>
      <c r="E180" s="22">
        <v>0</v>
      </c>
      <c r="F180" s="7" t="str">
        <f t="shared" si="55"/>
        <v>N/A</v>
      </c>
      <c r="G180" s="22">
        <v>0</v>
      </c>
      <c r="H180" s="7" t="str">
        <f t="shared" si="56"/>
        <v>N/A</v>
      </c>
      <c r="I180" s="8" t="s">
        <v>1747</v>
      </c>
      <c r="J180" s="8" t="s">
        <v>1747</v>
      </c>
      <c r="K180" s="25" t="s">
        <v>736</v>
      </c>
      <c r="L180" s="91" t="str">
        <f t="shared" si="57"/>
        <v>N/A</v>
      </c>
    </row>
    <row r="181" spans="1:12" x14ac:dyDescent="0.25">
      <c r="A181" s="122" t="s">
        <v>1019</v>
      </c>
      <c r="B181" s="21" t="s">
        <v>213</v>
      </c>
      <c r="C181" s="22">
        <v>0</v>
      </c>
      <c r="D181" s="7" t="str">
        <f t="shared" si="54"/>
        <v>N/A</v>
      </c>
      <c r="E181" s="22">
        <v>0</v>
      </c>
      <c r="F181" s="7" t="str">
        <f t="shared" si="55"/>
        <v>N/A</v>
      </c>
      <c r="G181" s="22">
        <v>0</v>
      </c>
      <c r="H181" s="7" t="str">
        <f t="shared" si="56"/>
        <v>N/A</v>
      </c>
      <c r="I181" s="8" t="s">
        <v>1747</v>
      </c>
      <c r="J181" s="8" t="s">
        <v>1747</v>
      </c>
      <c r="K181" s="25" t="s">
        <v>736</v>
      </c>
      <c r="L181" s="91" t="str">
        <f t="shared" si="57"/>
        <v>N/A</v>
      </c>
    </row>
    <row r="182" spans="1:12" x14ac:dyDescent="0.25">
      <c r="A182" s="122" t="s">
        <v>1020</v>
      </c>
      <c r="B182" s="21" t="s">
        <v>213</v>
      </c>
      <c r="C182" s="22">
        <v>0</v>
      </c>
      <c r="D182" s="7" t="str">
        <f t="shared" si="54"/>
        <v>N/A</v>
      </c>
      <c r="E182" s="22">
        <v>0</v>
      </c>
      <c r="F182" s="7" t="str">
        <f t="shared" si="55"/>
        <v>N/A</v>
      </c>
      <c r="G182" s="22">
        <v>0</v>
      </c>
      <c r="H182" s="7" t="str">
        <f t="shared" si="56"/>
        <v>N/A</v>
      </c>
      <c r="I182" s="8" t="s">
        <v>1747</v>
      </c>
      <c r="J182" s="8" t="s">
        <v>1747</v>
      </c>
      <c r="K182" s="25" t="s">
        <v>736</v>
      </c>
      <c r="L182" s="91" t="str">
        <f t="shared" si="57"/>
        <v>N/A</v>
      </c>
    </row>
    <row r="183" spans="1:12" x14ac:dyDescent="0.25">
      <c r="A183" s="136" t="s">
        <v>1021</v>
      </c>
      <c r="B183" s="25" t="s">
        <v>213</v>
      </c>
      <c r="C183" s="1">
        <v>0</v>
      </c>
      <c r="D183" s="7" t="str">
        <f t="shared" si="54"/>
        <v>N/A</v>
      </c>
      <c r="E183" s="1">
        <v>0</v>
      </c>
      <c r="F183" s="7" t="str">
        <f t="shared" si="55"/>
        <v>N/A</v>
      </c>
      <c r="G183" s="1">
        <v>0</v>
      </c>
      <c r="H183" s="7" t="str">
        <f t="shared" si="56"/>
        <v>N/A</v>
      </c>
      <c r="I183" s="8" t="s">
        <v>1747</v>
      </c>
      <c r="J183" s="8" t="s">
        <v>1747</v>
      </c>
      <c r="K183" s="25" t="s">
        <v>736</v>
      </c>
      <c r="L183" s="124" t="str">
        <f t="shared" si="57"/>
        <v>N/A</v>
      </c>
    </row>
    <row r="184" spans="1:12" x14ac:dyDescent="0.25">
      <c r="A184" s="122" t="s">
        <v>1022</v>
      </c>
      <c r="B184" s="21" t="s">
        <v>213</v>
      </c>
      <c r="C184" s="22">
        <v>0</v>
      </c>
      <c r="D184" s="7" t="str">
        <f t="shared" si="54"/>
        <v>N/A</v>
      </c>
      <c r="E184" s="22">
        <v>0</v>
      </c>
      <c r="F184" s="7" t="str">
        <f t="shared" si="55"/>
        <v>N/A</v>
      </c>
      <c r="G184" s="22">
        <v>0</v>
      </c>
      <c r="H184" s="7" t="str">
        <f t="shared" si="56"/>
        <v>N/A</v>
      </c>
      <c r="I184" s="8" t="s">
        <v>1747</v>
      </c>
      <c r="J184" s="8" t="s">
        <v>1747</v>
      </c>
      <c r="K184" s="25" t="s">
        <v>736</v>
      </c>
      <c r="L184" s="91" t="str">
        <f t="shared" si="57"/>
        <v>N/A</v>
      </c>
    </row>
    <row r="185" spans="1:12" x14ac:dyDescent="0.25">
      <c r="A185" s="122" t="s">
        <v>1023</v>
      </c>
      <c r="B185" s="21" t="s">
        <v>213</v>
      </c>
      <c r="C185" s="22">
        <v>0</v>
      </c>
      <c r="D185" s="7" t="str">
        <f t="shared" si="54"/>
        <v>N/A</v>
      </c>
      <c r="E185" s="22">
        <v>0</v>
      </c>
      <c r="F185" s="7" t="str">
        <f t="shared" si="55"/>
        <v>N/A</v>
      </c>
      <c r="G185" s="22">
        <v>0</v>
      </c>
      <c r="H185" s="7" t="str">
        <f t="shared" si="56"/>
        <v>N/A</v>
      </c>
      <c r="I185" s="8" t="s">
        <v>1747</v>
      </c>
      <c r="J185" s="8" t="s">
        <v>1747</v>
      </c>
      <c r="K185" s="25" t="s">
        <v>736</v>
      </c>
      <c r="L185" s="91" t="str">
        <f t="shared" si="57"/>
        <v>N/A</v>
      </c>
    </row>
    <row r="186" spans="1:12" x14ac:dyDescent="0.25">
      <c r="A186" s="122" t="s">
        <v>1024</v>
      </c>
      <c r="B186" s="21" t="s">
        <v>213</v>
      </c>
      <c r="C186" s="22">
        <v>0</v>
      </c>
      <c r="D186" s="7" t="str">
        <f t="shared" si="54"/>
        <v>N/A</v>
      </c>
      <c r="E186" s="22">
        <v>0</v>
      </c>
      <c r="F186" s="7" t="str">
        <f t="shared" si="55"/>
        <v>N/A</v>
      </c>
      <c r="G186" s="22">
        <v>0</v>
      </c>
      <c r="H186" s="7" t="str">
        <f t="shared" si="56"/>
        <v>N/A</v>
      </c>
      <c r="I186" s="8" t="s">
        <v>1747</v>
      </c>
      <c r="J186" s="8" t="s">
        <v>1747</v>
      </c>
      <c r="K186" s="25" t="s">
        <v>736</v>
      </c>
      <c r="L186" s="91" t="str">
        <f t="shared" si="57"/>
        <v>N/A</v>
      </c>
    </row>
    <row r="187" spans="1:12" x14ac:dyDescent="0.25">
      <c r="A187" s="122" t="s">
        <v>1025</v>
      </c>
      <c r="B187" s="21" t="s">
        <v>213</v>
      </c>
      <c r="C187" s="22">
        <v>0</v>
      </c>
      <c r="D187" s="7" t="str">
        <f t="shared" si="54"/>
        <v>N/A</v>
      </c>
      <c r="E187" s="22">
        <v>0</v>
      </c>
      <c r="F187" s="7" t="str">
        <f t="shared" si="55"/>
        <v>N/A</v>
      </c>
      <c r="G187" s="22">
        <v>0</v>
      </c>
      <c r="H187" s="7" t="str">
        <f t="shared" si="56"/>
        <v>N/A</v>
      </c>
      <c r="I187" s="8" t="s">
        <v>1747</v>
      </c>
      <c r="J187" s="8" t="s">
        <v>1747</v>
      </c>
      <c r="K187" s="25" t="s">
        <v>736</v>
      </c>
      <c r="L187" s="91" t="str">
        <f t="shared" si="57"/>
        <v>N/A</v>
      </c>
    </row>
    <row r="188" spans="1:12" ht="25" x14ac:dyDescent="0.25">
      <c r="A188" s="122" t="s">
        <v>1026</v>
      </c>
      <c r="B188" s="21" t="s">
        <v>213</v>
      </c>
      <c r="C188" s="22">
        <v>0</v>
      </c>
      <c r="D188" s="7" t="str">
        <f t="shared" si="54"/>
        <v>N/A</v>
      </c>
      <c r="E188" s="22">
        <v>0</v>
      </c>
      <c r="F188" s="7" t="str">
        <f t="shared" si="55"/>
        <v>N/A</v>
      </c>
      <c r="G188" s="22">
        <v>0</v>
      </c>
      <c r="H188" s="7" t="str">
        <f t="shared" si="56"/>
        <v>N/A</v>
      </c>
      <c r="I188" s="8" t="s">
        <v>1747</v>
      </c>
      <c r="J188" s="8" t="s">
        <v>1747</v>
      </c>
      <c r="K188" s="25" t="s">
        <v>736</v>
      </c>
      <c r="L188" s="91" t="str">
        <f t="shared" si="57"/>
        <v>N/A</v>
      </c>
    </row>
    <row r="189" spans="1:12" x14ac:dyDescent="0.25">
      <c r="A189" s="136" t="s">
        <v>1027</v>
      </c>
      <c r="B189" s="25" t="s">
        <v>213</v>
      </c>
      <c r="C189" s="1">
        <v>0</v>
      </c>
      <c r="D189" s="7" t="str">
        <f t="shared" si="54"/>
        <v>N/A</v>
      </c>
      <c r="E189" s="1">
        <v>0</v>
      </c>
      <c r="F189" s="7" t="str">
        <f t="shared" si="55"/>
        <v>N/A</v>
      </c>
      <c r="G189" s="1">
        <v>0</v>
      </c>
      <c r="H189" s="7" t="str">
        <f t="shared" si="56"/>
        <v>N/A</v>
      </c>
      <c r="I189" s="8" t="s">
        <v>1747</v>
      </c>
      <c r="J189" s="8" t="s">
        <v>1747</v>
      </c>
      <c r="K189" s="25" t="s">
        <v>736</v>
      </c>
      <c r="L189" s="124" t="str">
        <f t="shared" si="57"/>
        <v>N/A</v>
      </c>
    </row>
    <row r="190" spans="1:12" ht="25" x14ac:dyDescent="0.25">
      <c r="A190" s="122" t="s">
        <v>1028</v>
      </c>
      <c r="B190" s="21" t="s">
        <v>213</v>
      </c>
      <c r="C190" s="22">
        <v>0</v>
      </c>
      <c r="D190" s="7" t="str">
        <f t="shared" si="54"/>
        <v>N/A</v>
      </c>
      <c r="E190" s="22">
        <v>0</v>
      </c>
      <c r="F190" s="7" t="str">
        <f t="shared" si="55"/>
        <v>N/A</v>
      </c>
      <c r="G190" s="22">
        <v>0</v>
      </c>
      <c r="H190" s="7" t="str">
        <f t="shared" si="56"/>
        <v>N/A</v>
      </c>
      <c r="I190" s="8" t="s">
        <v>1747</v>
      </c>
      <c r="J190" s="8" t="s">
        <v>1747</v>
      </c>
      <c r="K190" s="25" t="s">
        <v>736</v>
      </c>
      <c r="L190" s="91" t="str">
        <f t="shared" si="57"/>
        <v>N/A</v>
      </c>
    </row>
    <row r="191" spans="1:12" ht="25" x14ac:dyDescent="0.25">
      <c r="A191" s="122" t="s">
        <v>1029</v>
      </c>
      <c r="B191" s="21" t="s">
        <v>213</v>
      </c>
      <c r="C191" s="22">
        <v>0</v>
      </c>
      <c r="D191" s="7" t="str">
        <f t="shared" si="54"/>
        <v>N/A</v>
      </c>
      <c r="E191" s="22">
        <v>0</v>
      </c>
      <c r="F191" s="7" t="str">
        <f t="shared" si="55"/>
        <v>N/A</v>
      </c>
      <c r="G191" s="22">
        <v>0</v>
      </c>
      <c r="H191" s="7" t="str">
        <f t="shared" si="56"/>
        <v>N/A</v>
      </c>
      <c r="I191" s="8" t="s">
        <v>1747</v>
      </c>
      <c r="J191" s="8" t="s">
        <v>1747</v>
      </c>
      <c r="K191" s="25" t="s">
        <v>736</v>
      </c>
      <c r="L191" s="91" t="str">
        <f t="shared" si="57"/>
        <v>N/A</v>
      </c>
    </row>
    <row r="192" spans="1:12" ht="25" x14ac:dyDescent="0.25">
      <c r="A192" s="122" t="s">
        <v>1030</v>
      </c>
      <c r="B192" s="21" t="s">
        <v>213</v>
      </c>
      <c r="C192" s="22">
        <v>0</v>
      </c>
      <c r="D192" s="7" t="str">
        <f t="shared" si="54"/>
        <v>N/A</v>
      </c>
      <c r="E192" s="22">
        <v>0</v>
      </c>
      <c r="F192" s="7" t="str">
        <f t="shared" si="55"/>
        <v>N/A</v>
      </c>
      <c r="G192" s="22">
        <v>0</v>
      </c>
      <c r="H192" s="7" t="str">
        <f t="shared" si="56"/>
        <v>N/A</v>
      </c>
      <c r="I192" s="8" t="s">
        <v>1747</v>
      </c>
      <c r="J192" s="8" t="s">
        <v>1747</v>
      </c>
      <c r="K192" s="25" t="s">
        <v>736</v>
      </c>
      <c r="L192" s="91" t="str">
        <f t="shared" si="57"/>
        <v>N/A</v>
      </c>
    </row>
    <row r="193" spans="1:12" ht="25" x14ac:dyDescent="0.25">
      <c r="A193" s="122" t="s">
        <v>1031</v>
      </c>
      <c r="B193" s="21" t="s">
        <v>213</v>
      </c>
      <c r="C193" s="22">
        <v>0</v>
      </c>
      <c r="D193" s="7" t="str">
        <f t="shared" si="54"/>
        <v>N/A</v>
      </c>
      <c r="E193" s="22">
        <v>0</v>
      </c>
      <c r="F193" s="7" t="str">
        <f t="shared" si="55"/>
        <v>N/A</v>
      </c>
      <c r="G193" s="22">
        <v>0</v>
      </c>
      <c r="H193" s="7" t="str">
        <f t="shared" si="56"/>
        <v>N/A</v>
      </c>
      <c r="I193" s="8" t="s">
        <v>1747</v>
      </c>
      <c r="J193" s="8" t="s">
        <v>1747</v>
      </c>
      <c r="K193" s="25" t="s">
        <v>736</v>
      </c>
      <c r="L193" s="91" t="str">
        <f t="shared" si="57"/>
        <v>N/A</v>
      </c>
    </row>
    <row r="194" spans="1:12" ht="25" x14ac:dyDescent="0.25">
      <c r="A194" s="122" t="s">
        <v>1032</v>
      </c>
      <c r="B194" s="21" t="s">
        <v>213</v>
      </c>
      <c r="C194" s="22">
        <v>0</v>
      </c>
      <c r="D194" s="7" t="str">
        <f t="shared" si="54"/>
        <v>N/A</v>
      </c>
      <c r="E194" s="22">
        <v>0</v>
      </c>
      <c r="F194" s="7" t="str">
        <f t="shared" si="55"/>
        <v>N/A</v>
      </c>
      <c r="G194" s="22">
        <v>0</v>
      </c>
      <c r="H194" s="7" t="str">
        <f t="shared" si="56"/>
        <v>N/A</v>
      </c>
      <c r="I194" s="8" t="s">
        <v>1747</v>
      </c>
      <c r="J194" s="8" t="s">
        <v>1747</v>
      </c>
      <c r="K194" s="25" t="s">
        <v>736</v>
      </c>
      <c r="L194" s="91" t="str">
        <f t="shared" si="57"/>
        <v>N/A</v>
      </c>
    </row>
    <row r="195" spans="1:12" x14ac:dyDescent="0.25">
      <c r="A195" s="136" t="s">
        <v>1033</v>
      </c>
      <c r="B195" s="25" t="s">
        <v>213</v>
      </c>
      <c r="C195" s="1">
        <v>614</v>
      </c>
      <c r="D195" s="7" t="str">
        <f t="shared" si="54"/>
        <v>N/A</v>
      </c>
      <c r="E195" s="1">
        <v>519</v>
      </c>
      <c r="F195" s="7" t="str">
        <f t="shared" si="55"/>
        <v>N/A</v>
      </c>
      <c r="G195" s="1">
        <v>0</v>
      </c>
      <c r="H195" s="7" t="str">
        <f t="shared" si="56"/>
        <v>N/A</v>
      </c>
      <c r="I195" s="8">
        <v>-15.5</v>
      </c>
      <c r="J195" s="8">
        <v>-100</v>
      </c>
      <c r="K195" s="25" t="s">
        <v>736</v>
      </c>
      <c r="L195" s="124" t="str">
        <f t="shared" si="57"/>
        <v>No</v>
      </c>
    </row>
    <row r="196" spans="1:12" x14ac:dyDescent="0.25">
      <c r="A196" s="122" t="s">
        <v>1034</v>
      </c>
      <c r="B196" s="21" t="s">
        <v>213</v>
      </c>
      <c r="C196" s="22">
        <v>30</v>
      </c>
      <c r="D196" s="7" t="str">
        <f t="shared" si="54"/>
        <v>N/A</v>
      </c>
      <c r="E196" s="22">
        <v>30</v>
      </c>
      <c r="F196" s="7" t="str">
        <f t="shared" si="55"/>
        <v>N/A</v>
      </c>
      <c r="G196" s="22">
        <v>0</v>
      </c>
      <c r="H196" s="7" t="str">
        <f t="shared" si="56"/>
        <v>N/A</v>
      </c>
      <c r="I196" s="8">
        <v>0</v>
      </c>
      <c r="J196" s="8">
        <v>-100</v>
      </c>
      <c r="K196" s="25" t="s">
        <v>736</v>
      </c>
      <c r="L196" s="91" t="str">
        <f t="shared" si="57"/>
        <v>No</v>
      </c>
    </row>
    <row r="197" spans="1:12" x14ac:dyDescent="0.25">
      <c r="A197" s="122" t="s">
        <v>1035</v>
      </c>
      <c r="B197" s="21" t="s">
        <v>213</v>
      </c>
      <c r="C197" s="22">
        <v>11</v>
      </c>
      <c r="D197" s="7" t="str">
        <f t="shared" si="54"/>
        <v>N/A</v>
      </c>
      <c r="E197" s="22">
        <v>11</v>
      </c>
      <c r="F197" s="7" t="str">
        <f t="shared" si="55"/>
        <v>N/A</v>
      </c>
      <c r="G197" s="22">
        <v>0</v>
      </c>
      <c r="H197" s="7" t="str">
        <f t="shared" si="56"/>
        <v>N/A</v>
      </c>
      <c r="I197" s="8">
        <v>0</v>
      </c>
      <c r="J197" s="8">
        <v>-100</v>
      </c>
      <c r="K197" s="25" t="s">
        <v>736</v>
      </c>
      <c r="L197" s="91" t="str">
        <f t="shared" si="57"/>
        <v>No</v>
      </c>
    </row>
    <row r="198" spans="1:12" ht="25" x14ac:dyDescent="0.25">
      <c r="A198" s="122" t="s">
        <v>1036</v>
      </c>
      <c r="B198" s="21" t="s">
        <v>213</v>
      </c>
      <c r="C198" s="22">
        <v>295</v>
      </c>
      <c r="D198" s="7" t="str">
        <f t="shared" si="54"/>
        <v>N/A</v>
      </c>
      <c r="E198" s="22">
        <v>259</v>
      </c>
      <c r="F198" s="7" t="str">
        <f t="shared" si="55"/>
        <v>N/A</v>
      </c>
      <c r="G198" s="22">
        <v>0</v>
      </c>
      <c r="H198" s="7" t="str">
        <f t="shared" si="56"/>
        <v>N/A</v>
      </c>
      <c r="I198" s="8">
        <v>-12.2</v>
      </c>
      <c r="J198" s="8">
        <v>-100</v>
      </c>
      <c r="K198" s="25" t="s">
        <v>736</v>
      </c>
      <c r="L198" s="91" t="str">
        <f t="shared" si="57"/>
        <v>No</v>
      </c>
    </row>
    <row r="199" spans="1:12" ht="25" x14ac:dyDescent="0.25">
      <c r="A199" s="122" t="s">
        <v>1037</v>
      </c>
      <c r="B199" s="21" t="s">
        <v>213</v>
      </c>
      <c r="C199" s="22">
        <v>277</v>
      </c>
      <c r="D199" s="7" t="str">
        <f t="shared" si="54"/>
        <v>N/A</v>
      </c>
      <c r="E199" s="22">
        <v>217</v>
      </c>
      <c r="F199" s="7" t="str">
        <f t="shared" si="55"/>
        <v>N/A</v>
      </c>
      <c r="G199" s="22">
        <v>0</v>
      </c>
      <c r="H199" s="7" t="str">
        <f t="shared" si="56"/>
        <v>N/A</v>
      </c>
      <c r="I199" s="8">
        <v>-21.7</v>
      </c>
      <c r="J199" s="8">
        <v>-100</v>
      </c>
      <c r="K199" s="25" t="s">
        <v>736</v>
      </c>
      <c r="L199" s="91" t="str">
        <f t="shared" si="57"/>
        <v>No</v>
      </c>
    </row>
    <row r="200" spans="1:12" ht="25" x14ac:dyDescent="0.25">
      <c r="A200" s="122" t="s">
        <v>1038</v>
      </c>
      <c r="B200" s="21" t="s">
        <v>213</v>
      </c>
      <c r="C200" s="22">
        <v>11</v>
      </c>
      <c r="D200" s="7" t="str">
        <f t="shared" si="54"/>
        <v>N/A</v>
      </c>
      <c r="E200" s="22">
        <v>12</v>
      </c>
      <c r="F200" s="7" t="str">
        <f t="shared" si="55"/>
        <v>N/A</v>
      </c>
      <c r="G200" s="22">
        <v>0</v>
      </c>
      <c r="H200" s="7" t="str">
        <f t="shared" si="56"/>
        <v>N/A</v>
      </c>
      <c r="I200" s="8">
        <v>9.0909999999999993</v>
      </c>
      <c r="J200" s="8">
        <v>-100</v>
      </c>
      <c r="K200" s="25" t="s">
        <v>736</v>
      </c>
      <c r="L200" s="91" t="str">
        <f t="shared" si="57"/>
        <v>No</v>
      </c>
    </row>
    <row r="201" spans="1:12" x14ac:dyDescent="0.25">
      <c r="A201" s="136" t="s">
        <v>1039</v>
      </c>
      <c r="B201" s="25" t="s">
        <v>213</v>
      </c>
      <c r="C201" s="1">
        <v>898</v>
      </c>
      <c r="D201" s="7" t="str">
        <f t="shared" si="54"/>
        <v>N/A</v>
      </c>
      <c r="E201" s="1">
        <v>927</v>
      </c>
      <c r="F201" s="7" t="str">
        <f t="shared" si="55"/>
        <v>N/A</v>
      </c>
      <c r="G201" s="1">
        <v>950</v>
      </c>
      <c r="H201" s="7" t="str">
        <f t="shared" si="56"/>
        <v>N/A</v>
      </c>
      <c r="I201" s="8">
        <v>3.2290000000000001</v>
      </c>
      <c r="J201" s="8">
        <v>2.4809999999999999</v>
      </c>
      <c r="K201" s="25" t="s">
        <v>736</v>
      </c>
      <c r="L201" s="124" t="str">
        <f t="shared" si="57"/>
        <v>Yes</v>
      </c>
    </row>
    <row r="202" spans="1:12" x14ac:dyDescent="0.25">
      <c r="A202" s="122" t="s">
        <v>1040</v>
      </c>
      <c r="B202" s="21" t="s">
        <v>213</v>
      </c>
      <c r="C202" s="22">
        <v>86</v>
      </c>
      <c r="D202" s="7" t="str">
        <f t="shared" si="54"/>
        <v>N/A</v>
      </c>
      <c r="E202" s="22">
        <v>96</v>
      </c>
      <c r="F202" s="7" t="str">
        <f t="shared" si="55"/>
        <v>N/A</v>
      </c>
      <c r="G202" s="22">
        <v>96</v>
      </c>
      <c r="H202" s="7" t="str">
        <f t="shared" si="56"/>
        <v>N/A</v>
      </c>
      <c r="I202" s="8">
        <v>11.63</v>
      </c>
      <c r="J202" s="8">
        <v>0</v>
      </c>
      <c r="K202" s="25" t="s">
        <v>736</v>
      </c>
      <c r="L202" s="91" t="str">
        <f t="shared" si="57"/>
        <v>Yes</v>
      </c>
    </row>
    <row r="203" spans="1:12" x14ac:dyDescent="0.25">
      <c r="A203" s="122" t="s">
        <v>1041</v>
      </c>
      <c r="B203" s="21" t="s">
        <v>213</v>
      </c>
      <c r="C203" s="22">
        <v>11</v>
      </c>
      <c r="D203" s="7" t="str">
        <f t="shared" si="54"/>
        <v>N/A</v>
      </c>
      <c r="E203" s="22">
        <v>11</v>
      </c>
      <c r="F203" s="7" t="str">
        <f t="shared" si="55"/>
        <v>N/A</v>
      </c>
      <c r="G203" s="22">
        <v>11</v>
      </c>
      <c r="H203" s="7" t="str">
        <f t="shared" si="56"/>
        <v>N/A</v>
      </c>
      <c r="I203" s="8">
        <v>-66.7</v>
      </c>
      <c r="J203" s="8">
        <v>0</v>
      </c>
      <c r="K203" s="25" t="s">
        <v>736</v>
      </c>
      <c r="L203" s="91" t="str">
        <f t="shared" si="57"/>
        <v>Yes</v>
      </c>
    </row>
    <row r="204" spans="1:12" x14ac:dyDescent="0.25">
      <c r="A204" s="122" t="s">
        <v>1042</v>
      </c>
      <c r="B204" s="21" t="s">
        <v>213</v>
      </c>
      <c r="C204" s="22">
        <v>568</v>
      </c>
      <c r="D204" s="7" t="str">
        <f t="shared" si="54"/>
        <v>N/A</v>
      </c>
      <c r="E204" s="22">
        <v>584</v>
      </c>
      <c r="F204" s="7" t="str">
        <f t="shared" si="55"/>
        <v>N/A</v>
      </c>
      <c r="G204" s="22">
        <v>594</v>
      </c>
      <c r="H204" s="7" t="str">
        <f t="shared" si="56"/>
        <v>N/A</v>
      </c>
      <c r="I204" s="8">
        <v>2.8170000000000002</v>
      </c>
      <c r="J204" s="8">
        <v>1.712</v>
      </c>
      <c r="K204" s="25" t="s">
        <v>736</v>
      </c>
      <c r="L204" s="91" t="str">
        <f t="shared" si="57"/>
        <v>Yes</v>
      </c>
    </row>
    <row r="205" spans="1:12" x14ac:dyDescent="0.25">
      <c r="A205" s="122" t="s">
        <v>1043</v>
      </c>
      <c r="B205" s="21" t="s">
        <v>213</v>
      </c>
      <c r="C205" s="22">
        <v>241</v>
      </c>
      <c r="D205" s="7" t="str">
        <f t="shared" si="54"/>
        <v>N/A</v>
      </c>
      <c r="E205" s="22">
        <v>246</v>
      </c>
      <c r="F205" s="7" t="str">
        <f t="shared" si="55"/>
        <v>N/A</v>
      </c>
      <c r="G205" s="22">
        <v>259</v>
      </c>
      <c r="H205" s="7" t="str">
        <f t="shared" si="56"/>
        <v>N/A</v>
      </c>
      <c r="I205" s="8">
        <v>2.0750000000000002</v>
      </c>
      <c r="J205" s="8">
        <v>5.2850000000000001</v>
      </c>
      <c r="K205" s="25" t="s">
        <v>736</v>
      </c>
      <c r="L205" s="91" t="str">
        <f t="shared" si="57"/>
        <v>Yes</v>
      </c>
    </row>
    <row r="206" spans="1:12" ht="25" x14ac:dyDescent="0.25">
      <c r="A206" s="122" t="s">
        <v>1044</v>
      </c>
      <c r="B206" s="21" t="s">
        <v>213</v>
      </c>
      <c r="C206" s="22">
        <v>0</v>
      </c>
      <c r="D206" s="7" t="str">
        <f t="shared" si="54"/>
        <v>N/A</v>
      </c>
      <c r="E206" s="22">
        <v>0</v>
      </c>
      <c r="F206" s="7" t="str">
        <f t="shared" si="55"/>
        <v>N/A</v>
      </c>
      <c r="G206" s="22">
        <v>0</v>
      </c>
      <c r="H206" s="7" t="str">
        <f t="shared" si="56"/>
        <v>N/A</v>
      </c>
      <c r="I206" s="8" t="s">
        <v>1747</v>
      </c>
      <c r="J206" s="8" t="s">
        <v>1747</v>
      </c>
      <c r="K206" s="25" t="s">
        <v>736</v>
      </c>
      <c r="L206" s="91" t="str">
        <f t="shared" si="57"/>
        <v>N/A</v>
      </c>
    </row>
    <row r="207" spans="1:12" x14ac:dyDescent="0.25">
      <c r="A207" s="136" t="s">
        <v>1045</v>
      </c>
      <c r="B207" s="21" t="s">
        <v>213</v>
      </c>
      <c r="C207" s="22">
        <v>0</v>
      </c>
      <c r="D207" s="7" t="str">
        <f t="shared" si="54"/>
        <v>N/A</v>
      </c>
      <c r="E207" s="22">
        <v>0</v>
      </c>
      <c r="F207" s="7" t="str">
        <f t="shared" si="55"/>
        <v>N/A</v>
      </c>
      <c r="G207" s="22">
        <v>0</v>
      </c>
      <c r="H207" s="7" t="str">
        <f t="shared" si="56"/>
        <v>N/A</v>
      </c>
      <c r="I207" s="8" t="s">
        <v>1747</v>
      </c>
      <c r="J207" s="8" t="s">
        <v>1747</v>
      </c>
      <c r="K207" s="25" t="s">
        <v>736</v>
      </c>
      <c r="L207" s="91" t="str">
        <f t="shared" si="57"/>
        <v>N/A</v>
      </c>
    </row>
    <row r="208" spans="1:12" x14ac:dyDescent="0.25">
      <c r="A208" s="122" t="s">
        <v>1046</v>
      </c>
      <c r="B208" s="21" t="s">
        <v>213</v>
      </c>
      <c r="C208" s="22">
        <v>0</v>
      </c>
      <c r="D208" s="7" t="str">
        <f t="shared" si="54"/>
        <v>N/A</v>
      </c>
      <c r="E208" s="22">
        <v>0</v>
      </c>
      <c r="F208" s="7" t="str">
        <f t="shared" si="55"/>
        <v>N/A</v>
      </c>
      <c r="G208" s="22">
        <v>0</v>
      </c>
      <c r="H208" s="7" t="str">
        <f t="shared" si="56"/>
        <v>N/A</v>
      </c>
      <c r="I208" s="8" t="s">
        <v>1747</v>
      </c>
      <c r="J208" s="8" t="s">
        <v>1747</v>
      </c>
      <c r="K208" s="25" t="s">
        <v>736</v>
      </c>
      <c r="L208" s="91" t="str">
        <f t="shared" si="57"/>
        <v>N/A</v>
      </c>
    </row>
    <row r="209" spans="1:12" x14ac:dyDescent="0.25">
      <c r="A209" s="122" t="s">
        <v>1047</v>
      </c>
      <c r="B209" s="21" t="s">
        <v>213</v>
      </c>
      <c r="C209" s="22">
        <v>0</v>
      </c>
      <c r="D209" s="7" t="str">
        <f t="shared" si="54"/>
        <v>N/A</v>
      </c>
      <c r="E209" s="22">
        <v>0</v>
      </c>
      <c r="F209" s="7" t="str">
        <f t="shared" si="55"/>
        <v>N/A</v>
      </c>
      <c r="G209" s="22">
        <v>0</v>
      </c>
      <c r="H209" s="7" t="str">
        <f t="shared" si="56"/>
        <v>N/A</v>
      </c>
      <c r="I209" s="8" t="s">
        <v>1747</v>
      </c>
      <c r="J209" s="8" t="s">
        <v>1747</v>
      </c>
      <c r="K209" s="25" t="s">
        <v>736</v>
      </c>
      <c r="L209" s="91" t="str">
        <f t="shared" si="57"/>
        <v>N/A</v>
      </c>
    </row>
    <row r="210" spans="1:12" ht="25" x14ac:dyDescent="0.25">
      <c r="A210" s="122" t="s">
        <v>1048</v>
      </c>
      <c r="B210" s="21" t="s">
        <v>213</v>
      </c>
      <c r="C210" s="22">
        <v>0</v>
      </c>
      <c r="D210" s="7" t="str">
        <f t="shared" si="54"/>
        <v>N/A</v>
      </c>
      <c r="E210" s="22">
        <v>0</v>
      </c>
      <c r="F210" s="7" t="str">
        <f t="shared" si="55"/>
        <v>N/A</v>
      </c>
      <c r="G210" s="22">
        <v>0</v>
      </c>
      <c r="H210" s="7" t="str">
        <f t="shared" si="56"/>
        <v>N/A</v>
      </c>
      <c r="I210" s="8" t="s">
        <v>1747</v>
      </c>
      <c r="J210" s="8" t="s">
        <v>1747</v>
      </c>
      <c r="K210" s="25" t="s">
        <v>736</v>
      </c>
      <c r="L210" s="91" t="str">
        <f t="shared" si="57"/>
        <v>N/A</v>
      </c>
    </row>
    <row r="211" spans="1:12" ht="25" x14ac:dyDescent="0.25">
      <c r="A211" s="122" t="s">
        <v>1049</v>
      </c>
      <c r="B211" s="21" t="s">
        <v>213</v>
      </c>
      <c r="C211" s="22">
        <v>0</v>
      </c>
      <c r="D211" s="7" t="str">
        <f t="shared" si="54"/>
        <v>N/A</v>
      </c>
      <c r="E211" s="22">
        <v>0</v>
      </c>
      <c r="F211" s="7" t="str">
        <f t="shared" si="55"/>
        <v>N/A</v>
      </c>
      <c r="G211" s="22">
        <v>0</v>
      </c>
      <c r="H211" s="7" t="str">
        <f t="shared" si="56"/>
        <v>N/A</v>
      </c>
      <c r="I211" s="8" t="s">
        <v>1747</v>
      </c>
      <c r="J211" s="8" t="s">
        <v>1747</v>
      </c>
      <c r="K211" s="25" t="s">
        <v>736</v>
      </c>
      <c r="L211" s="91" t="str">
        <f t="shared" si="57"/>
        <v>N/A</v>
      </c>
    </row>
    <row r="212" spans="1:12" ht="25" x14ac:dyDescent="0.25">
      <c r="A212" s="122" t="s">
        <v>1050</v>
      </c>
      <c r="B212" s="21" t="s">
        <v>213</v>
      </c>
      <c r="C212" s="22">
        <v>0</v>
      </c>
      <c r="D212" s="7" t="str">
        <f t="shared" si="54"/>
        <v>N/A</v>
      </c>
      <c r="E212" s="22">
        <v>0</v>
      </c>
      <c r="F212" s="7" t="str">
        <f t="shared" si="55"/>
        <v>N/A</v>
      </c>
      <c r="G212" s="22">
        <v>0</v>
      </c>
      <c r="H212" s="7" t="str">
        <f t="shared" si="56"/>
        <v>N/A</v>
      </c>
      <c r="I212" s="8" t="s">
        <v>1747</v>
      </c>
      <c r="J212" s="8" t="s">
        <v>1747</v>
      </c>
      <c r="K212" s="25" t="s">
        <v>736</v>
      </c>
      <c r="L212" s="91" t="str">
        <f t="shared" si="57"/>
        <v>N/A</v>
      </c>
    </row>
    <row r="213" spans="1:12" x14ac:dyDescent="0.25">
      <c r="A213" s="136" t="s">
        <v>1051</v>
      </c>
      <c r="B213" s="21" t="s">
        <v>213</v>
      </c>
      <c r="C213" s="22">
        <v>0</v>
      </c>
      <c r="D213" s="7" t="str">
        <f t="shared" si="54"/>
        <v>N/A</v>
      </c>
      <c r="E213" s="22">
        <v>0</v>
      </c>
      <c r="F213" s="7" t="str">
        <f t="shared" si="55"/>
        <v>N/A</v>
      </c>
      <c r="G213" s="22">
        <v>0</v>
      </c>
      <c r="H213" s="7" t="str">
        <f t="shared" si="56"/>
        <v>N/A</v>
      </c>
      <c r="I213" s="8" t="s">
        <v>1747</v>
      </c>
      <c r="J213" s="8" t="s">
        <v>1747</v>
      </c>
      <c r="K213" s="25" t="s">
        <v>736</v>
      </c>
      <c r="L213" s="91" t="str">
        <f t="shared" si="57"/>
        <v>N/A</v>
      </c>
    </row>
    <row r="214" spans="1:12" ht="25" x14ac:dyDescent="0.25">
      <c r="A214" s="122" t="s">
        <v>1052</v>
      </c>
      <c r="B214" s="21" t="s">
        <v>213</v>
      </c>
      <c r="C214" s="22">
        <v>0</v>
      </c>
      <c r="D214" s="7" t="str">
        <f t="shared" si="54"/>
        <v>N/A</v>
      </c>
      <c r="E214" s="22">
        <v>0</v>
      </c>
      <c r="F214" s="7" t="str">
        <f t="shared" si="55"/>
        <v>N/A</v>
      </c>
      <c r="G214" s="22">
        <v>0</v>
      </c>
      <c r="H214" s="7" t="str">
        <f t="shared" si="56"/>
        <v>N/A</v>
      </c>
      <c r="I214" s="8" t="s">
        <v>1747</v>
      </c>
      <c r="J214" s="8" t="s">
        <v>1747</v>
      </c>
      <c r="K214" s="25" t="s">
        <v>736</v>
      </c>
      <c r="L214" s="91" t="str">
        <f t="shared" si="57"/>
        <v>N/A</v>
      </c>
    </row>
    <row r="215" spans="1:12" ht="25" x14ac:dyDescent="0.25">
      <c r="A215" s="122" t="s">
        <v>1053</v>
      </c>
      <c r="B215" s="21" t="s">
        <v>213</v>
      </c>
      <c r="C215" s="22">
        <v>0</v>
      </c>
      <c r="D215" s="7" t="str">
        <f t="shared" si="54"/>
        <v>N/A</v>
      </c>
      <c r="E215" s="22">
        <v>0</v>
      </c>
      <c r="F215" s="7" t="str">
        <f t="shared" si="55"/>
        <v>N/A</v>
      </c>
      <c r="G215" s="22">
        <v>0</v>
      </c>
      <c r="H215" s="7" t="str">
        <f t="shared" si="56"/>
        <v>N/A</v>
      </c>
      <c r="I215" s="8" t="s">
        <v>1747</v>
      </c>
      <c r="J215" s="8" t="s">
        <v>1747</v>
      </c>
      <c r="K215" s="25" t="s">
        <v>736</v>
      </c>
      <c r="L215" s="91" t="str">
        <f t="shared" si="57"/>
        <v>N/A</v>
      </c>
    </row>
    <row r="216" spans="1:12" ht="25" x14ac:dyDescent="0.25">
      <c r="A216" s="122" t="s">
        <v>1054</v>
      </c>
      <c r="B216" s="21" t="s">
        <v>213</v>
      </c>
      <c r="C216" s="22">
        <v>0</v>
      </c>
      <c r="D216" s="7" t="str">
        <f t="shared" si="54"/>
        <v>N/A</v>
      </c>
      <c r="E216" s="22">
        <v>0</v>
      </c>
      <c r="F216" s="7" t="str">
        <f t="shared" si="55"/>
        <v>N/A</v>
      </c>
      <c r="G216" s="22">
        <v>0</v>
      </c>
      <c r="H216" s="7" t="str">
        <f t="shared" si="56"/>
        <v>N/A</v>
      </c>
      <c r="I216" s="8" t="s">
        <v>1747</v>
      </c>
      <c r="J216" s="8" t="s">
        <v>1747</v>
      </c>
      <c r="K216" s="25" t="s">
        <v>736</v>
      </c>
      <c r="L216" s="91" t="str">
        <f t="shared" si="57"/>
        <v>N/A</v>
      </c>
    </row>
    <row r="217" spans="1:12" ht="25" x14ac:dyDescent="0.25">
      <c r="A217" s="122" t="s">
        <v>1055</v>
      </c>
      <c r="B217" s="21" t="s">
        <v>213</v>
      </c>
      <c r="C217" s="22">
        <v>0</v>
      </c>
      <c r="D217" s="7" t="str">
        <f t="shared" si="54"/>
        <v>N/A</v>
      </c>
      <c r="E217" s="22">
        <v>0</v>
      </c>
      <c r="F217" s="7" t="str">
        <f t="shared" si="55"/>
        <v>N/A</v>
      </c>
      <c r="G217" s="22">
        <v>0</v>
      </c>
      <c r="H217" s="7" t="str">
        <f t="shared" si="56"/>
        <v>N/A</v>
      </c>
      <c r="I217" s="8" t="s">
        <v>1747</v>
      </c>
      <c r="J217" s="8" t="s">
        <v>1747</v>
      </c>
      <c r="K217" s="25" t="s">
        <v>736</v>
      </c>
      <c r="L217" s="91" t="str">
        <f t="shared" si="57"/>
        <v>N/A</v>
      </c>
    </row>
    <row r="218" spans="1:12" ht="25" x14ac:dyDescent="0.25">
      <c r="A218" s="122" t="s">
        <v>1056</v>
      </c>
      <c r="B218" s="21" t="s">
        <v>213</v>
      </c>
      <c r="C218" s="22">
        <v>0</v>
      </c>
      <c r="D218" s="7" t="str">
        <f t="shared" si="54"/>
        <v>N/A</v>
      </c>
      <c r="E218" s="22">
        <v>0</v>
      </c>
      <c r="F218" s="7" t="str">
        <f t="shared" si="55"/>
        <v>N/A</v>
      </c>
      <c r="G218" s="22">
        <v>0</v>
      </c>
      <c r="H218" s="7" t="str">
        <f t="shared" si="56"/>
        <v>N/A</v>
      </c>
      <c r="I218" s="8" t="s">
        <v>1747</v>
      </c>
      <c r="J218" s="8" t="s">
        <v>1747</v>
      </c>
      <c r="K218" s="25" t="s">
        <v>736</v>
      </c>
      <c r="L218" s="91" t="str">
        <f t="shared" si="57"/>
        <v>N/A</v>
      </c>
    </row>
    <row r="219" spans="1:12" x14ac:dyDescent="0.25">
      <c r="A219" s="136" t="s">
        <v>1057</v>
      </c>
      <c r="B219" s="21" t="s">
        <v>213</v>
      </c>
      <c r="C219" s="22">
        <v>0</v>
      </c>
      <c r="D219" s="7" t="str">
        <f t="shared" si="54"/>
        <v>N/A</v>
      </c>
      <c r="E219" s="22">
        <v>0</v>
      </c>
      <c r="F219" s="7" t="str">
        <f t="shared" si="55"/>
        <v>N/A</v>
      </c>
      <c r="G219" s="22">
        <v>0</v>
      </c>
      <c r="H219" s="7" t="str">
        <f t="shared" si="56"/>
        <v>N/A</v>
      </c>
      <c r="I219" s="8" t="s">
        <v>1747</v>
      </c>
      <c r="J219" s="8" t="s">
        <v>1747</v>
      </c>
      <c r="K219" s="25" t="s">
        <v>736</v>
      </c>
      <c r="L219" s="91" t="str">
        <f t="shared" si="57"/>
        <v>N/A</v>
      </c>
    </row>
    <row r="220" spans="1:12" ht="25" x14ac:dyDescent="0.25">
      <c r="A220" s="123" t="s">
        <v>1058</v>
      </c>
      <c r="B220" s="21" t="s">
        <v>213</v>
      </c>
      <c r="C220" s="22">
        <v>0</v>
      </c>
      <c r="D220" s="7" t="str">
        <f t="shared" si="54"/>
        <v>N/A</v>
      </c>
      <c r="E220" s="22">
        <v>0</v>
      </c>
      <c r="F220" s="7" t="str">
        <f t="shared" si="55"/>
        <v>N/A</v>
      </c>
      <c r="G220" s="22">
        <v>0</v>
      </c>
      <c r="H220" s="7" t="str">
        <f t="shared" si="56"/>
        <v>N/A</v>
      </c>
      <c r="I220" s="8" t="s">
        <v>1747</v>
      </c>
      <c r="J220" s="8" t="s">
        <v>1747</v>
      </c>
      <c r="K220" s="25" t="s">
        <v>736</v>
      </c>
      <c r="L220" s="91" t="str">
        <f t="shared" si="57"/>
        <v>N/A</v>
      </c>
    </row>
    <row r="221" spans="1:12" ht="25" x14ac:dyDescent="0.25">
      <c r="A221" s="123" t="s">
        <v>1059</v>
      </c>
      <c r="B221" s="21" t="s">
        <v>213</v>
      </c>
      <c r="C221" s="22">
        <v>0</v>
      </c>
      <c r="D221" s="7" t="str">
        <f t="shared" si="54"/>
        <v>N/A</v>
      </c>
      <c r="E221" s="22">
        <v>0</v>
      </c>
      <c r="F221" s="7" t="str">
        <f t="shared" si="55"/>
        <v>N/A</v>
      </c>
      <c r="G221" s="22">
        <v>0</v>
      </c>
      <c r="H221" s="7" t="str">
        <f t="shared" si="56"/>
        <v>N/A</v>
      </c>
      <c r="I221" s="8" t="s">
        <v>1747</v>
      </c>
      <c r="J221" s="8" t="s">
        <v>1747</v>
      </c>
      <c r="K221" s="25" t="s">
        <v>736</v>
      </c>
      <c r="L221" s="91" t="str">
        <f t="shared" si="57"/>
        <v>N/A</v>
      </c>
    </row>
    <row r="222" spans="1:12" ht="25" x14ac:dyDescent="0.25">
      <c r="A222" s="123" t="s">
        <v>1060</v>
      </c>
      <c r="B222" s="21" t="s">
        <v>213</v>
      </c>
      <c r="C222" s="22">
        <v>0</v>
      </c>
      <c r="D222" s="7" t="str">
        <f t="shared" si="54"/>
        <v>N/A</v>
      </c>
      <c r="E222" s="22">
        <v>0</v>
      </c>
      <c r="F222" s="7" t="str">
        <f t="shared" si="55"/>
        <v>N/A</v>
      </c>
      <c r="G222" s="22">
        <v>0</v>
      </c>
      <c r="H222" s="7" t="str">
        <f t="shared" si="56"/>
        <v>N/A</v>
      </c>
      <c r="I222" s="8" t="s">
        <v>1747</v>
      </c>
      <c r="J222" s="8" t="s">
        <v>1747</v>
      </c>
      <c r="K222" s="25" t="s">
        <v>736</v>
      </c>
      <c r="L222" s="91" t="str">
        <f t="shared" si="57"/>
        <v>N/A</v>
      </c>
    </row>
    <row r="223" spans="1:12" ht="25" x14ac:dyDescent="0.25">
      <c r="A223" s="123" t="s">
        <v>1061</v>
      </c>
      <c r="B223" s="21" t="s">
        <v>213</v>
      </c>
      <c r="C223" s="22">
        <v>0</v>
      </c>
      <c r="D223" s="7" t="str">
        <f t="shared" si="54"/>
        <v>N/A</v>
      </c>
      <c r="E223" s="22">
        <v>0</v>
      </c>
      <c r="F223" s="7" t="str">
        <f t="shared" si="55"/>
        <v>N/A</v>
      </c>
      <c r="G223" s="22">
        <v>0</v>
      </c>
      <c r="H223" s="7" t="str">
        <f t="shared" si="56"/>
        <v>N/A</v>
      </c>
      <c r="I223" s="8" t="s">
        <v>1747</v>
      </c>
      <c r="J223" s="8" t="s">
        <v>1747</v>
      </c>
      <c r="K223" s="25" t="s">
        <v>736</v>
      </c>
      <c r="L223" s="91" t="str">
        <f t="shared" si="57"/>
        <v>N/A</v>
      </c>
    </row>
    <row r="224" spans="1:12" ht="25" x14ac:dyDescent="0.25">
      <c r="A224" s="123" t="s">
        <v>1062</v>
      </c>
      <c r="B224" s="21" t="s">
        <v>213</v>
      </c>
      <c r="C224" s="22">
        <v>0</v>
      </c>
      <c r="D224" s="7" t="str">
        <f t="shared" si="54"/>
        <v>N/A</v>
      </c>
      <c r="E224" s="22">
        <v>0</v>
      </c>
      <c r="F224" s="7" t="str">
        <f t="shared" si="55"/>
        <v>N/A</v>
      </c>
      <c r="G224" s="22">
        <v>0</v>
      </c>
      <c r="H224" s="7" t="str">
        <f t="shared" ref="H224:H230" si="58">IF($B224="N/A","N/A",IF(G224&gt;10,"No",IF(G224&lt;-10,"No","Yes")))</f>
        <v>N/A</v>
      </c>
      <c r="I224" s="8" t="s">
        <v>1747</v>
      </c>
      <c r="J224" s="8" t="s">
        <v>1747</v>
      </c>
      <c r="K224" s="25" t="s">
        <v>736</v>
      </c>
      <c r="L224" s="91" t="str">
        <f t="shared" ref="L224:L235" si="59">IF(J224="Div by 0", "N/A", IF(K224="N/A","N/A", IF(J224&gt;VALUE(MID(K224,1,2)), "No", IF(J224&lt;-1*VALUE(MID(K224,1,2)), "No", "Yes"))))</f>
        <v>N/A</v>
      </c>
    </row>
    <row r="225" spans="1:12" x14ac:dyDescent="0.25">
      <c r="A225" s="136" t="s">
        <v>1063</v>
      </c>
      <c r="B225" s="21" t="s">
        <v>213</v>
      </c>
      <c r="C225" s="22">
        <v>0</v>
      </c>
      <c r="D225" s="7" t="str">
        <f t="shared" si="54"/>
        <v>N/A</v>
      </c>
      <c r="E225" s="22">
        <v>0</v>
      </c>
      <c r="F225" s="7" t="str">
        <f t="shared" si="55"/>
        <v>N/A</v>
      </c>
      <c r="G225" s="22">
        <v>0</v>
      </c>
      <c r="H225" s="7" t="str">
        <f t="shared" si="58"/>
        <v>N/A</v>
      </c>
      <c r="I225" s="8" t="s">
        <v>1747</v>
      </c>
      <c r="J225" s="8" t="s">
        <v>1747</v>
      </c>
      <c r="K225" s="25" t="s">
        <v>736</v>
      </c>
      <c r="L225" s="91" t="str">
        <f t="shared" si="59"/>
        <v>N/A</v>
      </c>
    </row>
    <row r="226" spans="1:12" ht="25" x14ac:dyDescent="0.25">
      <c r="A226" s="123" t="s">
        <v>1064</v>
      </c>
      <c r="B226" s="21" t="s">
        <v>213</v>
      </c>
      <c r="C226" s="22">
        <v>0</v>
      </c>
      <c r="D226" s="7" t="str">
        <f t="shared" si="54"/>
        <v>N/A</v>
      </c>
      <c r="E226" s="22">
        <v>0</v>
      </c>
      <c r="F226" s="7" t="str">
        <f t="shared" si="55"/>
        <v>N/A</v>
      </c>
      <c r="G226" s="22">
        <v>0</v>
      </c>
      <c r="H226" s="7" t="str">
        <f t="shared" si="58"/>
        <v>N/A</v>
      </c>
      <c r="I226" s="8" t="s">
        <v>1747</v>
      </c>
      <c r="J226" s="8" t="s">
        <v>1747</v>
      </c>
      <c r="K226" s="25" t="s">
        <v>736</v>
      </c>
      <c r="L226" s="91" t="str">
        <f t="shared" si="59"/>
        <v>N/A</v>
      </c>
    </row>
    <row r="227" spans="1:12" ht="25" x14ac:dyDescent="0.25">
      <c r="A227" s="123" t="s">
        <v>1065</v>
      </c>
      <c r="B227" s="21" t="s">
        <v>213</v>
      </c>
      <c r="C227" s="22">
        <v>0</v>
      </c>
      <c r="D227" s="7" t="str">
        <f t="shared" si="54"/>
        <v>N/A</v>
      </c>
      <c r="E227" s="22">
        <v>0</v>
      </c>
      <c r="F227" s="7" t="str">
        <f t="shared" si="55"/>
        <v>N/A</v>
      </c>
      <c r="G227" s="22">
        <v>0</v>
      </c>
      <c r="H227" s="7" t="str">
        <f t="shared" si="58"/>
        <v>N/A</v>
      </c>
      <c r="I227" s="8" t="s">
        <v>1747</v>
      </c>
      <c r="J227" s="8" t="s">
        <v>1747</v>
      </c>
      <c r="K227" s="25" t="s">
        <v>736</v>
      </c>
      <c r="L227" s="91" t="str">
        <f t="shared" si="59"/>
        <v>N/A</v>
      </c>
    </row>
    <row r="228" spans="1:12" ht="25" x14ac:dyDescent="0.25">
      <c r="A228" s="123" t="s">
        <v>1066</v>
      </c>
      <c r="B228" s="21" t="s">
        <v>213</v>
      </c>
      <c r="C228" s="22">
        <v>0</v>
      </c>
      <c r="D228" s="7" t="str">
        <f t="shared" si="54"/>
        <v>N/A</v>
      </c>
      <c r="E228" s="22">
        <v>0</v>
      </c>
      <c r="F228" s="7" t="str">
        <f t="shared" si="55"/>
        <v>N/A</v>
      </c>
      <c r="G228" s="22">
        <v>0</v>
      </c>
      <c r="H228" s="7" t="str">
        <f t="shared" si="58"/>
        <v>N/A</v>
      </c>
      <c r="I228" s="8" t="s">
        <v>1747</v>
      </c>
      <c r="J228" s="8" t="s">
        <v>1747</v>
      </c>
      <c r="K228" s="25" t="s">
        <v>736</v>
      </c>
      <c r="L228" s="91" t="str">
        <f t="shared" si="59"/>
        <v>N/A</v>
      </c>
    </row>
    <row r="229" spans="1:12" ht="25" x14ac:dyDescent="0.25">
      <c r="A229" s="123" t="s">
        <v>1067</v>
      </c>
      <c r="B229" s="21" t="s">
        <v>213</v>
      </c>
      <c r="C229" s="22">
        <v>0</v>
      </c>
      <c r="D229" s="7" t="str">
        <f t="shared" si="54"/>
        <v>N/A</v>
      </c>
      <c r="E229" s="22">
        <v>0</v>
      </c>
      <c r="F229" s="7" t="str">
        <f t="shared" si="55"/>
        <v>N/A</v>
      </c>
      <c r="G229" s="22">
        <v>0</v>
      </c>
      <c r="H229" s="7" t="str">
        <f t="shared" si="58"/>
        <v>N/A</v>
      </c>
      <c r="I229" s="8" t="s">
        <v>1747</v>
      </c>
      <c r="J229" s="8" t="s">
        <v>1747</v>
      </c>
      <c r="K229" s="25" t="s">
        <v>736</v>
      </c>
      <c r="L229" s="91" t="str">
        <f t="shared" si="59"/>
        <v>N/A</v>
      </c>
    </row>
    <row r="230" spans="1:12" ht="25" x14ac:dyDescent="0.25">
      <c r="A230" s="123" t="s">
        <v>1068</v>
      </c>
      <c r="B230" s="21" t="s">
        <v>213</v>
      </c>
      <c r="C230" s="22">
        <v>0</v>
      </c>
      <c r="D230" s="7" t="str">
        <f t="shared" si="54"/>
        <v>N/A</v>
      </c>
      <c r="E230" s="22">
        <v>0</v>
      </c>
      <c r="F230" s="7" t="str">
        <f t="shared" si="55"/>
        <v>N/A</v>
      </c>
      <c r="G230" s="22">
        <v>0</v>
      </c>
      <c r="H230" s="7" t="str">
        <f t="shared" si="58"/>
        <v>N/A</v>
      </c>
      <c r="I230" s="8" t="s">
        <v>1747</v>
      </c>
      <c r="J230" s="8" t="s">
        <v>1747</v>
      </c>
      <c r="K230" s="25" t="s">
        <v>736</v>
      </c>
      <c r="L230" s="91" t="str">
        <f t="shared" si="59"/>
        <v>N/A</v>
      </c>
    </row>
    <row r="231" spans="1:12" x14ac:dyDescent="0.25">
      <c r="A231" s="123" t="s">
        <v>1069</v>
      </c>
      <c r="B231" s="21" t="s">
        <v>289</v>
      </c>
      <c r="C231" s="4">
        <v>7.0793650793999996</v>
      </c>
      <c r="D231" s="7" t="str">
        <f>IF($B231="N/A","N/A",IF(C231&lt;15,"Yes","No"))</f>
        <v>Yes</v>
      </c>
      <c r="E231" s="4">
        <v>8.3361457982000005</v>
      </c>
      <c r="F231" s="7" t="str">
        <f>IF($B231="N/A","N/A",IF(E231&lt;15,"Yes","No"))</f>
        <v>Yes</v>
      </c>
      <c r="G231" s="4">
        <v>1.4736842105000001</v>
      </c>
      <c r="H231" s="7" t="str">
        <f>IF($B231="N/A","N/A",IF(G231&lt;15,"Yes","No"))</f>
        <v>Yes</v>
      </c>
      <c r="I231" s="8">
        <v>17.75</v>
      </c>
      <c r="J231" s="8">
        <v>-82.3</v>
      </c>
      <c r="K231" s="25" t="s">
        <v>736</v>
      </c>
      <c r="L231" s="91" t="str">
        <f t="shared" si="59"/>
        <v>No</v>
      </c>
    </row>
    <row r="232" spans="1:12" x14ac:dyDescent="0.25">
      <c r="A232" s="123" t="s">
        <v>1070</v>
      </c>
      <c r="B232" s="21" t="s">
        <v>213</v>
      </c>
      <c r="C232" s="22">
        <v>14</v>
      </c>
      <c r="D232" s="7" t="str">
        <f t="shared" ref="D232" si="60">IF($B232="N/A","N/A",IF(C232&gt;10,"No",IF(C232&lt;-10,"No","Yes")))</f>
        <v>N/A</v>
      </c>
      <c r="E232" s="22">
        <v>14</v>
      </c>
      <c r="F232" s="7" t="str">
        <f t="shared" ref="F232" si="61">IF($B232="N/A","N/A",IF(E232&gt;10,"No",IF(E232&lt;-10,"No","Yes")))</f>
        <v>N/A</v>
      </c>
      <c r="G232" s="22">
        <v>14</v>
      </c>
      <c r="H232" s="7" t="str">
        <f t="shared" ref="H232" si="62">IF($B232="N/A","N/A",IF(G232&gt;10,"No",IF(G232&lt;-10,"No","Yes")))</f>
        <v>N/A</v>
      </c>
      <c r="I232" s="8">
        <v>0</v>
      </c>
      <c r="J232" s="8">
        <v>0</v>
      </c>
      <c r="K232" s="25" t="s">
        <v>736</v>
      </c>
      <c r="L232" s="91" t="str">
        <f t="shared" si="59"/>
        <v>Yes</v>
      </c>
    </row>
    <row r="233" spans="1:12" x14ac:dyDescent="0.25">
      <c r="A233" s="123" t="s">
        <v>1071</v>
      </c>
      <c r="B233" s="21" t="s">
        <v>279</v>
      </c>
      <c r="C233" s="4">
        <v>0.47602856170000002</v>
      </c>
      <c r="D233" s="7" t="str">
        <f>IF($B233="N/A","N/A",IF(C233&lt;10,"Yes","No"))</f>
        <v>Yes</v>
      </c>
      <c r="E233" s="4">
        <v>0.51282051279999996</v>
      </c>
      <c r="F233" s="7" t="str">
        <f>IF($B233="N/A","N/A",IF(E233&lt;10,"Yes","No"))</f>
        <v>Yes</v>
      </c>
      <c r="G233" s="4">
        <v>1.4736842105000001</v>
      </c>
      <c r="H233" s="7" t="str">
        <f>IF($B233="N/A","N/A",IF(G233&lt;10,"Yes","No"))</f>
        <v>Yes</v>
      </c>
      <c r="I233" s="8">
        <v>7.7290000000000001</v>
      </c>
      <c r="J233" s="8">
        <v>187.4</v>
      </c>
      <c r="K233" s="25" t="s">
        <v>736</v>
      </c>
      <c r="L233" s="91" t="str">
        <f t="shared" si="59"/>
        <v>No</v>
      </c>
    </row>
    <row r="234" spans="1:12" x14ac:dyDescent="0.25">
      <c r="A234" s="114" t="s">
        <v>72</v>
      </c>
      <c r="B234" s="21" t="s">
        <v>213</v>
      </c>
      <c r="C234" s="4">
        <v>4.3174603175000001</v>
      </c>
      <c r="D234" s="7" t="str">
        <f t="shared" si="54"/>
        <v>N/A</v>
      </c>
      <c r="E234" s="4">
        <v>68.815389808000006</v>
      </c>
      <c r="F234" s="7" t="str">
        <f t="shared" si="55"/>
        <v>N/A</v>
      </c>
      <c r="G234" s="4">
        <v>5.4736842105000001</v>
      </c>
      <c r="H234" s="7" t="str">
        <f>IF($B234="N/A","N/A",IF(G234&gt;10,"No",IF(G234&lt;-10,"No","Yes")))</f>
        <v>N/A</v>
      </c>
      <c r="I234" s="8">
        <v>1494</v>
      </c>
      <c r="J234" s="8">
        <v>-92</v>
      </c>
      <c r="K234" s="25" t="s">
        <v>736</v>
      </c>
      <c r="L234" s="91" t="str">
        <f t="shared" si="59"/>
        <v>No</v>
      </c>
    </row>
    <row r="235" spans="1:12" ht="25" x14ac:dyDescent="0.25">
      <c r="A235" s="123" t="s">
        <v>1072</v>
      </c>
      <c r="B235" s="21" t="s">
        <v>289</v>
      </c>
      <c r="C235" s="5">
        <v>5.9682539683</v>
      </c>
      <c r="D235" s="7" t="str">
        <f>IF($B235="N/A","N/A",IF(C235&lt;15,"Yes","No"))</f>
        <v>Yes</v>
      </c>
      <c r="E235" s="5">
        <v>1.3837327033</v>
      </c>
      <c r="F235" s="7" t="str">
        <f>IF($B235="N/A","N/A",IF(E235&lt;15,"Yes","No"))</f>
        <v>Yes</v>
      </c>
      <c r="G235" s="5">
        <v>1.2631578947</v>
      </c>
      <c r="H235" s="7" t="str">
        <f>IF($B235="N/A","N/A",IF(G235&lt;15,"Yes","No"))</f>
        <v>Yes</v>
      </c>
      <c r="I235" s="8">
        <v>-76.8</v>
      </c>
      <c r="J235" s="8">
        <v>-8.7100000000000009</v>
      </c>
      <c r="K235" s="25" t="s">
        <v>736</v>
      </c>
      <c r="L235" s="91" t="str">
        <f t="shared" si="59"/>
        <v>Yes</v>
      </c>
    </row>
    <row r="236" spans="1:12" ht="25" x14ac:dyDescent="0.25">
      <c r="A236" s="123" t="s">
        <v>152</v>
      </c>
      <c r="B236" s="21" t="s">
        <v>213</v>
      </c>
      <c r="C236" s="22">
        <v>11</v>
      </c>
      <c r="D236" s="7" t="str">
        <f>IF($B236="N/A","N/A",IF(C236&gt;10,"No",IF(C236&lt;-10,"No","Yes")))</f>
        <v>N/A</v>
      </c>
      <c r="E236" s="22">
        <v>11</v>
      </c>
      <c r="F236" s="7" t="str">
        <f>IF($B236="N/A","N/A",IF(E236&gt;10,"No",IF(E236&lt;-10,"No","Yes")))</f>
        <v>N/A</v>
      </c>
      <c r="G236" s="22">
        <v>0</v>
      </c>
      <c r="H236" s="7" t="str">
        <f>IF($B236="N/A","N/A",IF(G236&gt;10,"No",IF(G236&lt;-10,"No","Yes")))</f>
        <v>N/A</v>
      </c>
      <c r="I236" s="8">
        <v>-50</v>
      </c>
      <c r="J236" s="8">
        <v>-100</v>
      </c>
      <c r="K236" s="25" t="s">
        <v>736</v>
      </c>
      <c r="L236" s="91" t="str">
        <f>IF(J236="Div by 0", "N/A", IF(K236="N/A","N/A", IF(J236&gt;VALUE(MID(K236,1,2)), "No", IF(J236&lt;-1*VALUE(MID(K236,1,2)), "No", "Yes"))))</f>
        <v>No</v>
      </c>
    </row>
    <row r="237" spans="1:12" x14ac:dyDescent="0.25">
      <c r="A237" s="123" t="s">
        <v>1073</v>
      </c>
      <c r="B237" s="21" t="s">
        <v>213</v>
      </c>
      <c r="C237" s="22">
        <v>2941</v>
      </c>
      <c r="D237" s="7" t="str">
        <f t="shared" ref="D237:D242" si="63">IF($B237="N/A","N/A",IF(C237&gt;10,"No",IF(C237&lt;-10,"No","Yes")))</f>
        <v>N/A</v>
      </c>
      <c r="E237" s="22">
        <v>2730</v>
      </c>
      <c r="F237" s="7" t="str">
        <f t="shared" ref="F237:F242" si="64">IF($B237="N/A","N/A",IF(E237&gt;10,"No",IF(E237&lt;-10,"No","Yes")))</f>
        <v>N/A</v>
      </c>
      <c r="G237" s="22">
        <v>950</v>
      </c>
      <c r="H237" s="7" t="str">
        <f>IF($B237="N/A","N/A",IF(G237&gt;10,"No",IF(G237&lt;-10,"No","Yes")))</f>
        <v>N/A</v>
      </c>
      <c r="I237" s="8">
        <v>-7.17</v>
      </c>
      <c r="J237" s="8">
        <v>-65.2</v>
      </c>
      <c r="K237" s="25" t="s">
        <v>736</v>
      </c>
      <c r="L237" s="91" t="str">
        <f>IF(J237="Div by 0", "N/A", IF(OR(J237="N/A",K237="N/A"),"N/A", IF(J237&gt;VALUE(MID(K237,1,2)), "No", IF(J237&lt;-1*VALUE(MID(K237,1,2)), "No", "Yes"))))</f>
        <v>No</v>
      </c>
    </row>
    <row r="238" spans="1:12" ht="25" x14ac:dyDescent="0.25">
      <c r="A238" s="123" t="s">
        <v>1074</v>
      </c>
      <c r="B238" s="21" t="s">
        <v>213</v>
      </c>
      <c r="C238" s="4">
        <v>99.936507937000002</v>
      </c>
      <c r="D238" s="7" t="str">
        <f t="shared" si="63"/>
        <v>N/A</v>
      </c>
      <c r="E238" s="4">
        <v>68.815389808000006</v>
      </c>
      <c r="F238" s="7" t="str">
        <f t="shared" si="64"/>
        <v>N/A</v>
      </c>
      <c r="G238" s="4">
        <v>99.894736842</v>
      </c>
      <c r="H238" s="7" t="str">
        <f t="shared" ref="H238:H242" si="65">IF($B238="N/A","N/A",IF(G238&gt;10,"No",IF(G238&lt;-10,"No","Yes")))</f>
        <v>N/A</v>
      </c>
      <c r="I238" s="8">
        <v>-31.1</v>
      </c>
      <c r="J238" s="8">
        <v>45.16</v>
      </c>
      <c r="K238" s="25" t="s">
        <v>213</v>
      </c>
      <c r="L238" s="91" t="str">
        <f t="shared" ref="L238:L242" si="66">IF(J238="Div by 0", "N/A", IF(OR(J238="N/A",K238="N/A"),"N/A", IF(J238&gt;VALUE(MID(K238,1,2)), "No", IF(J238&lt;-1*VALUE(MID(K238,1,2)), "No", "Yes"))))</f>
        <v>N/A</v>
      </c>
    </row>
    <row r="239" spans="1:12" ht="25" x14ac:dyDescent="0.25">
      <c r="A239" s="114" t="s">
        <v>1075</v>
      </c>
      <c r="B239" s="21" t="s">
        <v>213</v>
      </c>
      <c r="C239" s="22">
        <v>139</v>
      </c>
      <c r="D239" s="7" t="str">
        <f t="shared" si="63"/>
        <v>N/A</v>
      </c>
      <c r="E239" s="22">
        <v>281</v>
      </c>
      <c r="F239" s="7" t="str">
        <f t="shared" si="64"/>
        <v>N/A</v>
      </c>
      <c r="G239" s="22">
        <v>1648</v>
      </c>
      <c r="H239" s="7" t="str">
        <f t="shared" si="65"/>
        <v>N/A</v>
      </c>
      <c r="I239" s="8">
        <v>102.2</v>
      </c>
      <c r="J239" s="8">
        <v>486.5</v>
      </c>
      <c r="K239" s="25" t="s">
        <v>213</v>
      </c>
      <c r="L239" s="91" t="str">
        <f t="shared" si="66"/>
        <v>N/A</v>
      </c>
    </row>
    <row r="240" spans="1:12" ht="25" x14ac:dyDescent="0.25">
      <c r="A240" s="123" t="s">
        <v>1076</v>
      </c>
      <c r="B240" s="21" t="s">
        <v>213</v>
      </c>
      <c r="C240" s="4">
        <v>98.581560284000005</v>
      </c>
      <c r="D240" s="7" t="str">
        <f t="shared" si="63"/>
        <v>N/A</v>
      </c>
      <c r="E240" s="4">
        <v>23.319502074999999</v>
      </c>
      <c r="F240" s="7" t="str">
        <f t="shared" si="64"/>
        <v>N/A</v>
      </c>
      <c r="G240" s="4">
        <v>99.939357185999995</v>
      </c>
      <c r="H240" s="7" t="str">
        <f t="shared" si="65"/>
        <v>N/A</v>
      </c>
      <c r="I240" s="8">
        <v>-76.3</v>
      </c>
      <c r="J240" s="8">
        <v>328.6</v>
      </c>
      <c r="K240" s="25" t="s">
        <v>213</v>
      </c>
      <c r="L240" s="91" t="str">
        <f t="shared" si="66"/>
        <v>N/A</v>
      </c>
    </row>
    <row r="241" spans="1:12" x14ac:dyDescent="0.25">
      <c r="A241" s="123" t="s">
        <v>1077</v>
      </c>
      <c r="B241" s="21" t="s">
        <v>213</v>
      </c>
      <c r="C241" s="22">
        <v>141</v>
      </c>
      <c r="D241" s="7" t="str">
        <f t="shared" si="63"/>
        <v>N/A</v>
      </c>
      <c r="E241" s="22">
        <v>1205</v>
      </c>
      <c r="F241" s="7" t="str">
        <f t="shared" si="64"/>
        <v>N/A</v>
      </c>
      <c r="G241" s="22">
        <v>1649</v>
      </c>
      <c r="H241" s="7" t="str">
        <f t="shared" si="65"/>
        <v>N/A</v>
      </c>
      <c r="I241" s="8">
        <v>754.6</v>
      </c>
      <c r="J241" s="8">
        <v>36.85</v>
      </c>
      <c r="K241" s="25" t="s">
        <v>213</v>
      </c>
      <c r="L241" s="91" t="str">
        <f t="shared" si="66"/>
        <v>N/A</v>
      </c>
    </row>
    <row r="242" spans="1:12" ht="25" x14ac:dyDescent="0.25">
      <c r="A242" s="123" t="s">
        <v>1078</v>
      </c>
      <c r="B242" s="21" t="s">
        <v>213</v>
      </c>
      <c r="C242" s="4">
        <v>7.0793650793999996</v>
      </c>
      <c r="D242" s="7" t="str">
        <f t="shared" si="63"/>
        <v>N/A</v>
      </c>
      <c r="E242" s="4">
        <v>7.1549105635999997</v>
      </c>
      <c r="F242" s="7" t="str">
        <f t="shared" si="64"/>
        <v>N/A</v>
      </c>
      <c r="G242" s="4">
        <v>1.4736842105000001</v>
      </c>
      <c r="H242" s="7" t="str">
        <f t="shared" si="65"/>
        <v>N/A</v>
      </c>
      <c r="I242" s="8">
        <v>1.0669999999999999</v>
      </c>
      <c r="J242" s="8">
        <v>-79.400000000000006</v>
      </c>
      <c r="K242" s="25" t="s">
        <v>213</v>
      </c>
      <c r="L242" s="91" t="str">
        <f t="shared" si="66"/>
        <v>N/A</v>
      </c>
    </row>
    <row r="243" spans="1:12" x14ac:dyDescent="0.25">
      <c r="A243" s="136" t="s">
        <v>1079</v>
      </c>
      <c r="B243" s="21" t="s">
        <v>213</v>
      </c>
      <c r="C243" s="22">
        <v>206496</v>
      </c>
      <c r="D243" s="7" t="str">
        <f>IF($B243="N/A","N/A",IF(C243&gt;10,"No",IF(C243&lt;-10,"No","Yes")))</f>
        <v>N/A</v>
      </c>
      <c r="E243" s="22">
        <v>226571</v>
      </c>
      <c r="F243" s="7" t="str">
        <f>IF($B243="N/A","N/A",IF(E243&gt;10,"No",IF(E243&lt;-10,"No","Yes")))</f>
        <v>N/A</v>
      </c>
      <c r="G243" s="22">
        <v>230223</v>
      </c>
      <c r="H243" s="7" t="str">
        <f>IF($B243="N/A","N/A",IF(G243&gt;10,"No",IF(G243&lt;-10,"No","Yes")))</f>
        <v>N/A</v>
      </c>
      <c r="I243" s="8">
        <v>9.7219999999999995</v>
      </c>
      <c r="J243" s="8">
        <v>1.6120000000000001</v>
      </c>
      <c r="K243" s="25" t="s">
        <v>736</v>
      </c>
      <c r="L243" s="91" t="str">
        <f t="shared" ref="L243:L276" si="67">IF(J243="Div by 0", "N/A", IF(K243="N/A","N/A", IF(J243&gt;VALUE(MID(K243,1,2)), "No", IF(J243&lt;-1*VALUE(MID(K243,1,2)), "No", "Yes"))))</f>
        <v>Yes</v>
      </c>
    </row>
    <row r="244" spans="1:12" x14ac:dyDescent="0.25">
      <c r="A244" s="114" t="s">
        <v>1080</v>
      </c>
      <c r="B244" s="21" t="s">
        <v>213</v>
      </c>
      <c r="C244" s="4">
        <v>6.8001612686000001</v>
      </c>
      <c r="D244" s="7" t="str">
        <f>IF($B244="N/A","N/A",IF(C244&gt;10,"No",IF(C244&lt;-10,"No","Yes")))</f>
        <v>N/A</v>
      </c>
      <c r="E244" s="4">
        <v>45.902482954</v>
      </c>
      <c r="F244" s="7" t="str">
        <f>IF($B244="N/A","N/A",IF(E244&gt;10,"No",IF(E244&lt;-10,"No","Yes")))</f>
        <v>N/A</v>
      </c>
      <c r="G244" s="4">
        <v>47.470106985999998</v>
      </c>
      <c r="H244" s="7" t="str">
        <f>IF($B244="N/A","N/A",IF(G244&gt;10,"No",IF(G244&lt;-10,"No","Yes")))</f>
        <v>N/A</v>
      </c>
      <c r="I244" s="8">
        <v>575</v>
      </c>
      <c r="J244" s="8">
        <v>3.415</v>
      </c>
      <c r="K244" s="25" t="s">
        <v>736</v>
      </c>
      <c r="L244" s="91" t="str">
        <f t="shared" si="67"/>
        <v>Yes</v>
      </c>
    </row>
    <row r="245" spans="1:12" x14ac:dyDescent="0.25">
      <c r="A245" s="114" t="s">
        <v>1081</v>
      </c>
      <c r="B245" s="21" t="s">
        <v>213</v>
      </c>
      <c r="C245" s="4">
        <v>51.954330767000002</v>
      </c>
      <c r="D245" s="7" t="str">
        <f>IF($B245="N/A","N/A",IF(C245&gt;10,"No",IF(C245&lt;-10,"No","Yes")))</f>
        <v>N/A</v>
      </c>
      <c r="E245" s="4">
        <v>69.299989158000002</v>
      </c>
      <c r="F245" s="7" t="str">
        <f>IF($B245="N/A","N/A",IF(E245&gt;10,"No",IF(E245&lt;-10,"No","Yes")))</f>
        <v>N/A</v>
      </c>
      <c r="G245" s="4">
        <v>69.920524608999997</v>
      </c>
      <c r="H245" s="7" t="str">
        <f>IF($B245="N/A","N/A",IF(G245&gt;10,"No",IF(G245&lt;-10,"No","Yes")))</f>
        <v>N/A</v>
      </c>
      <c r="I245" s="8">
        <v>33.39</v>
      </c>
      <c r="J245" s="8">
        <v>0.89539999999999997</v>
      </c>
      <c r="K245" s="25" t="s">
        <v>736</v>
      </c>
      <c r="L245" s="91" t="str">
        <f t="shared" si="67"/>
        <v>Yes</v>
      </c>
    </row>
    <row r="246" spans="1:12" x14ac:dyDescent="0.25">
      <c r="A246" s="114" t="s">
        <v>1082</v>
      </c>
      <c r="B246" s="21" t="s">
        <v>213</v>
      </c>
      <c r="C246" s="4">
        <v>95.764161896999994</v>
      </c>
      <c r="D246" s="7" t="str">
        <f t="shared" ref="D246:D274" si="68">IF($B246="N/A","N/A",IF(C246&gt;10,"No",IF(C246&lt;-10,"No","Yes")))</f>
        <v>N/A</v>
      </c>
      <c r="E246" s="4">
        <v>96.064331707999997</v>
      </c>
      <c r="F246" s="7" t="str">
        <f t="shared" ref="F246:F274" si="69">IF($B246="N/A","N/A",IF(E246&gt;10,"No",IF(E246&lt;-10,"No","Yes")))</f>
        <v>N/A</v>
      </c>
      <c r="G246" s="4">
        <v>97.415548426000001</v>
      </c>
      <c r="H246" s="7" t="str">
        <f t="shared" ref="H246:H274" si="70">IF($B246="N/A","N/A",IF(G246&gt;10,"No",IF(G246&lt;-10,"No","Yes")))</f>
        <v>N/A</v>
      </c>
      <c r="I246" s="8">
        <v>0.31340000000000001</v>
      </c>
      <c r="J246" s="8">
        <v>1.407</v>
      </c>
      <c r="K246" s="25" t="s">
        <v>736</v>
      </c>
      <c r="L246" s="91" t="str">
        <f t="shared" si="67"/>
        <v>Yes</v>
      </c>
    </row>
    <row r="247" spans="1:12" x14ac:dyDescent="0.25">
      <c r="A247" s="114" t="s">
        <v>1083</v>
      </c>
      <c r="B247" s="21" t="s">
        <v>213</v>
      </c>
      <c r="C247" s="4">
        <v>91.025126284999999</v>
      </c>
      <c r="D247" s="7" t="str">
        <f t="shared" si="68"/>
        <v>N/A</v>
      </c>
      <c r="E247" s="4">
        <v>91.578835208000001</v>
      </c>
      <c r="F247" s="7" t="str">
        <f t="shared" si="69"/>
        <v>N/A</v>
      </c>
      <c r="G247" s="4">
        <v>92.352082197000001</v>
      </c>
      <c r="H247" s="7" t="str">
        <f t="shared" si="70"/>
        <v>N/A</v>
      </c>
      <c r="I247" s="8">
        <v>0.60829999999999995</v>
      </c>
      <c r="J247" s="8">
        <v>0.84440000000000004</v>
      </c>
      <c r="K247" s="25" t="s">
        <v>736</v>
      </c>
      <c r="L247" s="91" t="str">
        <f t="shared" si="67"/>
        <v>Yes</v>
      </c>
    </row>
    <row r="248" spans="1:12" x14ac:dyDescent="0.25">
      <c r="A248" s="114" t="s">
        <v>1084</v>
      </c>
      <c r="B248" s="21" t="s">
        <v>213</v>
      </c>
      <c r="C248" s="4">
        <v>95.310320781000001</v>
      </c>
      <c r="D248" s="7" t="str">
        <f t="shared" si="68"/>
        <v>N/A</v>
      </c>
      <c r="E248" s="4">
        <v>96.883537610999994</v>
      </c>
      <c r="F248" s="7" t="str">
        <f t="shared" si="69"/>
        <v>N/A</v>
      </c>
      <c r="G248" s="4">
        <v>97.465500840000004</v>
      </c>
      <c r="H248" s="7" t="str">
        <f t="shared" si="70"/>
        <v>N/A</v>
      </c>
      <c r="I248" s="8">
        <v>1.651</v>
      </c>
      <c r="J248" s="8">
        <v>0.60070000000000001</v>
      </c>
      <c r="K248" s="25" t="s">
        <v>736</v>
      </c>
      <c r="L248" s="91" t="str">
        <f t="shared" si="67"/>
        <v>Yes</v>
      </c>
    </row>
    <row r="249" spans="1:12" x14ac:dyDescent="0.25">
      <c r="A249" s="136" t="s">
        <v>1085</v>
      </c>
      <c r="B249" s="21" t="s">
        <v>213</v>
      </c>
      <c r="C249" s="22">
        <v>0</v>
      </c>
      <c r="D249" s="7" t="str">
        <f t="shared" si="68"/>
        <v>N/A</v>
      </c>
      <c r="E249" s="22">
        <v>0</v>
      </c>
      <c r="F249" s="7" t="str">
        <f t="shared" si="69"/>
        <v>N/A</v>
      </c>
      <c r="G249" s="22">
        <v>0</v>
      </c>
      <c r="H249" s="7" t="str">
        <f t="shared" si="70"/>
        <v>N/A</v>
      </c>
      <c r="I249" s="8" t="s">
        <v>1747</v>
      </c>
      <c r="J249" s="8" t="s">
        <v>1747</v>
      </c>
      <c r="K249" s="25" t="s">
        <v>736</v>
      </c>
      <c r="L249" s="91" t="str">
        <f t="shared" si="67"/>
        <v>N/A</v>
      </c>
    </row>
    <row r="250" spans="1:12" x14ac:dyDescent="0.25">
      <c r="A250" s="114" t="s">
        <v>1086</v>
      </c>
      <c r="B250" s="21" t="s">
        <v>213</v>
      </c>
      <c r="C250" s="4">
        <v>0</v>
      </c>
      <c r="D250" s="7" t="str">
        <f t="shared" si="68"/>
        <v>N/A</v>
      </c>
      <c r="E250" s="4">
        <v>0</v>
      </c>
      <c r="F250" s="7" t="str">
        <f t="shared" si="69"/>
        <v>N/A</v>
      </c>
      <c r="G250" s="4">
        <v>0</v>
      </c>
      <c r="H250" s="7" t="str">
        <f t="shared" si="70"/>
        <v>N/A</v>
      </c>
      <c r="I250" s="8" t="s">
        <v>1747</v>
      </c>
      <c r="J250" s="8" t="s">
        <v>1747</v>
      </c>
      <c r="K250" s="25" t="s">
        <v>736</v>
      </c>
      <c r="L250" s="91" t="str">
        <f t="shared" si="67"/>
        <v>N/A</v>
      </c>
    </row>
    <row r="251" spans="1:12" x14ac:dyDescent="0.25">
      <c r="A251" s="114" t="s">
        <v>1087</v>
      </c>
      <c r="B251" s="21" t="s">
        <v>213</v>
      </c>
      <c r="C251" s="4">
        <v>0</v>
      </c>
      <c r="D251" s="7" t="str">
        <f t="shared" si="68"/>
        <v>N/A</v>
      </c>
      <c r="E251" s="4">
        <v>0</v>
      </c>
      <c r="F251" s="7" t="str">
        <f t="shared" si="69"/>
        <v>N/A</v>
      </c>
      <c r="G251" s="4">
        <v>0</v>
      </c>
      <c r="H251" s="7" t="str">
        <f t="shared" si="70"/>
        <v>N/A</v>
      </c>
      <c r="I251" s="8" t="s">
        <v>1747</v>
      </c>
      <c r="J251" s="8" t="s">
        <v>1747</v>
      </c>
      <c r="K251" s="25" t="s">
        <v>736</v>
      </c>
      <c r="L251" s="91" t="str">
        <f t="shared" si="67"/>
        <v>N/A</v>
      </c>
    </row>
    <row r="252" spans="1:12" x14ac:dyDescent="0.25">
      <c r="A252" s="114" t="s">
        <v>1088</v>
      </c>
      <c r="B252" s="21" t="s">
        <v>213</v>
      </c>
      <c r="C252" s="4">
        <v>0</v>
      </c>
      <c r="D252" s="7" t="str">
        <f t="shared" si="68"/>
        <v>N/A</v>
      </c>
      <c r="E252" s="4">
        <v>0</v>
      </c>
      <c r="F252" s="7" t="str">
        <f t="shared" si="69"/>
        <v>N/A</v>
      </c>
      <c r="G252" s="4">
        <v>0</v>
      </c>
      <c r="H252" s="7" t="str">
        <f t="shared" si="70"/>
        <v>N/A</v>
      </c>
      <c r="I252" s="8" t="s">
        <v>1747</v>
      </c>
      <c r="J252" s="8" t="s">
        <v>1747</v>
      </c>
      <c r="K252" s="25" t="s">
        <v>736</v>
      </c>
      <c r="L252" s="91" t="str">
        <f t="shared" si="67"/>
        <v>N/A</v>
      </c>
    </row>
    <row r="253" spans="1:12" x14ac:dyDescent="0.25">
      <c r="A253" s="114" t="s">
        <v>1089</v>
      </c>
      <c r="B253" s="21" t="s">
        <v>213</v>
      </c>
      <c r="C253" s="4">
        <v>0</v>
      </c>
      <c r="D253" s="7" t="str">
        <f t="shared" si="68"/>
        <v>N/A</v>
      </c>
      <c r="E253" s="4">
        <v>0</v>
      </c>
      <c r="F253" s="7" t="str">
        <f t="shared" si="69"/>
        <v>N/A</v>
      </c>
      <c r="G253" s="4">
        <v>0</v>
      </c>
      <c r="H253" s="7" t="str">
        <f t="shared" si="70"/>
        <v>N/A</v>
      </c>
      <c r="I253" s="8" t="s">
        <v>1747</v>
      </c>
      <c r="J253" s="8" t="s">
        <v>1747</v>
      </c>
      <c r="K253" s="25" t="s">
        <v>736</v>
      </c>
      <c r="L253" s="91" t="str">
        <f t="shared" si="67"/>
        <v>N/A</v>
      </c>
    </row>
    <row r="254" spans="1:12" x14ac:dyDescent="0.25">
      <c r="A254" s="114" t="s">
        <v>1090</v>
      </c>
      <c r="B254" s="21" t="s">
        <v>213</v>
      </c>
      <c r="C254" s="4" t="s">
        <v>1747</v>
      </c>
      <c r="D254" s="7" t="str">
        <f t="shared" si="68"/>
        <v>N/A</v>
      </c>
      <c r="E254" s="4" t="s">
        <v>1747</v>
      </c>
      <c r="F254" s="7" t="str">
        <f t="shared" si="69"/>
        <v>N/A</v>
      </c>
      <c r="G254" s="4" t="s">
        <v>1747</v>
      </c>
      <c r="H254" s="7" t="str">
        <f t="shared" si="70"/>
        <v>N/A</v>
      </c>
      <c r="I254" s="8" t="s">
        <v>1747</v>
      </c>
      <c r="J254" s="8" t="s">
        <v>1747</v>
      </c>
      <c r="K254" s="25" t="s">
        <v>736</v>
      </c>
      <c r="L254" s="91" t="str">
        <f t="shared" si="67"/>
        <v>N/A</v>
      </c>
    </row>
    <row r="255" spans="1:12" x14ac:dyDescent="0.25">
      <c r="A255" s="114" t="s">
        <v>1091</v>
      </c>
      <c r="B255" s="21" t="s">
        <v>213</v>
      </c>
      <c r="C255" s="4" t="s">
        <v>1747</v>
      </c>
      <c r="D255" s="7" t="str">
        <f t="shared" si="68"/>
        <v>N/A</v>
      </c>
      <c r="E255" s="4" t="s">
        <v>1747</v>
      </c>
      <c r="F255" s="7" t="str">
        <f t="shared" si="69"/>
        <v>N/A</v>
      </c>
      <c r="G255" s="4" t="s">
        <v>1747</v>
      </c>
      <c r="H255" s="7" t="str">
        <f t="shared" si="70"/>
        <v>N/A</v>
      </c>
      <c r="I255" s="8" t="s">
        <v>1747</v>
      </c>
      <c r="J255" s="8" t="s">
        <v>1747</v>
      </c>
      <c r="K255" s="25" t="s">
        <v>736</v>
      </c>
      <c r="L255" s="91" t="str">
        <f>IF(J255="Div by 0", "N/A", IF(OR(J255="N/A",K255="N/A"),"N/A", IF(J255&gt;VALUE(MID(K255,1,2)), "No", IF(J255&lt;-1*VALUE(MID(K255,1,2)), "No", "Yes"))))</f>
        <v>N/A</v>
      </c>
    </row>
    <row r="256" spans="1:12" x14ac:dyDescent="0.25">
      <c r="A256" s="136" t="s">
        <v>1092</v>
      </c>
      <c r="B256" s="21" t="s">
        <v>213</v>
      </c>
      <c r="C256" s="22">
        <v>0</v>
      </c>
      <c r="D256" s="7" t="str">
        <f t="shared" si="68"/>
        <v>N/A</v>
      </c>
      <c r="E256" s="22">
        <v>0</v>
      </c>
      <c r="F256" s="7" t="str">
        <f t="shared" si="69"/>
        <v>N/A</v>
      </c>
      <c r="G256" s="22">
        <v>0</v>
      </c>
      <c r="H256" s="7" t="str">
        <f t="shared" si="70"/>
        <v>N/A</v>
      </c>
      <c r="I256" s="8" t="s">
        <v>1747</v>
      </c>
      <c r="J256" s="8" t="s">
        <v>1747</v>
      </c>
      <c r="K256" s="25" t="s">
        <v>736</v>
      </c>
      <c r="L256" s="91" t="str">
        <f t="shared" si="67"/>
        <v>N/A</v>
      </c>
    </row>
    <row r="257" spans="1:12" x14ac:dyDescent="0.25">
      <c r="A257" s="114" t="s">
        <v>1093</v>
      </c>
      <c r="B257" s="21" t="s">
        <v>213</v>
      </c>
      <c r="C257" s="4">
        <v>0</v>
      </c>
      <c r="D257" s="7" t="str">
        <f t="shared" si="68"/>
        <v>N/A</v>
      </c>
      <c r="E257" s="4">
        <v>0</v>
      </c>
      <c r="F257" s="7" t="str">
        <f t="shared" si="69"/>
        <v>N/A</v>
      </c>
      <c r="G257" s="4">
        <v>0</v>
      </c>
      <c r="H257" s="7" t="str">
        <f t="shared" si="70"/>
        <v>N/A</v>
      </c>
      <c r="I257" s="8" t="s">
        <v>1747</v>
      </c>
      <c r="J257" s="8" t="s">
        <v>1747</v>
      </c>
      <c r="K257" s="25" t="s">
        <v>736</v>
      </c>
      <c r="L257" s="91" t="str">
        <f t="shared" si="67"/>
        <v>N/A</v>
      </c>
    </row>
    <row r="258" spans="1:12" x14ac:dyDescent="0.25">
      <c r="A258" s="114" t="s">
        <v>1094</v>
      </c>
      <c r="B258" s="21" t="s">
        <v>213</v>
      </c>
      <c r="C258" s="4">
        <v>0</v>
      </c>
      <c r="D258" s="7" t="str">
        <f t="shared" si="68"/>
        <v>N/A</v>
      </c>
      <c r="E258" s="4">
        <v>0</v>
      </c>
      <c r="F258" s="7" t="str">
        <f t="shared" si="69"/>
        <v>N/A</v>
      </c>
      <c r="G258" s="4">
        <v>0</v>
      </c>
      <c r="H258" s="7" t="str">
        <f t="shared" si="70"/>
        <v>N/A</v>
      </c>
      <c r="I258" s="8" t="s">
        <v>1747</v>
      </c>
      <c r="J258" s="8" t="s">
        <v>1747</v>
      </c>
      <c r="K258" s="25" t="s">
        <v>736</v>
      </c>
      <c r="L258" s="91" t="str">
        <f t="shared" si="67"/>
        <v>N/A</v>
      </c>
    </row>
    <row r="259" spans="1:12" x14ac:dyDescent="0.25">
      <c r="A259" s="114" t="s">
        <v>1095</v>
      </c>
      <c r="B259" s="21" t="s">
        <v>213</v>
      </c>
      <c r="C259" s="4">
        <v>0</v>
      </c>
      <c r="D259" s="7" t="str">
        <f t="shared" si="68"/>
        <v>N/A</v>
      </c>
      <c r="E259" s="4">
        <v>0</v>
      </c>
      <c r="F259" s="7" t="str">
        <f t="shared" si="69"/>
        <v>N/A</v>
      </c>
      <c r="G259" s="4">
        <v>0</v>
      </c>
      <c r="H259" s="7" t="str">
        <f t="shared" si="70"/>
        <v>N/A</v>
      </c>
      <c r="I259" s="8" t="s">
        <v>1747</v>
      </c>
      <c r="J259" s="8" t="s">
        <v>1747</v>
      </c>
      <c r="K259" s="25" t="s">
        <v>736</v>
      </c>
      <c r="L259" s="91" t="str">
        <f t="shared" si="67"/>
        <v>N/A</v>
      </c>
    </row>
    <row r="260" spans="1:12" x14ac:dyDescent="0.25">
      <c r="A260" s="114" t="s">
        <v>1096</v>
      </c>
      <c r="B260" s="21" t="s">
        <v>213</v>
      </c>
      <c r="C260" s="4">
        <v>0</v>
      </c>
      <c r="D260" s="7" t="str">
        <f t="shared" si="68"/>
        <v>N/A</v>
      </c>
      <c r="E260" s="4">
        <v>0</v>
      </c>
      <c r="F260" s="7" t="str">
        <f t="shared" si="69"/>
        <v>N/A</v>
      </c>
      <c r="G260" s="4">
        <v>0</v>
      </c>
      <c r="H260" s="7" t="str">
        <f t="shared" si="70"/>
        <v>N/A</v>
      </c>
      <c r="I260" s="8" t="s">
        <v>1747</v>
      </c>
      <c r="J260" s="8" t="s">
        <v>1747</v>
      </c>
      <c r="K260" s="25" t="s">
        <v>736</v>
      </c>
      <c r="L260" s="91" t="str">
        <f t="shared" si="67"/>
        <v>N/A</v>
      </c>
    </row>
    <row r="261" spans="1:12" x14ac:dyDescent="0.25">
      <c r="A261" s="114" t="s">
        <v>1097</v>
      </c>
      <c r="B261" s="21" t="s">
        <v>213</v>
      </c>
      <c r="C261" s="4" t="s">
        <v>1747</v>
      </c>
      <c r="D261" s="7" t="str">
        <f t="shared" si="68"/>
        <v>N/A</v>
      </c>
      <c r="E261" s="4" t="s">
        <v>1747</v>
      </c>
      <c r="F261" s="7" t="str">
        <f t="shared" si="69"/>
        <v>N/A</v>
      </c>
      <c r="G261" s="4" t="s">
        <v>1747</v>
      </c>
      <c r="H261" s="7" t="str">
        <f t="shared" si="70"/>
        <v>N/A</v>
      </c>
      <c r="I261" s="8" t="s">
        <v>1747</v>
      </c>
      <c r="J261" s="8" t="s">
        <v>1747</v>
      </c>
      <c r="K261" s="25" t="s">
        <v>736</v>
      </c>
      <c r="L261" s="91" t="str">
        <f t="shared" si="67"/>
        <v>N/A</v>
      </c>
    </row>
    <row r="262" spans="1:12" x14ac:dyDescent="0.25">
      <c r="A262" s="114" t="s">
        <v>1098</v>
      </c>
      <c r="B262" s="21" t="s">
        <v>213</v>
      </c>
      <c r="C262" s="4" t="s">
        <v>1747</v>
      </c>
      <c r="D262" s="7" t="str">
        <f t="shared" si="68"/>
        <v>N/A</v>
      </c>
      <c r="E262" s="4" t="s">
        <v>1747</v>
      </c>
      <c r="F262" s="7" t="str">
        <f t="shared" si="69"/>
        <v>N/A</v>
      </c>
      <c r="G262" s="4" t="s">
        <v>1747</v>
      </c>
      <c r="H262" s="7" t="str">
        <f t="shared" si="70"/>
        <v>N/A</v>
      </c>
      <c r="I262" s="8" t="s">
        <v>1747</v>
      </c>
      <c r="J262" s="8" t="s">
        <v>1747</v>
      </c>
      <c r="K262" s="25" t="s">
        <v>736</v>
      </c>
      <c r="L262" s="91" t="str">
        <f>IF(J262="Div by 0", "N/A", IF(OR(J262="N/A",K262="N/A"),"N/A", IF(J262&gt;VALUE(MID(K262,1,2)), "No", IF(J262&lt;-1*VALUE(MID(K262,1,2)), "No", "Yes"))))</f>
        <v>N/A</v>
      </c>
    </row>
    <row r="263" spans="1:12" x14ac:dyDescent="0.25">
      <c r="A263" s="114" t="s">
        <v>1099</v>
      </c>
      <c r="B263" s="21" t="s">
        <v>213</v>
      </c>
      <c r="C263" s="22">
        <v>0</v>
      </c>
      <c r="D263" s="7" t="str">
        <f t="shared" si="68"/>
        <v>N/A</v>
      </c>
      <c r="E263" s="22">
        <v>0</v>
      </c>
      <c r="F263" s="7" t="str">
        <f t="shared" si="69"/>
        <v>N/A</v>
      </c>
      <c r="G263" s="22">
        <v>0</v>
      </c>
      <c r="H263" s="7" t="str">
        <f t="shared" si="70"/>
        <v>N/A</v>
      </c>
      <c r="I263" s="8" t="s">
        <v>1747</v>
      </c>
      <c r="J263" s="8" t="s">
        <v>1747</v>
      </c>
      <c r="K263" s="25" t="s">
        <v>736</v>
      </c>
      <c r="L263" s="91" t="str">
        <f t="shared" si="67"/>
        <v>N/A</v>
      </c>
    </row>
    <row r="264" spans="1:12" x14ac:dyDescent="0.25">
      <c r="A264" s="136" t="s">
        <v>1100</v>
      </c>
      <c r="B264" s="21" t="s">
        <v>213</v>
      </c>
      <c r="C264" s="22">
        <v>0</v>
      </c>
      <c r="D264" s="7" t="str">
        <f t="shared" si="68"/>
        <v>N/A</v>
      </c>
      <c r="E264" s="22">
        <v>0</v>
      </c>
      <c r="F264" s="7" t="str">
        <f t="shared" si="69"/>
        <v>N/A</v>
      </c>
      <c r="G264" s="22">
        <v>0</v>
      </c>
      <c r="H264" s="7" t="str">
        <f t="shared" si="70"/>
        <v>N/A</v>
      </c>
      <c r="I264" s="8" t="s">
        <v>1747</v>
      </c>
      <c r="J264" s="8" t="s">
        <v>1747</v>
      </c>
      <c r="K264" s="25" t="s">
        <v>736</v>
      </c>
      <c r="L264" s="91" t="str">
        <f t="shared" si="67"/>
        <v>N/A</v>
      </c>
    </row>
    <row r="265" spans="1:12" x14ac:dyDescent="0.25">
      <c r="A265" s="114" t="s">
        <v>1101</v>
      </c>
      <c r="B265" s="21" t="s">
        <v>213</v>
      </c>
      <c r="C265" s="4">
        <v>0</v>
      </c>
      <c r="D265" s="7" t="str">
        <f t="shared" si="68"/>
        <v>N/A</v>
      </c>
      <c r="E265" s="4">
        <v>0</v>
      </c>
      <c r="F265" s="7" t="str">
        <f t="shared" si="69"/>
        <v>N/A</v>
      </c>
      <c r="G265" s="4">
        <v>0</v>
      </c>
      <c r="H265" s="7" t="str">
        <f t="shared" si="70"/>
        <v>N/A</v>
      </c>
      <c r="I265" s="8" t="s">
        <v>1747</v>
      </c>
      <c r="J265" s="8" t="s">
        <v>1747</v>
      </c>
      <c r="K265" s="25" t="s">
        <v>736</v>
      </c>
      <c r="L265" s="91" t="str">
        <f t="shared" si="67"/>
        <v>N/A</v>
      </c>
    </row>
    <row r="266" spans="1:12" x14ac:dyDescent="0.25">
      <c r="A266" s="114" t="s">
        <v>1102</v>
      </c>
      <c r="B266" s="21" t="s">
        <v>213</v>
      </c>
      <c r="C266" s="4">
        <v>0</v>
      </c>
      <c r="D266" s="7" t="str">
        <f t="shared" si="68"/>
        <v>N/A</v>
      </c>
      <c r="E266" s="4">
        <v>0</v>
      </c>
      <c r="F266" s="7" t="str">
        <f t="shared" si="69"/>
        <v>N/A</v>
      </c>
      <c r="G266" s="4">
        <v>0</v>
      </c>
      <c r="H266" s="7" t="str">
        <f t="shared" si="70"/>
        <v>N/A</v>
      </c>
      <c r="I266" s="8" t="s">
        <v>1747</v>
      </c>
      <c r="J266" s="8" t="s">
        <v>1747</v>
      </c>
      <c r="K266" s="25" t="s">
        <v>736</v>
      </c>
      <c r="L266" s="91" t="str">
        <f t="shared" si="67"/>
        <v>N/A</v>
      </c>
    </row>
    <row r="267" spans="1:12" x14ac:dyDescent="0.25">
      <c r="A267" s="114" t="s">
        <v>1103</v>
      </c>
      <c r="B267" s="21" t="s">
        <v>213</v>
      </c>
      <c r="C267" s="4">
        <v>0</v>
      </c>
      <c r="D267" s="7" t="str">
        <f t="shared" si="68"/>
        <v>N/A</v>
      </c>
      <c r="E267" s="4">
        <v>0</v>
      </c>
      <c r="F267" s="7" t="str">
        <f t="shared" si="69"/>
        <v>N/A</v>
      </c>
      <c r="G267" s="4">
        <v>0</v>
      </c>
      <c r="H267" s="7" t="str">
        <f t="shared" si="70"/>
        <v>N/A</v>
      </c>
      <c r="I267" s="8" t="s">
        <v>1747</v>
      </c>
      <c r="J267" s="8" t="s">
        <v>1747</v>
      </c>
      <c r="K267" s="25" t="s">
        <v>736</v>
      </c>
      <c r="L267" s="91" t="str">
        <f t="shared" si="67"/>
        <v>N/A</v>
      </c>
    </row>
    <row r="268" spans="1:12" x14ac:dyDescent="0.25">
      <c r="A268" s="114" t="s">
        <v>1104</v>
      </c>
      <c r="B268" s="21" t="s">
        <v>213</v>
      </c>
      <c r="C268" s="4">
        <v>0</v>
      </c>
      <c r="D268" s="7" t="str">
        <f t="shared" si="68"/>
        <v>N/A</v>
      </c>
      <c r="E268" s="4">
        <v>0</v>
      </c>
      <c r="F268" s="7" t="str">
        <f t="shared" si="69"/>
        <v>N/A</v>
      </c>
      <c r="G268" s="4">
        <v>0</v>
      </c>
      <c r="H268" s="7" t="str">
        <f t="shared" si="70"/>
        <v>N/A</v>
      </c>
      <c r="I268" s="8" t="s">
        <v>1747</v>
      </c>
      <c r="J268" s="8" t="s">
        <v>1747</v>
      </c>
      <c r="K268" s="25" t="s">
        <v>736</v>
      </c>
      <c r="L268" s="91" t="str">
        <f t="shared" si="67"/>
        <v>N/A</v>
      </c>
    </row>
    <row r="269" spans="1:12" x14ac:dyDescent="0.25">
      <c r="A269" s="114" t="s">
        <v>1105</v>
      </c>
      <c r="B269" s="21" t="s">
        <v>213</v>
      </c>
      <c r="C269" s="4" t="s">
        <v>1747</v>
      </c>
      <c r="D269" s="7" t="str">
        <f t="shared" si="68"/>
        <v>N/A</v>
      </c>
      <c r="E269" s="4" t="s">
        <v>1747</v>
      </c>
      <c r="F269" s="7" t="str">
        <f t="shared" si="69"/>
        <v>N/A</v>
      </c>
      <c r="G269" s="4" t="s">
        <v>1747</v>
      </c>
      <c r="H269" s="7" t="str">
        <f t="shared" si="70"/>
        <v>N/A</v>
      </c>
      <c r="I269" s="8" t="s">
        <v>1747</v>
      </c>
      <c r="J269" s="8" t="s">
        <v>1747</v>
      </c>
      <c r="K269" s="25" t="s">
        <v>736</v>
      </c>
      <c r="L269" s="91" t="str">
        <f t="shared" si="67"/>
        <v>N/A</v>
      </c>
    </row>
    <row r="270" spans="1:12" x14ac:dyDescent="0.25">
      <c r="A270" s="114" t="s">
        <v>1106</v>
      </c>
      <c r="B270" s="21" t="s">
        <v>213</v>
      </c>
      <c r="C270" s="22">
        <v>0</v>
      </c>
      <c r="D270" s="7" t="str">
        <f t="shared" si="68"/>
        <v>N/A</v>
      </c>
      <c r="E270" s="22">
        <v>0</v>
      </c>
      <c r="F270" s="7" t="str">
        <f t="shared" si="69"/>
        <v>N/A</v>
      </c>
      <c r="G270" s="22">
        <v>0</v>
      </c>
      <c r="H270" s="7" t="str">
        <f t="shared" si="70"/>
        <v>N/A</v>
      </c>
      <c r="I270" s="8" t="s">
        <v>1747</v>
      </c>
      <c r="J270" s="8" t="s">
        <v>1747</v>
      </c>
      <c r="K270" s="25" t="s">
        <v>736</v>
      </c>
      <c r="L270" s="91" t="str">
        <f t="shared" si="67"/>
        <v>N/A</v>
      </c>
    </row>
    <row r="271" spans="1:12" x14ac:dyDescent="0.25">
      <c r="A271" s="114" t="s">
        <v>1107</v>
      </c>
      <c r="B271" s="21" t="s">
        <v>213</v>
      </c>
      <c r="C271" s="22">
        <v>0</v>
      </c>
      <c r="D271" s="7" t="str">
        <f t="shared" si="68"/>
        <v>N/A</v>
      </c>
      <c r="E271" s="22">
        <v>0</v>
      </c>
      <c r="F271" s="7" t="str">
        <f t="shared" si="69"/>
        <v>N/A</v>
      </c>
      <c r="G271" s="22">
        <v>0</v>
      </c>
      <c r="H271" s="7" t="str">
        <f t="shared" si="70"/>
        <v>N/A</v>
      </c>
      <c r="I271" s="8" t="s">
        <v>1747</v>
      </c>
      <c r="J271" s="8" t="s">
        <v>1747</v>
      </c>
      <c r="K271" s="25" t="s">
        <v>736</v>
      </c>
      <c r="L271" s="91" t="str">
        <f t="shared" si="67"/>
        <v>N/A</v>
      </c>
    </row>
    <row r="272" spans="1:12" x14ac:dyDescent="0.25">
      <c r="A272" s="114" t="s">
        <v>1108</v>
      </c>
      <c r="B272" s="21" t="s">
        <v>213</v>
      </c>
      <c r="C272" s="22">
        <v>0</v>
      </c>
      <c r="D272" s="7" t="str">
        <f t="shared" si="68"/>
        <v>N/A</v>
      </c>
      <c r="E272" s="22">
        <v>0</v>
      </c>
      <c r="F272" s="7" t="str">
        <f t="shared" si="69"/>
        <v>N/A</v>
      </c>
      <c r="G272" s="22">
        <v>0</v>
      </c>
      <c r="H272" s="7" t="str">
        <f t="shared" si="70"/>
        <v>N/A</v>
      </c>
      <c r="I272" s="8" t="s">
        <v>1747</v>
      </c>
      <c r="J272" s="8" t="s">
        <v>1747</v>
      </c>
      <c r="K272" s="25" t="s">
        <v>736</v>
      </c>
      <c r="L272" s="91" t="str">
        <f t="shared" si="67"/>
        <v>N/A</v>
      </c>
    </row>
    <row r="273" spans="1:12" x14ac:dyDescent="0.25">
      <c r="A273" s="114" t="s">
        <v>1109</v>
      </c>
      <c r="B273" s="21" t="s">
        <v>213</v>
      </c>
      <c r="C273" s="22">
        <v>8893</v>
      </c>
      <c r="D273" s="7" t="str">
        <f t="shared" si="68"/>
        <v>N/A</v>
      </c>
      <c r="E273" s="22">
        <v>9167</v>
      </c>
      <c r="F273" s="7" t="str">
        <f t="shared" si="69"/>
        <v>N/A</v>
      </c>
      <c r="G273" s="22">
        <v>9044</v>
      </c>
      <c r="H273" s="7" t="str">
        <f t="shared" si="70"/>
        <v>N/A</v>
      </c>
      <c r="I273" s="8">
        <v>3.081</v>
      </c>
      <c r="J273" s="8">
        <v>-1.34</v>
      </c>
      <c r="K273" s="25" t="s">
        <v>736</v>
      </c>
      <c r="L273" s="91" t="str">
        <f t="shared" si="67"/>
        <v>Yes</v>
      </c>
    </row>
    <row r="274" spans="1:12" x14ac:dyDescent="0.25">
      <c r="A274" s="139" t="s">
        <v>153</v>
      </c>
      <c r="B274" s="21" t="s">
        <v>213</v>
      </c>
      <c r="C274" s="22">
        <v>1</v>
      </c>
      <c r="D274" s="7" t="str">
        <f t="shared" si="68"/>
        <v>N/A</v>
      </c>
      <c r="E274" s="22">
        <v>1</v>
      </c>
      <c r="F274" s="7" t="str">
        <f t="shared" si="69"/>
        <v>N/A</v>
      </c>
      <c r="G274" s="22">
        <v>1</v>
      </c>
      <c r="H274" s="7" t="str">
        <f t="shared" si="70"/>
        <v>N/A</v>
      </c>
      <c r="I274" s="8">
        <v>0</v>
      </c>
      <c r="J274" s="8">
        <v>0</v>
      </c>
      <c r="K274" s="25" t="s">
        <v>736</v>
      </c>
      <c r="L274" s="91" t="str">
        <f t="shared" si="67"/>
        <v>Yes</v>
      </c>
    </row>
    <row r="275" spans="1:12" x14ac:dyDescent="0.25">
      <c r="A275" s="114" t="s">
        <v>154</v>
      </c>
      <c r="B275" s="25" t="s">
        <v>217</v>
      </c>
      <c r="C275" s="1">
        <v>0</v>
      </c>
      <c r="D275" s="7" t="str">
        <f t="shared" ref="D275:D276" si="71">IF($B275="N/A","N/A",IF(C275&gt;0,"No",IF(C275&lt;0,"No","Yes")))</f>
        <v>Yes</v>
      </c>
      <c r="E275" s="1">
        <v>2</v>
      </c>
      <c r="F275" s="7" t="str">
        <f t="shared" ref="F275:F276" si="72">IF($B275="N/A","N/A",IF(E275&gt;0,"No",IF(E275&lt;0,"No","Yes")))</f>
        <v>No</v>
      </c>
      <c r="G275" s="1">
        <v>0</v>
      </c>
      <c r="H275" s="7" t="str">
        <f t="shared" ref="H275:H276" si="73">IF($B275="N/A","N/A",IF(G275&gt;0,"No",IF(G275&lt;0,"No","Yes")))</f>
        <v>Yes</v>
      </c>
      <c r="I275" s="8" t="s">
        <v>1747</v>
      </c>
      <c r="J275" s="8">
        <v>-100</v>
      </c>
      <c r="K275" s="25" t="s">
        <v>736</v>
      </c>
      <c r="L275" s="91" t="str">
        <f t="shared" si="67"/>
        <v>No</v>
      </c>
    </row>
    <row r="276" spans="1:12" x14ac:dyDescent="0.25">
      <c r="A276" s="114" t="s">
        <v>155</v>
      </c>
      <c r="B276" s="25" t="s">
        <v>217</v>
      </c>
      <c r="C276" s="1">
        <v>0</v>
      </c>
      <c r="D276" s="7" t="str">
        <f t="shared" si="71"/>
        <v>Yes</v>
      </c>
      <c r="E276" s="1">
        <v>0</v>
      </c>
      <c r="F276" s="7" t="str">
        <f t="shared" si="72"/>
        <v>Yes</v>
      </c>
      <c r="G276" s="1">
        <v>0</v>
      </c>
      <c r="H276" s="7" t="str">
        <f t="shared" si="73"/>
        <v>Yes</v>
      </c>
      <c r="I276" s="8" t="s">
        <v>1747</v>
      </c>
      <c r="J276" s="8" t="s">
        <v>1747</v>
      </c>
      <c r="K276" s="25" t="s">
        <v>736</v>
      </c>
      <c r="L276" s="91" t="str">
        <f t="shared" si="67"/>
        <v>N/A</v>
      </c>
    </row>
    <row r="277" spans="1:12" x14ac:dyDescent="0.25">
      <c r="A277" s="123" t="s">
        <v>690</v>
      </c>
      <c r="B277" s="1" t="s">
        <v>213</v>
      </c>
      <c r="C277" s="1">
        <v>221062</v>
      </c>
      <c r="D277" s="7" t="str">
        <f t="shared" ref="D277:D284" si="74">IF($B277="N/A","N/A",IF(C277&gt;10,"No",IF(C277&lt;-10,"No","Yes")))</f>
        <v>N/A</v>
      </c>
      <c r="E277" s="1">
        <v>229855</v>
      </c>
      <c r="F277" s="7" t="str">
        <f t="shared" ref="F277:F278" si="75">IF($B277="N/A","N/A",IF(E277&gt;10,"No",IF(E277&lt;-10,"No","Yes")))</f>
        <v>N/A</v>
      </c>
      <c r="G277" s="1">
        <v>230909</v>
      </c>
      <c r="H277" s="7" t="str">
        <f t="shared" ref="H277:H278" si="76">IF($B277="N/A","N/A",IF(G277&gt;10,"No",IF(G277&lt;-10,"No","Yes")))</f>
        <v>N/A</v>
      </c>
      <c r="I277" s="8">
        <v>3.9780000000000002</v>
      </c>
      <c r="J277" s="8">
        <v>0.45850000000000002</v>
      </c>
      <c r="K277" s="1" t="s">
        <v>213</v>
      </c>
      <c r="L277" s="91" t="str">
        <f t="shared" ref="L277:L278" si="77">IF(J277="Div by 0", "N/A", IF(K277="N/A","N/A", IF(J277&gt;VALUE(MID(K277,1,2)), "No", IF(J277&lt;-1*VALUE(MID(K277,1,2)), "No", "Yes"))))</f>
        <v>N/A</v>
      </c>
    </row>
    <row r="278" spans="1:12" x14ac:dyDescent="0.25">
      <c r="A278" s="123" t="s">
        <v>691</v>
      </c>
      <c r="B278" s="1" t="s">
        <v>213</v>
      </c>
      <c r="C278" s="1">
        <v>176906.91667000001</v>
      </c>
      <c r="D278" s="7" t="str">
        <f t="shared" si="74"/>
        <v>N/A</v>
      </c>
      <c r="E278" s="1">
        <v>184852</v>
      </c>
      <c r="F278" s="7" t="str">
        <f t="shared" si="75"/>
        <v>N/A</v>
      </c>
      <c r="G278" s="1">
        <v>187197.83332999999</v>
      </c>
      <c r="H278" s="7" t="str">
        <f t="shared" si="76"/>
        <v>N/A</v>
      </c>
      <c r="I278" s="8">
        <v>4.4909999999999997</v>
      </c>
      <c r="J278" s="8">
        <v>1.2689999999999999</v>
      </c>
      <c r="K278" s="1" t="s">
        <v>213</v>
      </c>
      <c r="L278" s="91" t="str">
        <f t="shared" si="77"/>
        <v>N/A</v>
      </c>
    </row>
    <row r="279" spans="1:12" x14ac:dyDescent="0.25">
      <c r="A279" s="123" t="s">
        <v>692</v>
      </c>
      <c r="B279" s="1" t="s">
        <v>213</v>
      </c>
      <c r="C279" s="1">
        <v>8776</v>
      </c>
      <c r="D279" s="7" t="str">
        <f t="shared" si="74"/>
        <v>N/A</v>
      </c>
      <c r="E279" s="1">
        <v>9100</v>
      </c>
      <c r="F279" s="7" t="str">
        <f t="shared" ref="F279:F284" si="78">IF($B279="N/A","N/A",IF(E279&gt;10,"No",IF(E279&lt;-10,"No","Yes")))</f>
        <v>N/A</v>
      </c>
      <c r="G279" s="1">
        <v>8814</v>
      </c>
      <c r="H279" s="7" t="str">
        <f t="shared" ref="H279:H284" si="79">IF($B279="N/A","N/A",IF(G279&gt;10,"No",IF(G279&lt;-10,"No","Yes")))</f>
        <v>N/A</v>
      </c>
      <c r="I279" s="8">
        <v>3.6920000000000002</v>
      </c>
      <c r="J279" s="8">
        <v>-3.14</v>
      </c>
      <c r="K279" s="1" t="s">
        <v>213</v>
      </c>
      <c r="L279" s="91" t="str">
        <f t="shared" ref="L279:L285" si="80">IF(J279="Div by 0", "N/A", IF(K279="N/A","N/A", IF(J279&gt;VALUE(MID(K279,1,2)), "No", IF(J279&lt;-1*VALUE(MID(K279,1,2)), "No", "Yes"))))</f>
        <v>N/A</v>
      </c>
    </row>
    <row r="280" spans="1:12" x14ac:dyDescent="0.25">
      <c r="A280" s="123" t="s">
        <v>693</v>
      </c>
      <c r="B280" s="1" t="s">
        <v>213</v>
      </c>
      <c r="C280" s="1">
        <v>9308</v>
      </c>
      <c r="D280" s="7" t="str">
        <f t="shared" si="74"/>
        <v>N/A</v>
      </c>
      <c r="E280" s="1">
        <v>9590</v>
      </c>
      <c r="F280" s="7" t="str">
        <f t="shared" si="78"/>
        <v>N/A</v>
      </c>
      <c r="G280" s="1">
        <v>9295</v>
      </c>
      <c r="H280" s="7" t="str">
        <f t="shared" si="79"/>
        <v>N/A</v>
      </c>
      <c r="I280" s="8">
        <v>3.03</v>
      </c>
      <c r="J280" s="8">
        <v>-3.08</v>
      </c>
      <c r="K280" s="1" t="s">
        <v>213</v>
      </c>
      <c r="L280" s="91" t="str">
        <f t="shared" si="80"/>
        <v>N/A</v>
      </c>
    </row>
    <row r="281" spans="1:12" x14ac:dyDescent="0.25">
      <c r="A281" s="123" t="s">
        <v>694</v>
      </c>
      <c r="B281" s="1" t="s">
        <v>213</v>
      </c>
      <c r="C281" s="1">
        <v>7064.5</v>
      </c>
      <c r="D281" s="7" t="str">
        <f t="shared" si="74"/>
        <v>N/A</v>
      </c>
      <c r="E281" s="1">
        <v>7313.0833333</v>
      </c>
      <c r="F281" s="7" t="str">
        <f t="shared" si="78"/>
        <v>N/A</v>
      </c>
      <c r="G281" s="1">
        <v>7006.4166667</v>
      </c>
      <c r="H281" s="7" t="str">
        <f t="shared" si="79"/>
        <v>N/A</v>
      </c>
      <c r="I281" s="8">
        <v>3.5190000000000001</v>
      </c>
      <c r="J281" s="8">
        <v>-4.1900000000000004</v>
      </c>
      <c r="K281" s="1" t="s">
        <v>213</v>
      </c>
      <c r="L281" s="91" t="str">
        <f t="shared" si="80"/>
        <v>N/A</v>
      </c>
    </row>
    <row r="282" spans="1:12" x14ac:dyDescent="0.25">
      <c r="A282" s="123" t="s">
        <v>695</v>
      </c>
      <c r="B282" s="1" t="s">
        <v>213</v>
      </c>
      <c r="C282" s="1">
        <v>14117</v>
      </c>
      <c r="D282" s="7" t="str">
        <f t="shared" si="74"/>
        <v>N/A</v>
      </c>
      <c r="E282" s="1">
        <v>14833</v>
      </c>
      <c r="F282" s="7" t="str">
        <f t="shared" si="78"/>
        <v>N/A</v>
      </c>
      <c r="G282" s="1">
        <v>15232</v>
      </c>
      <c r="H282" s="7" t="str">
        <f t="shared" si="79"/>
        <v>N/A</v>
      </c>
      <c r="I282" s="8">
        <v>5.0720000000000001</v>
      </c>
      <c r="J282" s="8">
        <v>2.69</v>
      </c>
      <c r="K282" s="1" t="s">
        <v>213</v>
      </c>
      <c r="L282" s="91" t="str">
        <f t="shared" si="80"/>
        <v>N/A</v>
      </c>
    </row>
    <row r="283" spans="1:12" x14ac:dyDescent="0.25">
      <c r="A283" s="123" t="s">
        <v>696</v>
      </c>
      <c r="B283" s="1" t="s">
        <v>213</v>
      </c>
      <c r="C283" s="1">
        <v>15702</v>
      </c>
      <c r="D283" s="7" t="str">
        <f t="shared" si="74"/>
        <v>N/A</v>
      </c>
      <c r="E283" s="1">
        <v>16538</v>
      </c>
      <c r="F283" s="7" t="str">
        <f t="shared" si="78"/>
        <v>N/A</v>
      </c>
      <c r="G283" s="1">
        <v>16947</v>
      </c>
      <c r="H283" s="7" t="str">
        <f t="shared" si="79"/>
        <v>N/A</v>
      </c>
      <c r="I283" s="8">
        <v>5.3239999999999998</v>
      </c>
      <c r="J283" s="8">
        <v>2.4729999999999999</v>
      </c>
      <c r="K283" s="1" t="s">
        <v>213</v>
      </c>
      <c r="L283" s="91" t="str">
        <f t="shared" si="80"/>
        <v>N/A</v>
      </c>
    </row>
    <row r="284" spans="1:12" x14ac:dyDescent="0.25">
      <c r="A284" s="123" t="s">
        <v>697</v>
      </c>
      <c r="B284" s="1" t="s">
        <v>213</v>
      </c>
      <c r="C284" s="1">
        <v>13556.916667</v>
      </c>
      <c r="D284" s="7" t="str">
        <f t="shared" si="74"/>
        <v>N/A</v>
      </c>
      <c r="E284" s="1">
        <v>14421.5</v>
      </c>
      <c r="F284" s="7" t="str">
        <f t="shared" si="78"/>
        <v>N/A</v>
      </c>
      <c r="G284" s="1">
        <v>14895.75</v>
      </c>
      <c r="H284" s="7" t="str">
        <f t="shared" si="79"/>
        <v>N/A</v>
      </c>
      <c r="I284" s="8">
        <v>6.3769999999999998</v>
      </c>
      <c r="J284" s="8">
        <v>3.2879999999999998</v>
      </c>
      <c r="K284" s="1" t="s">
        <v>213</v>
      </c>
      <c r="L284" s="91" t="str">
        <f t="shared" si="80"/>
        <v>N/A</v>
      </c>
    </row>
    <row r="285" spans="1:12" x14ac:dyDescent="0.25">
      <c r="A285" s="123" t="s">
        <v>402</v>
      </c>
      <c r="B285" s="21" t="s">
        <v>290</v>
      </c>
      <c r="C285" s="4">
        <v>50.256318974999999</v>
      </c>
      <c r="D285" s="7" t="str">
        <f>IF($B285="N/A","N/A",IF(C285&lt;=40,"Yes","No"))</f>
        <v>No</v>
      </c>
      <c r="E285" s="4">
        <v>50.491881403999997</v>
      </c>
      <c r="F285" s="7" t="str">
        <f>IF($B285="N/A","N/A",IF(E285&lt;=40,"Yes","No"))</f>
        <v>No</v>
      </c>
      <c r="G285" s="4">
        <v>50.830941734</v>
      </c>
      <c r="H285" s="7" t="str">
        <f>IF($B285="N/A","N/A",IF(G285&lt;=40,"Yes","No"))</f>
        <v>No</v>
      </c>
      <c r="I285" s="8">
        <v>0.46870000000000001</v>
      </c>
      <c r="J285" s="8">
        <v>0.67149999999999999</v>
      </c>
      <c r="K285" s="25" t="s">
        <v>738</v>
      </c>
      <c r="L285" s="91" t="str">
        <f t="shared" si="80"/>
        <v>Yes</v>
      </c>
    </row>
    <row r="286" spans="1:12" x14ac:dyDescent="0.25">
      <c r="A286" s="123" t="s">
        <v>698</v>
      </c>
      <c r="B286" s="1" t="s">
        <v>213</v>
      </c>
      <c r="C286" s="1">
        <v>0</v>
      </c>
      <c r="D286" s="7" t="str">
        <f t="shared" ref="D286:D304" si="81">IF($B286="N/A","N/A",IF(C286&gt;10,"No",IF(C286&lt;-10,"No","Yes")))</f>
        <v>N/A</v>
      </c>
      <c r="E286" s="1">
        <v>0</v>
      </c>
      <c r="F286" s="7" t="str">
        <f t="shared" ref="F286:F287" si="82">IF($B286="N/A","N/A",IF(E286&gt;10,"No",IF(E286&lt;-10,"No","Yes")))</f>
        <v>N/A</v>
      </c>
      <c r="G286" s="1">
        <v>0</v>
      </c>
      <c r="H286" s="7" t="str">
        <f t="shared" ref="H286:H287" si="83">IF($B286="N/A","N/A",IF(G286&gt;10,"No",IF(G286&lt;-10,"No","Yes")))</f>
        <v>N/A</v>
      </c>
      <c r="I286" s="8" t="s">
        <v>1747</v>
      </c>
      <c r="J286" s="8" t="s">
        <v>1747</v>
      </c>
      <c r="K286" s="1" t="s">
        <v>213</v>
      </c>
      <c r="L286" s="91" t="str">
        <f t="shared" ref="L286:L287" si="84">IF(J286="Div by 0", "N/A", IF(K286="N/A","N/A", IF(J286&gt;VALUE(MID(K286,1,2)), "No", IF(J286&lt;-1*VALUE(MID(K286,1,2)), "No", "Yes"))))</f>
        <v>N/A</v>
      </c>
    </row>
    <row r="287" spans="1:12" x14ac:dyDescent="0.25">
      <c r="A287" s="123" t="s">
        <v>699</v>
      </c>
      <c r="B287" s="1" t="s">
        <v>213</v>
      </c>
      <c r="C287" s="1">
        <v>0</v>
      </c>
      <c r="D287" s="7" t="str">
        <f t="shared" si="81"/>
        <v>N/A</v>
      </c>
      <c r="E287" s="1">
        <v>0</v>
      </c>
      <c r="F287" s="7" t="str">
        <f t="shared" si="82"/>
        <v>N/A</v>
      </c>
      <c r="G287" s="1">
        <v>0</v>
      </c>
      <c r="H287" s="7" t="str">
        <f t="shared" si="83"/>
        <v>N/A</v>
      </c>
      <c r="I287" s="8" t="s">
        <v>1747</v>
      </c>
      <c r="J287" s="8" t="s">
        <v>1747</v>
      </c>
      <c r="K287" s="1" t="s">
        <v>213</v>
      </c>
      <c r="L287" s="91" t="str">
        <f t="shared" si="84"/>
        <v>N/A</v>
      </c>
    </row>
    <row r="288" spans="1:12" x14ac:dyDescent="0.25">
      <c r="A288" s="123" t="s">
        <v>700</v>
      </c>
      <c r="B288" s="1" t="s">
        <v>213</v>
      </c>
      <c r="C288" s="1">
        <v>0</v>
      </c>
      <c r="D288" s="7" t="str">
        <f t="shared" si="81"/>
        <v>N/A</v>
      </c>
      <c r="E288" s="1">
        <v>0</v>
      </c>
      <c r="F288" s="7" t="str">
        <f t="shared" ref="F288:F289" si="85">IF($B288="N/A","N/A",IF(E288&gt;10,"No",IF(E288&lt;-10,"No","Yes")))</f>
        <v>N/A</v>
      </c>
      <c r="G288" s="1">
        <v>0</v>
      </c>
      <c r="H288" s="7" t="str">
        <f t="shared" ref="H288:H289" si="86">IF($B288="N/A","N/A",IF(G288&gt;10,"No",IF(G288&lt;-10,"No","Yes")))</f>
        <v>N/A</v>
      </c>
      <c r="I288" s="8" t="s">
        <v>1747</v>
      </c>
      <c r="J288" s="8" t="s">
        <v>1747</v>
      </c>
      <c r="K288" s="1" t="s">
        <v>213</v>
      </c>
      <c r="L288" s="91" t="str">
        <f t="shared" ref="L288:L289" si="87">IF(J288="Div by 0", "N/A", IF(K288="N/A","N/A", IF(J288&gt;VALUE(MID(K288,1,2)), "No", IF(J288&lt;-1*VALUE(MID(K288,1,2)), "No", "Yes"))))</f>
        <v>N/A</v>
      </c>
    </row>
    <row r="289" spans="1:12" x14ac:dyDescent="0.25">
      <c r="A289" s="123" t="s">
        <v>712</v>
      </c>
      <c r="B289" s="1" t="s">
        <v>213</v>
      </c>
      <c r="C289" s="1">
        <v>0</v>
      </c>
      <c r="D289" s="7" t="str">
        <f t="shared" si="81"/>
        <v>N/A</v>
      </c>
      <c r="E289" s="1">
        <v>0</v>
      </c>
      <c r="F289" s="7" t="str">
        <f t="shared" si="85"/>
        <v>N/A</v>
      </c>
      <c r="G289" s="1">
        <v>0</v>
      </c>
      <c r="H289" s="7" t="str">
        <f t="shared" si="86"/>
        <v>N/A</v>
      </c>
      <c r="I289" s="8" t="s">
        <v>1747</v>
      </c>
      <c r="J289" s="8" t="s">
        <v>1747</v>
      </c>
      <c r="K289" s="1" t="s">
        <v>213</v>
      </c>
      <c r="L289" s="91" t="str">
        <f t="shared" si="87"/>
        <v>N/A</v>
      </c>
    </row>
    <row r="290" spans="1:12" x14ac:dyDescent="0.25">
      <c r="A290" s="123" t="s">
        <v>701</v>
      </c>
      <c r="B290" s="1" t="s">
        <v>213</v>
      </c>
      <c r="C290" s="1">
        <v>2968</v>
      </c>
      <c r="D290" s="7" t="str">
        <f t="shared" si="81"/>
        <v>N/A</v>
      </c>
      <c r="E290" s="1">
        <v>3021</v>
      </c>
      <c r="F290" s="7" t="str">
        <f t="shared" ref="F290:F304" si="88">IF($B290="N/A","N/A",IF(E290&gt;10,"No",IF(E290&lt;-10,"No","Yes")))</f>
        <v>N/A</v>
      </c>
      <c r="G290" s="1">
        <v>3195</v>
      </c>
      <c r="H290" s="7" t="str">
        <f t="shared" ref="H290:H304" si="89">IF($B290="N/A","N/A",IF(G290&gt;10,"No",IF(G290&lt;-10,"No","Yes")))</f>
        <v>N/A</v>
      </c>
      <c r="I290" s="8">
        <v>1.786</v>
      </c>
      <c r="J290" s="8">
        <v>5.76</v>
      </c>
      <c r="K290" s="1" t="s">
        <v>213</v>
      </c>
      <c r="L290" s="91" t="str">
        <f t="shared" ref="L290:L301" si="90">IF(J290="Div by 0", "N/A", IF(K290="N/A","N/A", IF(J290&gt;VALUE(MID(K290,1,2)), "No", IF(J290&lt;-1*VALUE(MID(K290,1,2)), "No", "Yes"))))</f>
        <v>N/A</v>
      </c>
    </row>
    <row r="291" spans="1:12" x14ac:dyDescent="0.25">
      <c r="A291" s="123" t="s">
        <v>702</v>
      </c>
      <c r="B291" s="1" t="s">
        <v>213</v>
      </c>
      <c r="C291" s="1">
        <v>8893</v>
      </c>
      <c r="D291" s="7" t="str">
        <f t="shared" si="81"/>
        <v>N/A</v>
      </c>
      <c r="E291" s="1">
        <v>9167</v>
      </c>
      <c r="F291" s="7" t="str">
        <f t="shared" si="88"/>
        <v>N/A</v>
      </c>
      <c r="G291" s="1">
        <v>9044</v>
      </c>
      <c r="H291" s="7" t="str">
        <f t="shared" si="89"/>
        <v>N/A</v>
      </c>
      <c r="I291" s="8">
        <v>3.081</v>
      </c>
      <c r="J291" s="8">
        <v>-1.34</v>
      </c>
      <c r="K291" s="1" t="s">
        <v>213</v>
      </c>
      <c r="L291" s="91" t="str">
        <f t="shared" si="90"/>
        <v>N/A</v>
      </c>
    </row>
    <row r="292" spans="1:12" x14ac:dyDescent="0.25">
      <c r="A292" s="123" t="s">
        <v>720</v>
      </c>
      <c r="B292" s="21" t="s">
        <v>213</v>
      </c>
      <c r="C292" s="9">
        <v>2.2489598600000001E-2</v>
      </c>
      <c r="D292" s="7" t="str">
        <f t="shared" si="81"/>
        <v>N/A</v>
      </c>
      <c r="E292" s="9">
        <v>1.0908694199999999E-2</v>
      </c>
      <c r="F292" s="7" t="str">
        <f t="shared" si="88"/>
        <v>N/A</v>
      </c>
      <c r="G292" s="9">
        <v>0</v>
      </c>
      <c r="H292" s="7" t="str">
        <f t="shared" si="89"/>
        <v>N/A</v>
      </c>
      <c r="I292" s="8">
        <v>-51.5</v>
      </c>
      <c r="J292" s="8">
        <v>-100</v>
      </c>
      <c r="K292" s="21" t="s">
        <v>213</v>
      </c>
      <c r="L292" s="91" t="str">
        <f t="shared" si="90"/>
        <v>N/A</v>
      </c>
    </row>
    <row r="293" spans="1:12" x14ac:dyDescent="0.25">
      <c r="A293" s="123" t="s">
        <v>713</v>
      </c>
      <c r="B293" s="1" t="s">
        <v>213</v>
      </c>
      <c r="C293" s="1">
        <v>4087.1666667</v>
      </c>
      <c r="D293" s="7" t="str">
        <f t="shared" si="81"/>
        <v>N/A</v>
      </c>
      <c r="E293" s="1">
        <v>4194.25</v>
      </c>
      <c r="F293" s="7" t="str">
        <f t="shared" si="88"/>
        <v>N/A</v>
      </c>
      <c r="G293" s="1">
        <v>4144</v>
      </c>
      <c r="H293" s="7" t="str">
        <f t="shared" si="89"/>
        <v>N/A</v>
      </c>
      <c r="I293" s="8">
        <v>2.62</v>
      </c>
      <c r="J293" s="8">
        <v>-1.2</v>
      </c>
      <c r="K293" s="1" t="s">
        <v>213</v>
      </c>
      <c r="L293" s="91" t="str">
        <f t="shared" si="90"/>
        <v>N/A</v>
      </c>
    </row>
    <row r="294" spans="1:12" x14ac:dyDescent="0.25">
      <c r="A294" s="123" t="s">
        <v>703</v>
      </c>
      <c r="B294" s="1" t="s">
        <v>213</v>
      </c>
      <c r="C294" s="1">
        <v>0</v>
      </c>
      <c r="D294" s="7" t="str">
        <f t="shared" si="81"/>
        <v>N/A</v>
      </c>
      <c r="E294" s="1">
        <v>0</v>
      </c>
      <c r="F294" s="7" t="str">
        <f t="shared" si="88"/>
        <v>N/A</v>
      </c>
      <c r="G294" s="1">
        <v>0</v>
      </c>
      <c r="H294" s="7" t="str">
        <f t="shared" si="89"/>
        <v>N/A</v>
      </c>
      <c r="I294" s="8" t="s">
        <v>1747</v>
      </c>
      <c r="J294" s="8" t="s">
        <v>1747</v>
      </c>
      <c r="K294" s="1" t="s">
        <v>213</v>
      </c>
      <c r="L294" s="91" t="str">
        <f t="shared" si="90"/>
        <v>N/A</v>
      </c>
    </row>
    <row r="295" spans="1:12" x14ac:dyDescent="0.25">
      <c r="A295" s="123" t="s">
        <v>714</v>
      </c>
      <c r="B295" s="1" t="s">
        <v>213</v>
      </c>
      <c r="C295" s="1">
        <v>0</v>
      </c>
      <c r="D295" s="7" t="str">
        <f t="shared" si="81"/>
        <v>N/A</v>
      </c>
      <c r="E295" s="1">
        <v>0</v>
      </c>
      <c r="F295" s="7" t="str">
        <f t="shared" si="88"/>
        <v>N/A</v>
      </c>
      <c r="G295" s="1">
        <v>0</v>
      </c>
      <c r="H295" s="7" t="str">
        <f t="shared" si="89"/>
        <v>N/A</v>
      </c>
      <c r="I295" s="8" t="s">
        <v>1747</v>
      </c>
      <c r="J295" s="8" t="s">
        <v>1747</v>
      </c>
      <c r="K295" s="1" t="s">
        <v>213</v>
      </c>
      <c r="L295" s="91" t="str">
        <f t="shared" si="90"/>
        <v>N/A</v>
      </c>
    </row>
    <row r="296" spans="1:12" x14ac:dyDescent="0.25">
      <c r="A296" s="123" t="s">
        <v>704</v>
      </c>
      <c r="B296" s="1" t="s">
        <v>213</v>
      </c>
      <c r="C296" s="1">
        <v>27</v>
      </c>
      <c r="D296" s="7" t="str">
        <f t="shared" si="81"/>
        <v>N/A</v>
      </c>
      <c r="E296" s="1">
        <v>46</v>
      </c>
      <c r="F296" s="7" t="str">
        <f t="shared" si="88"/>
        <v>N/A</v>
      </c>
      <c r="G296" s="1">
        <v>88</v>
      </c>
      <c r="H296" s="7" t="str">
        <f t="shared" si="89"/>
        <v>N/A</v>
      </c>
      <c r="I296" s="8">
        <v>70.37</v>
      </c>
      <c r="J296" s="8">
        <v>91.3</v>
      </c>
      <c r="K296" s="1" t="s">
        <v>213</v>
      </c>
      <c r="L296" s="91" t="str">
        <f t="shared" si="90"/>
        <v>N/A</v>
      </c>
    </row>
    <row r="297" spans="1:12" x14ac:dyDescent="0.25">
      <c r="A297" s="123" t="s">
        <v>715</v>
      </c>
      <c r="B297" s="1" t="s">
        <v>213</v>
      </c>
      <c r="C297" s="1">
        <v>13</v>
      </c>
      <c r="D297" s="7" t="str">
        <f t="shared" si="81"/>
        <v>N/A</v>
      </c>
      <c r="E297" s="1">
        <v>27.666666667000001</v>
      </c>
      <c r="F297" s="7" t="str">
        <f t="shared" si="88"/>
        <v>N/A</v>
      </c>
      <c r="G297" s="1">
        <v>42.666666667000001</v>
      </c>
      <c r="H297" s="7" t="str">
        <f t="shared" si="89"/>
        <v>N/A</v>
      </c>
      <c r="I297" s="8">
        <v>112.8</v>
      </c>
      <c r="J297" s="8">
        <v>54.22</v>
      </c>
      <c r="K297" s="1" t="s">
        <v>213</v>
      </c>
      <c r="L297" s="91" t="str">
        <f t="shared" si="90"/>
        <v>N/A</v>
      </c>
    </row>
    <row r="298" spans="1:12" x14ac:dyDescent="0.25">
      <c r="A298" s="123" t="s">
        <v>705</v>
      </c>
      <c r="B298" s="1" t="s">
        <v>213</v>
      </c>
      <c r="C298" s="1">
        <v>0</v>
      </c>
      <c r="D298" s="7" t="str">
        <f t="shared" si="81"/>
        <v>N/A</v>
      </c>
      <c r="E298" s="1">
        <v>0</v>
      </c>
      <c r="F298" s="7" t="str">
        <f t="shared" si="88"/>
        <v>N/A</v>
      </c>
      <c r="G298" s="1">
        <v>0</v>
      </c>
      <c r="H298" s="7" t="str">
        <f t="shared" si="89"/>
        <v>N/A</v>
      </c>
      <c r="I298" s="8" t="s">
        <v>1747</v>
      </c>
      <c r="J298" s="8" t="s">
        <v>1747</v>
      </c>
      <c r="K298" s="1" t="s">
        <v>213</v>
      </c>
      <c r="L298" s="91" t="str">
        <f t="shared" si="90"/>
        <v>N/A</v>
      </c>
    </row>
    <row r="299" spans="1:12" x14ac:dyDescent="0.25">
      <c r="A299" s="123" t="s">
        <v>716</v>
      </c>
      <c r="B299" s="1" t="s">
        <v>213</v>
      </c>
      <c r="C299" s="1">
        <v>0</v>
      </c>
      <c r="D299" s="7" t="str">
        <f t="shared" si="81"/>
        <v>N/A</v>
      </c>
      <c r="E299" s="1">
        <v>0</v>
      </c>
      <c r="F299" s="7" t="str">
        <f t="shared" si="88"/>
        <v>N/A</v>
      </c>
      <c r="G299" s="1">
        <v>0</v>
      </c>
      <c r="H299" s="7" t="str">
        <f t="shared" si="89"/>
        <v>N/A</v>
      </c>
      <c r="I299" s="8" t="s">
        <v>1747</v>
      </c>
      <c r="J299" s="8" t="s">
        <v>1747</v>
      </c>
      <c r="K299" s="1" t="s">
        <v>213</v>
      </c>
      <c r="L299" s="91" t="str">
        <f t="shared" si="90"/>
        <v>N/A</v>
      </c>
    </row>
    <row r="300" spans="1:12" x14ac:dyDescent="0.25">
      <c r="A300" s="123" t="s">
        <v>403</v>
      </c>
      <c r="B300" s="1" t="s">
        <v>213</v>
      </c>
      <c r="C300" s="1">
        <v>0</v>
      </c>
      <c r="D300" s="7" t="str">
        <f t="shared" si="81"/>
        <v>N/A</v>
      </c>
      <c r="E300" s="1">
        <v>0</v>
      </c>
      <c r="F300" s="7" t="str">
        <f t="shared" si="88"/>
        <v>N/A</v>
      </c>
      <c r="G300" s="1">
        <v>0</v>
      </c>
      <c r="H300" s="7" t="str">
        <f t="shared" si="89"/>
        <v>N/A</v>
      </c>
      <c r="I300" s="8" t="s">
        <v>1747</v>
      </c>
      <c r="J300" s="8" t="s">
        <v>1747</v>
      </c>
      <c r="K300" s="1" t="s">
        <v>213</v>
      </c>
      <c r="L300" s="91" t="str">
        <f t="shared" si="90"/>
        <v>N/A</v>
      </c>
    </row>
    <row r="301" spans="1:12" x14ac:dyDescent="0.25">
      <c r="A301" s="123" t="s">
        <v>717</v>
      </c>
      <c r="B301" s="1" t="s">
        <v>213</v>
      </c>
      <c r="C301" s="1">
        <v>0</v>
      </c>
      <c r="D301" s="7" t="str">
        <f t="shared" si="81"/>
        <v>N/A</v>
      </c>
      <c r="E301" s="1">
        <v>0</v>
      </c>
      <c r="F301" s="7" t="str">
        <f t="shared" si="88"/>
        <v>N/A</v>
      </c>
      <c r="G301" s="1">
        <v>0</v>
      </c>
      <c r="H301" s="7" t="str">
        <f t="shared" si="89"/>
        <v>N/A</v>
      </c>
      <c r="I301" s="8" t="s">
        <v>1747</v>
      </c>
      <c r="J301" s="8" t="s">
        <v>1747</v>
      </c>
      <c r="K301" s="1" t="s">
        <v>213</v>
      </c>
      <c r="L301" s="91" t="str">
        <f t="shared" si="90"/>
        <v>N/A</v>
      </c>
    </row>
    <row r="302" spans="1:12" x14ac:dyDescent="0.25">
      <c r="A302" s="123" t="s">
        <v>706</v>
      </c>
      <c r="B302" s="1" t="s">
        <v>213</v>
      </c>
      <c r="C302" s="1">
        <v>0</v>
      </c>
      <c r="D302" s="7" t="str">
        <f t="shared" si="81"/>
        <v>N/A</v>
      </c>
      <c r="E302" s="1">
        <v>0</v>
      </c>
      <c r="F302" s="7" t="str">
        <f t="shared" si="88"/>
        <v>N/A</v>
      </c>
      <c r="G302" s="1">
        <v>0</v>
      </c>
      <c r="H302" s="7" t="str">
        <f t="shared" si="89"/>
        <v>N/A</v>
      </c>
      <c r="I302" s="8" t="s">
        <v>1747</v>
      </c>
      <c r="J302" s="8" t="s">
        <v>1747</v>
      </c>
      <c r="K302" s="1" t="s">
        <v>213</v>
      </c>
      <c r="L302" s="91" t="str">
        <f t="shared" ref="L302:L304" si="91">IF(J302="Div by 0", "N/A", IF(K302="N/A","N/A", IF(J302&gt;VALUE(MID(K302,1,2)), "No", IF(J302&lt;-1*VALUE(MID(K302,1,2)), "No", "Yes"))))</f>
        <v>N/A</v>
      </c>
    </row>
    <row r="303" spans="1:12" x14ac:dyDescent="0.25">
      <c r="A303" s="123" t="s">
        <v>707</v>
      </c>
      <c r="B303" s="1" t="s">
        <v>213</v>
      </c>
      <c r="C303" s="1">
        <v>0</v>
      </c>
      <c r="D303" s="7" t="str">
        <f t="shared" si="81"/>
        <v>N/A</v>
      </c>
      <c r="E303" s="1">
        <v>0</v>
      </c>
      <c r="F303" s="7" t="str">
        <f t="shared" si="88"/>
        <v>N/A</v>
      </c>
      <c r="G303" s="1">
        <v>0</v>
      </c>
      <c r="H303" s="7" t="str">
        <f t="shared" si="89"/>
        <v>N/A</v>
      </c>
      <c r="I303" s="8" t="s">
        <v>1747</v>
      </c>
      <c r="J303" s="8" t="s">
        <v>1747</v>
      </c>
      <c r="K303" s="1" t="s">
        <v>213</v>
      </c>
      <c r="L303" s="91" t="str">
        <f t="shared" si="91"/>
        <v>N/A</v>
      </c>
    </row>
    <row r="304" spans="1:12" x14ac:dyDescent="0.25">
      <c r="A304" s="123" t="s">
        <v>718</v>
      </c>
      <c r="B304" s="1" t="s">
        <v>213</v>
      </c>
      <c r="C304" s="1">
        <v>0</v>
      </c>
      <c r="D304" s="7" t="str">
        <f t="shared" si="81"/>
        <v>N/A</v>
      </c>
      <c r="E304" s="1">
        <v>0</v>
      </c>
      <c r="F304" s="7" t="str">
        <f t="shared" si="88"/>
        <v>N/A</v>
      </c>
      <c r="G304" s="1">
        <v>0</v>
      </c>
      <c r="H304" s="7" t="str">
        <f t="shared" si="89"/>
        <v>N/A</v>
      </c>
      <c r="I304" s="8" t="s">
        <v>1747</v>
      </c>
      <c r="J304" s="8" t="s">
        <v>1747</v>
      </c>
      <c r="K304" s="1" t="s">
        <v>213</v>
      </c>
      <c r="L304" s="91" t="str">
        <f t="shared" si="91"/>
        <v>N/A</v>
      </c>
    </row>
    <row r="305" spans="1:12" ht="25" x14ac:dyDescent="0.25">
      <c r="A305" s="140" t="s">
        <v>708</v>
      </c>
      <c r="B305" s="1" t="s">
        <v>213</v>
      </c>
      <c r="C305" s="1">
        <v>0</v>
      </c>
      <c r="D305" s="1" t="s">
        <v>213</v>
      </c>
      <c r="E305" s="1">
        <v>0</v>
      </c>
      <c r="F305" s="1" t="s">
        <v>213</v>
      </c>
      <c r="G305" s="1">
        <v>0</v>
      </c>
      <c r="H305" s="1" t="s">
        <v>213</v>
      </c>
      <c r="I305" s="8" t="s">
        <v>1747</v>
      </c>
      <c r="J305" s="8" t="s">
        <v>1747</v>
      </c>
      <c r="K305" s="1" t="s">
        <v>213</v>
      </c>
      <c r="L305" s="91" t="str">
        <f>IF(J305="Div by 0", "N/A", IF(K305="N/A","N/A", IF(J305&gt;VALUE(MID(K305,1,2)), "No", IF(J305&lt;-1*VALUE(MID(K305,1,2)), "No", "Yes"))))</f>
        <v>N/A</v>
      </c>
    </row>
    <row r="306" spans="1:12" x14ac:dyDescent="0.25">
      <c r="A306" s="140" t="s">
        <v>709</v>
      </c>
      <c r="B306" s="1" t="s">
        <v>213</v>
      </c>
      <c r="C306" s="1">
        <v>0</v>
      </c>
      <c r="D306" s="1" t="s">
        <v>213</v>
      </c>
      <c r="E306" s="1">
        <v>0</v>
      </c>
      <c r="F306" s="1" t="s">
        <v>213</v>
      </c>
      <c r="G306" s="1">
        <v>0</v>
      </c>
      <c r="H306" s="1" t="s">
        <v>213</v>
      </c>
      <c r="I306" s="8" t="s">
        <v>1747</v>
      </c>
      <c r="J306" s="8" t="s">
        <v>1747</v>
      </c>
      <c r="K306" s="1" t="s">
        <v>213</v>
      </c>
      <c r="L306" s="91" t="str">
        <f>IF(J306="Div by 0", "N/A", IF(K306="N/A","N/A", IF(J306&gt;VALUE(MID(K306,1,2)), "No", IF(J306&lt;-1*VALUE(MID(K306,1,2)), "No", "Yes"))))</f>
        <v>N/A</v>
      </c>
    </row>
    <row r="307" spans="1:12" x14ac:dyDescent="0.25">
      <c r="A307" s="140" t="s">
        <v>719</v>
      </c>
      <c r="B307" s="1" t="s">
        <v>213</v>
      </c>
      <c r="C307" s="1">
        <v>0</v>
      </c>
      <c r="D307" s="1" t="s">
        <v>213</v>
      </c>
      <c r="E307" s="1">
        <v>0</v>
      </c>
      <c r="F307" s="1" t="s">
        <v>213</v>
      </c>
      <c r="G307" s="1">
        <v>0</v>
      </c>
      <c r="H307" s="1" t="s">
        <v>213</v>
      </c>
      <c r="I307" s="8" t="s">
        <v>1747</v>
      </c>
      <c r="J307" s="8" t="s">
        <v>1747</v>
      </c>
      <c r="K307" s="1" t="s">
        <v>213</v>
      </c>
      <c r="L307" s="91" t="str">
        <f>IF(J307="Div by 0", "N/A", IF(K307="N/A","N/A", IF(J307&gt;VALUE(MID(K307,1,2)), "No", IF(J307&lt;-1*VALUE(MID(K307,1,2)), "No", "Yes"))))</f>
        <v>N/A</v>
      </c>
    </row>
    <row r="308" spans="1:12" x14ac:dyDescent="0.25">
      <c r="A308" s="140" t="s">
        <v>710</v>
      </c>
      <c r="B308" s="1" t="s">
        <v>213</v>
      </c>
      <c r="C308" s="1">
        <v>0</v>
      </c>
      <c r="D308" s="1" t="s">
        <v>213</v>
      </c>
      <c r="E308" s="1">
        <v>0</v>
      </c>
      <c r="F308" s="1" t="s">
        <v>213</v>
      </c>
      <c r="G308" s="1">
        <v>0</v>
      </c>
      <c r="H308" s="1" t="s">
        <v>213</v>
      </c>
      <c r="I308" s="8" t="s">
        <v>1747</v>
      </c>
      <c r="J308" s="8" t="s">
        <v>1747</v>
      </c>
      <c r="K308" s="1" t="s">
        <v>213</v>
      </c>
      <c r="L308" s="91" t="str">
        <f>IF(J308="Div by 0", "N/A", IF(K308="N/A","N/A", IF(J308&gt;VALUE(MID(K308,1,2)), "No", IF(J308&lt;-1*VALUE(MID(K308,1,2)), "No", "Yes"))))</f>
        <v>N/A</v>
      </c>
    </row>
    <row r="309" spans="1:12" x14ac:dyDescent="0.25">
      <c r="A309" s="140" t="s">
        <v>711</v>
      </c>
      <c r="B309" s="1" t="s">
        <v>213</v>
      </c>
      <c r="C309" s="1">
        <v>25993</v>
      </c>
      <c r="D309" s="1" t="s">
        <v>213</v>
      </c>
      <c r="E309" s="1">
        <v>27080</v>
      </c>
      <c r="F309" s="1" t="s">
        <v>213</v>
      </c>
      <c r="G309" s="1">
        <v>27393</v>
      </c>
      <c r="H309" s="1" t="s">
        <v>213</v>
      </c>
      <c r="I309" s="8">
        <v>4.1820000000000004</v>
      </c>
      <c r="J309" s="8">
        <v>1.1559999999999999</v>
      </c>
      <c r="K309" s="1" t="s">
        <v>213</v>
      </c>
      <c r="L309" s="91" t="str">
        <f>IF(J309="Div by 0", "N/A", IF(K309="N/A","N/A", IF(J309&gt;VALUE(MID(K309,1,2)), "No", IF(J309&lt;-1*VALUE(MID(K309,1,2)), "No", "Yes"))))</f>
        <v>N/A</v>
      </c>
    </row>
    <row r="310" spans="1:12" x14ac:dyDescent="0.25">
      <c r="A310" s="141" t="s">
        <v>73</v>
      </c>
      <c r="B310" s="21" t="s">
        <v>213</v>
      </c>
      <c r="C310" s="22">
        <v>200217</v>
      </c>
      <c r="D310" s="7" t="str">
        <f>IF($B310="N/A","N/A",IF(C310&gt;10,"No",IF(C310&lt;-10,"No","Yes")))</f>
        <v>N/A</v>
      </c>
      <c r="E310" s="22">
        <v>210380</v>
      </c>
      <c r="F310" s="7" t="str">
        <f>IF($B310="N/A","N/A",IF(E310&gt;10,"No",IF(E310&lt;-10,"No","Yes")))</f>
        <v>N/A</v>
      </c>
      <c r="G310" s="22">
        <v>213008</v>
      </c>
      <c r="H310" s="7" t="str">
        <f>IF($B310="N/A","N/A",IF(G310&gt;10,"No",IF(G310&lt;-10,"No","Yes")))</f>
        <v>N/A</v>
      </c>
      <c r="I310" s="8">
        <v>5.0759999999999996</v>
      </c>
      <c r="J310" s="8">
        <v>1.2490000000000001</v>
      </c>
      <c r="K310" s="25" t="s">
        <v>738</v>
      </c>
      <c r="L310" s="91" t="str">
        <f t="shared" ref="L310:L339" si="92">IF(J310="Div by 0", "N/A", IF(K310="N/A","N/A", IF(J310&gt;VALUE(MID(K310,1,2)), "No", IF(J310&lt;-1*VALUE(MID(K310,1,2)), "No", "Yes"))))</f>
        <v>Yes</v>
      </c>
    </row>
    <row r="311" spans="1:12" x14ac:dyDescent="0.25">
      <c r="A311" s="140" t="s">
        <v>182</v>
      </c>
      <c r="B311" s="21" t="s">
        <v>213</v>
      </c>
      <c r="C311" s="22">
        <v>12803</v>
      </c>
      <c r="D311" s="7" t="str">
        <f t="shared" ref="D311:D314" si="93">IF($B311="N/A","N/A",IF(C311&gt;10,"No",IF(C311&lt;-10,"No","Yes")))</f>
        <v>N/A</v>
      </c>
      <c r="E311" s="22">
        <v>13489</v>
      </c>
      <c r="F311" s="7" t="str">
        <f t="shared" ref="F311:F314" si="94">IF($B311="N/A","N/A",IF(E311&gt;10,"No",IF(E311&lt;-10,"No","Yes")))</f>
        <v>N/A</v>
      </c>
      <c r="G311" s="22">
        <v>13816</v>
      </c>
      <c r="H311" s="7" t="str">
        <f t="shared" ref="H311:H314" si="95">IF($B311="N/A","N/A",IF(G311&gt;10,"No",IF(G311&lt;-10,"No","Yes")))</f>
        <v>N/A</v>
      </c>
      <c r="I311" s="8">
        <v>5.3579999999999997</v>
      </c>
      <c r="J311" s="8">
        <v>2.4239999999999999</v>
      </c>
      <c r="K311" s="25" t="s">
        <v>738</v>
      </c>
      <c r="L311" s="91" t="str">
        <f>IF(J311="Div by 0", "N/A", IF(OR(J311="N/A",K311="N/A"),"N/A", IF(J311&gt;VALUE(MID(K311,1,2)), "No", IF(J311&lt;-1*VALUE(MID(K311,1,2)), "No", "Yes"))))</f>
        <v>Yes</v>
      </c>
    </row>
    <row r="312" spans="1:12" x14ac:dyDescent="0.25">
      <c r="A312" s="140" t="s">
        <v>183</v>
      </c>
      <c r="B312" s="21" t="s">
        <v>213</v>
      </c>
      <c r="C312" s="22">
        <v>24246</v>
      </c>
      <c r="D312" s="7" t="str">
        <f t="shared" si="93"/>
        <v>N/A</v>
      </c>
      <c r="E312" s="22">
        <v>25030</v>
      </c>
      <c r="F312" s="7" t="str">
        <f t="shared" si="94"/>
        <v>N/A</v>
      </c>
      <c r="G312" s="22">
        <v>25581</v>
      </c>
      <c r="H312" s="7" t="str">
        <f t="shared" si="95"/>
        <v>N/A</v>
      </c>
      <c r="I312" s="8">
        <v>3.234</v>
      </c>
      <c r="J312" s="8">
        <v>2.2010000000000001</v>
      </c>
      <c r="K312" s="25" t="s">
        <v>738</v>
      </c>
      <c r="L312" s="91" t="str">
        <f t="shared" ref="L312:L314" si="96">IF(J312="Div by 0", "N/A", IF(OR(J312="N/A",K312="N/A"),"N/A", IF(J312&gt;VALUE(MID(K312,1,2)), "No", IF(J312&lt;-1*VALUE(MID(K312,1,2)), "No", "Yes"))))</f>
        <v>Yes</v>
      </c>
    </row>
    <row r="313" spans="1:12" x14ac:dyDescent="0.25">
      <c r="A313" s="140" t="s">
        <v>184</v>
      </c>
      <c r="B313" s="21" t="s">
        <v>213</v>
      </c>
      <c r="C313" s="22">
        <v>82310</v>
      </c>
      <c r="D313" s="7" t="str">
        <f t="shared" si="93"/>
        <v>N/A</v>
      </c>
      <c r="E313" s="22">
        <v>85526</v>
      </c>
      <c r="F313" s="7" t="str">
        <f t="shared" si="94"/>
        <v>N/A</v>
      </c>
      <c r="G313" s="22">
        <v>86502</v>
      </c>
      <c r="H313" s="7" t="str">
        <f t="shared" si="95"/>
        <v>N/A</v>
      </c>
      <c r="I313" s="8">
        <v>3.907</v>
      </c>
      <c r="J313" s="8">
        <v>1.141</v>
      </c>
      <c r="K313" s="25" t="s">
        <v>738</v>
      </c>
      <c r="L313" s="91" t="str">
        <f t="shared" si="96"/>
        <v>Yes</v>
      </c>
    </row>
    <row r="314" spans="1:12" x14ac:dyDescent="0.25">
      <c r="A314" s="137" t="s">
        <v>185</v>
      </c>
      <c r="B314" s="21" t="s">
        <v>213</v>
      </c>
      <c r="C314" s="22">
        <v>80858</v>
      </c>
      <c r="D314" s="7" t="str">
        <f t="shared" si="93"/>
        <v>N/A</v>
      </c>
      <c r="E314" s="22">
        <v>86335</v>
      </c>
      <c r="F314" s="7" t="str">
        <f t="shared" si="94"/>
        <v>N/A</v>
      </c>
      <c r="G314" s="22">
        <v>87109</v>
      </c>
      <c r="H314" s="7" t="str">
        <f t="shared" si="95"/>
        <v>N/A</v>
      </c>
      <c r="I314" s="8">
        <v>6.774</v>
      </c>
      <c r="J314" s="8">
        <v>0.89649999999999996</v>
      </c>
      <c r="K314" s="25" t="s">
        <v>738</v>
      </c>
      <c r="L314" s="91" t="str">
        <f t="shared" si="96"/>
        <v>Yes</v>
      </c>
    </row>
    <row r="315" spans="1:12" x14ac:dyDescent="0.25">
      <c r="A315" s="140" t="s">
        <v>1110</v>
      </c>
      <c r="B315" s="9" t="s">
        <v>213</v>
      </c>
      <c r="C315" s="22">
        <v>85003</v>
      </c>
      <c r="D315" s="5" t="str">
        <f t="shared" ref="D315:F318" si="97">IF($B315="N/A","N/A",IF(C315&lt;0,"No","Yes"))</f>
        <v>N/A</v>
      </c>
      <c r="E315" s="22">
        <v>88246</v>
      </c>
      <c r="F315" s="5" t="str">
        <f t="shared" si="97"/>
        <v>N/A</v>
      </c>
      <c r="G315" s="22">
        <v>89192</v>
      </c>
      <c r="H315" s="5" t="str">
        <f t="shared" ref="H315:H318" si="98">IF($B315="N/A","N/A",IF(G315&lt;0,"No","Yes"))</f>
        <v>N/A</v>
      </c>
      <c r="I315" s="8">
        <v>3.8149999999999999</v>
      </c>
      <c r="J315" s="8">
        <v>1.0720000000000001</v>
      </c>
      <c r="K315" s="1" t="s">
        <v>737</v>
      </c>
      <c r="L315" s="91" t="str">
        <f>IF(J315="Div by 0", "N/A", IF(OR(J315="N/A",K315="N/A"),"N/A", IF(J315&gt;VALUE(MID(K315,1,2)), "No", IF(J315&lt;-1*VALUE(MID(K315,1,2)), "No", "Yes"))))</f>
        <v>Yes</v>
      </c>
    </row>
    <row r="316" spans="1:12" x14ac:dyDescent="0.25">
      <c r="A316" s="140" t="s">
        <v>431</v>
      </c>
      <c r="B316" s="9" t="s">
        <v>213</v>
      </c>
      <c r="C316" s="22">
        <v>7434</v>
      </c>
      <c r="D316" s="5" t="str">
        <f t="shared" si="97"/>
        <v>N/A</v>
      </c>
      <c r="E316" s="22">
        <v>7288</v>
      </c>
      <c r="F316" s="5" t="str">
        <f t="shared" si="97"/>
        <v>N/A</v>
      </c>
      <c r="G316" s="22">
        <v>7118</v>
      </c>
      <c r="H316" s="5" t="str">
        <f t="shared" si="98"/>
        <v>N/A</v>
      </c>
      <c r="I316" s="8">
        <v>-1.96</v>
      </c>
      <c r="J316" s="8">
        <v>-2.33</v>
      </c>
      <c r="K316" s="1" t="s">
        <v>737</v>
      </c>
      <c r="L316" s="91" t="str">
        <f t="shared" ref="L316:L318" si="99">IF(J316="Div by 0", "N/A", IF(OR(J316="N/A",K316="N/A"),"N/A", IF(J316&gt;VALUE(MID(K316,1,2)), "No", IF(J316&lt;-1*VALUE(MID(K316,1,2)), "No", "Yes"))))</f>
        <v>Yes</v>
      </c>
    </row>
    <row r="317" spans="1:12" x14ac:dyDescent="0.25">
      <c r="A317" s="140" t="s">
        <v>432</v>
      </c>
      <c r="B317" s="9" t="s">
        <v>213</v>
      </c>
      <c r="C317" s="22">
        <v>92471</v>
      </c>
      <c r="D317" s="5" t="str">
        <f t="shared" si="97"/>
        <v>N/A</v>
      </c>
      <c r="E317" s="22">
        <v>96838</v>
      </c>
      <c r="F317" s="5" t="str">
        <f t="shared" si="97"/>
        <v>N/A</v>
      </c>
      <c r="G317" s="22">
        <v>98708</v>
      </c>
      <c r="H317" s="5" t="str">
        <f t="shared" si="98"/>
        <v>N/A</v>
      </c>
      <c r="I317" s="8">
        <v>4.7229999999999999</v>
      </c>
      <c r="J317" s="8">
        <v>1.931</v>
      </c>
      <c r="K317" s="1" t="s">
        <v>737</v>
      </c>
      <c r="L317" s="91" t="str">
        <f t="shared" si="99"/>
        <v>Yes</v>
      </c>
    </row>
    <row r="318" spans="1:12" x14ac:dyDescent="0.25">
      <c r="A318" s="140" t="s">
        <v>1111</v>
      </c>
      <c r="B318" s="9" t="s">
        <v>213</v>
      </c>
      <c r="C318" s="22">
        <v>10848</v>
      </c>
      <c r="D318" s="5" t="str">
        <f t="shared" si="97"/>
        <v>N/A</v>
      </c>
      <c r="E318" s="22">
        <v>11259</v>
      </c>
      <c r="F318" s="5" t="str">
        <f t="shared" si="97"/>
        <v>N/A</v>
      </c>
      <c r="G318" s="22">
        <v>11626</v>
      </c>
      <c r="H318" s="5" t="str">
        <f t="shared" si="98"/>
        <v>N/A</v>
      </c>
      <c r="I318" s="8">
        <v>3.7890000000000001</v>
      </c>
      <c r="J318" s="8">
        <v>3.26</v>
      </c>
      <c r="K318" s="1" t="s">
        <v>737</v>
      </c>
      <c r="L318" s="91" t="str">
        <f t="shared" si="99"/>
        <v>Yes</v>
      </c>
    </row>
    <row r="319" spans="1:12" x14ac:dyDescent="0.25">
      <c r="A319" s="140" t="s">
        <v>98</v>
      </c>
      <c r="B319" s="21" t="s">
        <v>291</v>
      </c>
      <c r="C319" s="4">
        <v>87.603949714999999</v>
      </c>
      <c r="D319" s="7" t="str">
        <f>IF($B319="N/A","N/A",IF(C319&gt;80,"Yes","No"))</f>
        <v>Yes</v>
      </c>
      <c r="E319" s="4">
        <v>87.722216940999999</v>
      </c>
      <c r="F319" s="7" t="str">
        <f>IF($B319="N/A","N/A",IF(E319&gt;80,"Yes","No"))</f>
        <v>Yes</v>
      </c>
      <c r="G319" s="4">
        <v>87.759614662000004</v>
      </c>
      <c r="H319" s="7" t="str">
        <f>IF($B319="N/A","N/A",IF(G319&gt;80,"Yes","No"))</f>
        <v>Yes</v>
      </c>
      <c r="I319" s="8">
        <v>0.13500000000000001</v>
      </c>
      <c r="J319" s="8">
        <v>4.2599999999999999E-2</v>
      </c>
      <c r="K319" s="25" t="s">
        <v>738</v>
      </c>
      <c r="L319" s="91" t="str">
        <f t="shared" si="92"/>
        <v>Yes</v>
      </c>
    </row>
    <row r="320" spans="1:12" x14ac:dyDescent="0.25">
      <c r="A320" s="140" t="s">
        <v>332</v>
      </c>
      <c r="B320" s="21" t="s">
        <v>278</v>
      </c>
      <c r="C320" s="4">
        <v>3.5171838554999999</v>
      </c>
      <c r="D320" s="7" t="str">
        <f>IF($B320="N/A","N/A",IF(C320&gt;=5,"No",IF(C320&lt;0,"No","Yes")))</f>
        <v>Yes</v>
      </c>
      <c r="E320" s="4">
        <v>3.4580283296999998</v>
      </c>
      <c r="F320" s="7" t="str">
        <f>IF($B320="N/A","N/A",IF(E320&gt;=5,"No",IF(E320&lt;0,"No","Yes")))</f>
        <v>Yes</v>
      </c>
      <c r="G320" s="4">
        <v>3.2801584917</v>
      </c>
      <c r="H320" s="7" t="str">
        <f>IF($B320="N/A","N/A",IF(G320&gt;=5,"No",IF(G320&lt;0,"No","Yes")))</f>
        <v>Yes</v>
      </c>
      <c r="I320" s="8">
        <v>-1.68</v>
      </c>
      <c r="J320" s="8">
        <v>-5.14</v>
      </c>
      <c r="K320" s="25" t="s">
        <v>738</v>
      </c>
      <c r="L320" s="91" t="str">
        <f t="shared" si="92"/>
        <v>Yes</v>
      </c>
    </row>
    <row r="321" spans="1:12" x14ac:dyDescent="0.25">
      <c r="A321" s="140" t="s">
        <v>340</v>
      </c>
      <c r="B321" s="25" t="s">
        <v>278</v>
      </c>
      <c r="C321" s="4">
        <v>6.7966256612000002</v>
      </c>
      <c r="D321" s="7" t="str">
        <f>IF($B321="N/A","N/A",IF(C321&gt;=5,"No",IF(C321&lt;0,"No","Yes")))</f>
        <v>No</v>
      </c>
      <c r="E321" s="4">
        <v>6.8770795703000003</v>
      </c>
      <c r="F321" s="7" t="str">
        <f>IF($B321="N/A","N/A",IF(E321&gt;=5,"No",IF(E321&lt;0,"No","Yes")))</f>
        <v>No</v>
      </c>
      <c r="G321" s="4">
        <v>7.0199241343000001</v>
      </c>
      <c r="H321" s="7" t="str">
        <f>IF($B321="N/A","N/A",IF(G321&gt;=5,"No",IF(G321&lt;0,"No","Yes")))</f>
        <v>No</v>
      </c>
      <c r="I321" s="8">
        <v>1.1839999999999999</v>
      </c>
      <c r="J321" s="8">
        <v>2.077</v>
      </c>
      <c r="K321" s="25" t="s">
        <v>738</v>
      </c>
      <c r="L321" s="91" t="str">
        <f t="shared" si="92"/>
        <v>Yes</v>
      </c>
    </row>
    <row r="322" spans="1:12" x14ac:dyDescent="0.25">
      <c r="A322" s="140" t="s">
        <v>333</v>
      </c>
      <c r="B322" s="25" t="s">
        <v>278</v>
      </c>
      <c r="C322" s="4">
        <v>0</v>
      </c>
      <c r="D322" s="7" t="str">
        <f>IF($B322="N/A","N/A",IF(C322&gt;=5,"No",IF(C322&lt;0,"No","Yes")))</f>
        <v>Yes</v>
      </c>
      <c r="E322" s="4">
        <v>0</v>
      </c>
      <c r="F322" s="7" t="str">
        <f>IF($B322="N/A","N/A",IF(E322&gt;=5,"No",IF(E322&lt;0,"No","Yes")))</f>
        <v>Yes</v>
      </c>
      <c r="G322" s="4">
        <v>0</v>
      </c>
      <c r="H322" s="7" t="str">
        <f>IF($B322="N/A","N/A",IF(G322&gt;=5,"No",IF(G322&lt;0,"No","Yes")))</f>
        <v>Yes</v>
      </c>
      <c r="I322" s="8" t="s">
        <v>1747</v>
      </c>
      <c r="J322" s="8" t="s">
        <v>1747</v>
      </c>
      <c r="K322" s="25" t="s">
        <v>738</v>
      </c>
      <c r="L322" s="91" t="str">
        <f t="shared" si="92"/>
        <v>N/A</v>
      </c>
    </row>
    <row r="323" spans="1:12" x14ac:dyDescent="0.25">
      <c r="A323" s="140" t="s">
        <v>334</v>
      </c>
      <c r="B323" s="25" t="s">
        <v>292</v>
      </c>
      <c r="C323" s="4">
        <v>0</v>
      </c>
      <c r="D323" s="7" t="str">
        <f>IF($B323="N/A","N/A",IF(C323&gt;0,"No",IF(C323&lt;0,"No","Yes")))</f>
        <v>Yes</v>
      </c>
      <c r="E323" s="4">
        <v>0</v>
      </c>
      <c r="F323" s="7" t="str">
        <f>IF($B323="N/A","N/A",IF(E323&gt;0,"No",IF(E323&lt;0,"No","Yes")))</f>
        <v>Yes</v>
      </c>
      <c r="G323" s="4">
        <v>0</v>
      </c>
      <c r="H323" s="7" t="str">
        <f>IF($B323="N/A","N/A",IF(G323&gt;0,"No",IF(G323&lt;0,"No","Yes")))</f>
        <v>Yes</v>
      </c>
      <c r="I323" s="8" t="s">
        <v>1747</v>
      </c>
      <c r="J323" s="8" t="s">
        <v>1747</v>
      </c>
      <c r="K323" s="25" t="s">
        <v>738</v>
      </c>
      <c r="L323" s="91" t="str">
        <f t="shared" si="92"/>
        <v>N/A</v>
      </c>
    </row>
    <row r="324" spans="1:12" x14ac:dyDescent="0.25">
      <c r="A324" s="140" t="s">
        <v>335</v>
      </c>
      <c r="B324" s="25" t="s">
        <v>278</v>
      </c>
      <c r="C324" s="4">
        <v>2.0752483554999999</v>
      </c>
      <c r="D324" s="7" t="str">
        <f>IF($B324="N/A","N/A",IF(C324&gt;=5,"No",IF(C324&lt;0,"No","Yes")))</f>
        <v>Yes</v>
      </c>
      <c r="E324" s="4">
        <v>1.9293659093</v>
      </c>
      <c r="F324" s="7" t="str">
        <f>IF($B324="N/A","N/A",IF(E324&gt;=5,"No",IF(E324&lt;0,"No","Yes")))</f>
        <v>Yes</v>
      </c>
      <c r="G324" s="4">
        <v>1.9215240741999999</v>
      </c>
      <c r="H324" s="7" t="str">
        <f>IF($B324="N/A","N/A",IF(G324&gt;=5,"No",IF(G324&lt;0,"No","Yes")))</f>
        <v>Yes</v>
      </c>
      <c r="I324" s="8">
        <v>-7.03</v>
      </c>
      <c r="J324" s="8">
        <v>-0.40600000000000003</v>
      </c>
      <c r="K324" s="25" t="s">
        <v>738</v>
      </c>
      <c r="L324" s="91" t="str">
        <f t="shared" si="92"/>
        <v>Yes</v>
      </c>
    </row>
    <row r="325" spans="1:12" x14ac:dyDescent="0.25">
      <c r="A325" s="140" t="s">
        <v>336</v>
      </c>
      <c r="B325" s="25" t="s">
        <v>292</v>
      </c>
      <c r="C325" s="4">
        <v>0</v>
      </c>
      <c r="D325" s="7" t="str">
        <f t="shared" ref="D325:D326" si="100">IF($B325="N/A","N/A",IF(C325&gt;0,"No",IF(C325&lt;0,"No","Yes")))</f>
        <v>Yes</v>
      </c>
      <c r="E325" s="4">
        <v>0</v>
      </c>
      <c r="F325" s="7" t="str">
        <f t="shared" ref="F325:F326" si="101">IF($B325="N/A","N/A",IF(E325&gt;0,"No",IF(E325&lt;0,"No","Yes")))</f>
        <v>Yes</v>
      </c>
      <c r="G325" s="4">
        <v>0</v>
      </c>
      <c r="H325" s="7" t="str">
        <f t="shared" ref="H325:H326" si="102">IF($B325="N/A","N/A",IF(G325&gt;0,"No",IF(G325&lt;0,"No","Yes")))</f>
        <v>Yes</v>
      </c>
      <c r="I325" s="8" t="s">
        <v>1747</v>
      </c>
      <c r="J325" s="8" t="s">
        <v>1747</v>
      </c>
      <c r="K325" s="25" t="s">
        <v>738</v>
      </c>
      <c r="L325" s="91" t="str">
        <f t="shared" si="92"/>
        <v>N/A</v>
      </c>
    </row>
    <row r="326" spans="1:12" x14ac:dyDescent="0.25">
      <c r="A326" s="140" t="s">
        <v>337</v>
      </c>
      <c r="B326" s="25" t="s">
        <v>292</v>
      </c>
      <c r="C326" s="4">
        <v>6.9924132000000003E-3</v>
      </c>
      <c r="D326" s="7" t="str">
        <f t="shared" si="100"/>
        <v>No</v>
      </c>
      <c r="E326" s="4">
        <v>1.33092499E-2</v>
      </c>
      <c r="F326" s="7" t="str">
        <f t="shared" si="101"/>
        <v>No</v>
      </c>
      <c r="G326" s="4">
        <v>1.8778637399999999E-2</v>
      </c>
      <c r="H326" s="7" t="str">
        <f t="shared" si="102"/>
        <v>No</v>
      </c>
      <c r="I326" s="8">
        <v>90.34</v>
      </c>
      <c r="J326" s="8">
        <v>41.09</v>
      </c>
      <c r="K326" s="25" t="s">
        <v>738</v>
      </c>
      <c r="L326" s="91" t="str">
        <f t="shared" si="92"/>
        <v>No</v>
      </c>
    </row>
    <row r="327" spans="1:12" x14ac:dyDescent="0.25">
      <c r="A327" s="140" t="s">
        <v>99</v>
      </c>
      <c r="B327" s="25" t="s">
        <v>292</v>
      </c>
      <c r="C327" s="4">
        <v>0</v>
      </c>
      <c r="D327" s="7" t="str">
        <f>IF($B327="N/A","N/A",IF(C327&gt;0,"No",IF(C327&lt;0,"No","Yes")))</f>
        <v>Yes</v>
      </c>
      <c r="E327" s="4">
        <v>0</v>
      </c>
      <c r="F327" s="7" t="str">
        <f>IF($B327="N/A","N/A",IF(E327&gt;0,"No",IF(E327&lt;0,"No","Yes")))</f>
        <v>Yes</v>
      </c>
      <c r="G327" s="4">
        <v>0</v>
      </c>
      <c r="H327" s="7" t="str">
        <f>IF($B327="N/A","N/A",IF(G327&gt;0,"No",IF(G327&lt;0,"No","Yes")))</f>
        <v>Yes</v>
      </c>
      <c r="I327" s="8" t="s">
        <v>1747</v>
      </c>
      <c r="J327" s="8" t="s">
        <v>1747</v>
      </c>
      <c r="K327" s="25" t="s">
        <v>738</v>
      </c>
      <c r="L327" s="91" t="str">
        <f t="shared" si="92"/>
        <v>N/A</v>
      </c>
    </row>
    <row r="328" spans="1:12" x14ac:dyDescent="0.25">
      <c r="A328" s="140" t="s">
        <v>338</v>
      </c>
      <c r="B328" s="25" t="s">
        <v>292</v>
      </c>
      <c r="C328" s="4">
        <v>0</v>
      </c>
      <c r="D328" s="7" t="str">
        <f>IF($B328="N/A","N/A",IF(C328&gt;0,"No",IF(C328&lt;0,"No","Yes")))</f>
        <v>Yes</v>
      </c>
      <c r="E328" s="4">
        <v>0</v>
      </c>
      <c r="F328" s="7" t="str">
        <f>IF($B328="N/A","N/A",IF(E328&gt;0,"No",IF(E328&lt;0,"No","Yes")))</f>
        <v>Yes</v>
      </c>
      <c r="G328" s="4">
        <v>0</v>
      </c>
      <c r="H328" s="7" t="str">
        <f>IF($B328="N/A","N/A",IF(G328&gt;0,"No",IF(G328&lt;0,"No","Yes")))</f>
        <v>Yes</v>
      </c>
      <c r="I328" s="8" t="s">
        <v>1747</v>
      </c>
      <c r="J328" s="8" t="s">
        <v>1747</v>
      </c>
      <c r="K328" s="25" t="s">
        <v>738</v>
      </c>
      <c r="L328" s="91" t="str">
        <f t="shared" si="92"/>
        <v>N/A</v>
      </c>
    </row>
    <row r="329" spans="1:12" x14ac:dyDescent="0.25">
      <c r="A329" s="140" t="s">
        <v>339</v>
      </c>
      <c r="B329" s="25" t="s">
        <v>292</v>
      </c>
      <c r="C329" s="4">
        <v>0</v>
      </c>
      <c r="D329" s="7" t="str">
        <f>IF($B329="N/A","N/A",IF(C329&gt;0,"No",IF(C329&lt;0,"No","Yes")))</f>
        <v>Yes</v>
      </c>
      <c r="E329" s="4">
        <v>0</v>
      </c>
      <c r="F329" s="7" t="str">
        <f>IF($B329="N/A","N/A",IF(E329&gt;0,"No",IF(E329&lt;0,"No","Yes")))</f>
        <v>Yes</v>
      </c>
      <c r="G329" s="4">
        <v>0</v>
      </c>
      <c r="H329" s="7" t="str">
        <f>IF($B329="N/A","N/A",IF(G329&gt;0,"No",IF(G329&lt;0,"No","Yes")))</f>
        <v>Yes</v>
      </c>
      <c r="I329" s="8" t="s">
        <v>1747</v>
      </c>
      <c r="J329" s="8" t="s">
        <v>1747</v>
      </c>
      <c r="K329" s="25" t="s">
        <v>738</v>
      </c>
      <c r="L329" s="91" t="str">
        <f t="shared" si="92"/>
        <v>N/A</v>
      </c>
    </row>
    <row r="330" spans="1:12" x14ac:dyDescent="0.25">
      <c r="A330" s="140" t="s">
        <v>1112</v>
      </c>
      <c r="B330" s="21" t="s">
        <v>213</v>
      </c>
      <c r="C330" s="4">
        <v>0</v>
      </c>
      <c r="D330" s="7" t="str">
        <f>IF($B330="N/A","N/A",IF(C330&gt;10,"No",IF(C330&lt;-10,"No","Yes")))</f>
        <v>N/A</v>
      </c>
      <c r="E330" s="4">
        <v>0</v>
      </c>
      <c r="F330" s="7" t="str">
        <f>IF($B330="N/A","N/A",IF(E330&gt;10,"No",IF(E330&lt;-10,"No","Yes")))</f>
        <v>N/A</v>
      </c>
      <c r="G330" s="4">
        <v>0</v>
      </c>
      <c r="H330" s="7" t="str">
        <f>IF($B330="N/A","N/A",IF(G330&gt;10,"No",IF(G330&lt;-10,"No","Yes")))</f>
        <v>N/A</v>
      </c>
      <c r="I330" s="8" t="s">
        <v>1747</v>
      </c>
      <c r="J330" s="8" t="s">
        <v>1747</v>
      </c>
      <c r="K330" s="25" t="s">
        <v>738</v>
      </c>
      <c r="L330" s="91" t="str">
        <f t="shared" si="92"/>
        <v>N/A</v>
      </c>
    </row>
    <row r="331" spans="1:12" x14ac:dyDescent="0.25">
      <c r="A331" s="140" t="s">
        <v>1113</v>
      </c>
      <c r="B331" s="21" t="s">
        <v>213</v>
      </c>
      <c r="C331" s="4">
        <v>0</v>
      </c>
      <c r="D331" s="7" t="str">
        <f>IF($B331="N/A","N/A",IF(C331&gt;10,"No",IF(C331&lt;-10,"No","Yes")))</f>
        <v>N/A</v>
      </c>
      <c r="E331" s="4">
        <v>0</v>
      </c>
      <c r="F331" s="7" t="str">
        <f>IF($B331="N/A","N/A",IF(E331&gt;10,"No",IF(E331&lt;-10,"No","Yes")))</f>
        <v>N/A</v>
      </c>
      <c r="G331" s="4">
        <v>0</v>
      </c>
      <c r="H331" s="7" t="str">
        <f>IF($B331="N/A","N/A",IF(G331&gt;10,"No",IF(G331&lt;-10,"No","Yes")))</f>
        <v>N/A</v>
      </c>
      <c r="I331" s="8" t="s">
        <v>1747</v>
      </c>
      <c r="J331" s="8" t="s">
        <v>1747</v>
      </c>
      <c r="K331" s="25" t="s">
        <v>738</v>
      </c>
      <c r="L331" s="91" t="str">
        <f t="shared" si="92"/>
        <v>N/A</v>
      </c>
    </row>
    <row r="332" spans="1:12" x14ac:dyDescent="0.25">
      <c r="A332" s="140" t="s">
        <v>1114</v>
      </c>
      <c r="B332" s="21" t="s">
        <v>213</v>
      </c>
      <c r="C332" s="4">
        <v>0</v>
      </c>
      <c r="D332" s="7" t="str">
        <f>IF($B332="N/A","N/A",IF(C332&gt;10,"No",IF(C332&lt;-10,"No","Yes")))</f>
        <v>N/A</v>
      </c>
      <c r="E332" s="4">
        <v>0</v>
      </c>
      <c r="F332" s="7" t="str">
        <f>IF($B332="N/A","N/A",IF(E332&gt;10,"No",IF(E332&lt;-10,"No","Yes")))</f>
        <v>N/A</v>
      </c>
      <c r="G332" s="4">
        <v>0</v>
      </c>
      <c r="H332" s="7" t="str">
        <f>IF($B332="N/A","N/A",IF(G332&gt;10,"No",IF(G332&lt;-10,"No","Yes")))</f>
        <v>N/A</v>
      </c>
      <c r="I332" s="8" t="s">
        <v>1747</v>
      </c>
      <c r="J332" s="8" t="s">
        <v>1747</v>
      </c>
      <c r="K332" s="25" t="s">
        <v>738</v>
      </c>
      <c r="L332" s="91" t="str">
        <f t="shared" si="92"/>
        <v>N/A</v>
      </c>
    </row>
    <row r="333" spans="1:12" x14ac:dyDescent="0.25">
      <c r="A333" s="140" t="s">
        <v>1115</v>
      </c>
      <c r="B333" s="21" t="s">
        <v>213</v>
      </c>
      <c r="C333" s="4">
        <v>0</v>
      </c>
      <c r="D333" s="7" t="str">
        <f>IF($B333="N/A","N/A",IF(C333&gt;10,"No",IF(C333&lt;-10,"No","Yes")))</f>
        <v>N/A</v>
      </c>
      <c r="E333" s="4">
        <v>0</v>
      </c>
      <c r="F333" s="7" t="str">
        <f>IF($B333="N/A","N/A",IF(E333&gt;10,"No",IF(E333&lt;-10,"No","Yes")))</f>
        <v>N/A</v>
      </c>
      <c r="G333" s="4">
        <v>0</v>
      </c>
      <c r="H333" s="7" t="str">
        <f>IF($B333="N/A","N/A",IF(G333&gt;10,"No",IF(G333&lt;-10,"No","Yes")))</f>
        <v>N/A</v>
      </c>
      <c r="I333" s="8" t="s">
        <v>1747</v>
      </c>
      <c r="J333" s="8" t="s">
        <v>1747</v>
      </c>
      <c r="K333" s="25" t="s">
        <v>738</v>
      </c>
      <c r="L333" s="91" t="str">
        <f t="shared" si="92"/>
        <v>N/A</v>
      </c>
    </row>
    <row r="334" spans="1:12" x14ac:dyDescent="0.25">
      <c r="A334" s="140" t="s">
        <v>1116</v>
      </c>
      <c r="B334" s="21" t="s">
        <v>293</v>
      </c>
      <c r="C334" s="4">
        <v>6.4574936194000001</v>
      </c>
      <c r="D334" s="7" t="str">
        <f>IF($B334="N/A","N/A",IF(C334&gt;15,"No",IF(C334&lt;2,"No","Yes")))</f>
        <v>Yes</v>
      </c>
      <c r="E334" s="4">
        <v>7.7464587889000001</v>
      </c>
      <c r="F334" s="7" t="str">
        <f>IF($B334="N/A","N/A",IF(E334&gt;15,"No",IF(E334&lt;2,"No","Yes")))</f>
        <v>Yes</v>
      </c>
      <c r="G334" s="4">
        <v>6.8250957711</v>
      </c>
      <c r="H334" s="7" t="str">
        <f>IF($B334="N/A","N/A",IF(G334&gt;15,"No",IF(G334&lt;2,"No","Yes")))</f>
        <v>Yes</v>
      </c>
      <c r="I334" s="8">
        <v>19.96</v>
      </c>
      <c r="J334" s="8">
        <v>-11.9</v>
      </c>
      <c r="K334" s="25" t="s">
        <v>738</v>
      </c>
      <c r="L334" s="91" t="str">
        <f t="shared" si="92"/>
        <v>Yes</v>
      </c>
    </row>
    <row r="335" spans="1:12" x14ac:dyDescent="0.25">
      <c r="A335" s="140" t="s">
        <v>1117</v>
      </c>
      <c r="B335" s="21" t="s">
        <v>213</v>
      </c>
      <c r="C335" s="22">
        <v>0</v>
      </c>
      <c r="D335" s="7" t="str">
        <f>IF($B335="N/A","N/A",IF(C335&gt;10,"No",IF(C335&lt;-10,"No","Yes")))</f>
        <v>N/A</v>
      </c>
      <c r="E335" s="22">
        <v>0</v>
      </c>
      <c r="F335" s="7" t="str">
        <f>IF($B335="N/A","N/A",IF(E335&gt;10,"No",IF(E335&lt;-10,"No","Yes")))</f>
        <v>N/A</v>
      </c>
      <c r="G335" s="22">
        <v>0</v>
      </c>
      <c r="H335" s="7" t="str">
        <f>IF($B335="N/A","N/A",IF(G335&gt;10,"No",IF(G335&lt;-10,"No","Yes")))</f>
        <v>N/A</v>
      </c>
      <c r="I335" s="8" t="s">
        <v>1747</v>
      </c>
      <c r="J335" s="8" t="s">
        <v>1747</v>
      </c>
      <c r="K335" s="25" t="s">
        <v>738</v>
      </c>
      <c r="L335" s="91" t="str">
        <f t="shared" si="92"/>
        <v>N/A</v>
      </c>
    </row>
    <row r="336" spans="1:12" x14ac:dyDescent="0.25">
      <c r="A336" s="140" t="s">
        <v>1672</v>
      </c>
      <c r="B336" s="21" t="s">
        <v>213</v>
      </c>
      <c r="C336" s="22">
        <v>50</v>
      </c>
      <c r="D336" s="7" t="str">
        <f>IF($B336="N/A","N/A",IF(C336&gt;10,"No",IF(C336&lt;-10,"No","Yes")))</f>
        <v>N/A</v>
      </c>
      <c r="E336" s="22">
        <v>27</v>
      </c>
      <c r="F336" s="7" t="str">
        <f>IF($B336="N/A","N/A",IF(E336&gt;10,"No",IF(E336&lt;-10,"No","Yes")))</f>
        <v>N/A</v>
      </c>
      <c r="G336" s="22">
        <v>45</v>
      </c>
      <c r="H336" s="7" t="str">
        <f>IF($B336="N/A","N/A",IF(G336&gt;10,"No",IF(G336&lt;-10,"No","Yes")))</f>
        <v>N/A</v>
      </c>
      <c r="I336" s="8">
        <v>-46</v>
      </c>
      <c r="J336" s="8">
        <v>66.67</v>
      </c>
      <c r="K336" s="25" t="s">
        <v>738</v>
      </c>
      <c r="L336" s="91" t="str">
        <f t="shared" si="92"/>
        <v>No</v>
      </c>
    </row>
    <row r="337" spans="1:12" x14ac:dyDescent="0.25">
      <c r="A337" s="140" t="s">
        <v>1673</v>
      </c>
      <c r="B337" s="21" t="s">
        <v>213</v>
      </c>
      <c r="C337" s="22">
        <v>0</v>
      </c>
      <c r="D337" s="7" t="str">
        <f>IF($B337="N/A","N/A",IF(C337&gt;10,"No",IF(C337&lt;-10,"No","Yes")))</f>
        <v>N/A</v>
      </c>
      <c r="E337" s="22">
        <v>0</v>
      </c>
      <c r="F337" s="7" t="str">
        <f>IF($B337="N/A","N/A",IF(E337&gt;10,"No",IF(E337&lt;-10,"No","Yes")))</f>
        <v>N/A</v>
      </c>
      <c r="G337" s="22">
        <v>0</v>
      </c>
      <c r="H337" s="7" t="str">
        <f>IF($B337="N/A","N/A",IF(G337&gt;10,"No",IF(G337&lt;-10,"No","Yes")))</f>
        <v>N/A</v>
      </c>
      <c r="I337" s="8" t="s">
        <v>1747</v>
      </c>
      <c r="J337" s="8" t="s">
        <v>1747</v>
      </c>
      <c r="K337" s="25" t="s">
        <v>738</v>
      </c>
      <c r="L337" s="91" t="str">
        <f t="shared" si="92"/>
        <v>N/A</v>
      </c>
    </row>
    <row r="338" spans="1:12" x14ac:dyDescent="0.25">
      <c r="A338" s="140" t="s">
        <v>1674</v>
      </c>
      <c r="B338" s="21" t="s">
        <v>213</v>
      </c>
      <c r="C338" s="22">
        <v>2042</v>
      </c>
      <c r="D338" s="7" t="str">
        <f>IF($B338="N/A","N/A",IF(C338&gt;10,"No",IF(C338&lt;-10,"No","Yes")))</f>
        <v>N/A</v>
      </c>
      <c r="E338" s="22">
        <v>2029</v>
      </c>
      <c r="F338" s="7" t="str">
        <f>IF($B338="N/A","N/A",IF(E338&gt;10,"No",IF(E338&lt;-10,"No","Yes")))</f>
        <v>N/A</v>
      </c>
      <c r="G338" s="22">
        <v>2054</v>
      </c>
      <c r="H338" s="7" t="str">
        <f>IF($B338="N/A","N/A",IF(G338&gt;10,"No",IF(G338&lt;-10,"No","Yes")))</f>
        <v>N/A</v>
      </c>
      <c r="I338" s="8">
        <v>-0.63700000000000001</v>
      </c>
      <c r="J338" s="8">
        <v>1.232</v>
      </c>
      <c r="K338" s="25" t="s">
        <v>738</v>
      </c>
      <c r="L338" s="91" t="str">
        <f t="shared" si="92"/>
        <v>Yes</v>
      </c>
    </row>
    <row r="339" spans="1:12" x14ac:dyDescent="0.25">
      <c r="A339" s="142" t="s">
        <v>1675</v>
      </c>
      <c r="B339" s="99" t="s">
        <v>213</v>
      </c>
      <c r="C339" s="143">
        <v>35</v>
      </c>
      <c r="D339" s="130" t="str">
        <f>IF($B339="N/A","N/A",IF(C339&gt;10,"No",IF(C339&lt;-10,"No","Yes")))</f>
        <v>N/A</v>
      </c>
      <c r="E339" s="143">
        <v>26</v>
      </c>
      <c r="F339" s="130" t="str">
        <f>IF($B339="N/A","N/A",IF(E339&gt;10,"No",IF(E339&lt;-10,"No","Yes")))</f>
        <v>N/A</v>
      </c>
      <c r="G339" s="143">
        <v>45</v>
      </c>
      <c r="H339" s="130" t="str">
        <f>IF($B339="N/A","N/A",IF(G339&gt;10,"No",IF(G339&lt;-10,"No","Yes")))</f>
        <v>N/A</v>
      </c>
      <c r="I339" s="131">
        <v>-25.7</v>
      </c>
      <c r="J339" s="131">
        <v>73.08</v>
      </c>
      <c r="K339" s="144" t="s">
        <v>738</v>
      </c>
      <c r="L339" s="102" t="str">
        <f t="shared" si="92"/>
        <v>No</v>
      </c>
    </row>
    <row r="340" spans="1:12" s="13" customFormat="1" ht="12" customHeight="1" x14ac:dyDescent="0.25">
      <c r="A340" s="169" t="s">
        <v>1632</v>
      </c>
      <c r="B340" s="170"/>
      <c r="C340" s="170"/>
      <c r="D340" s="170"/>
      <c r="E340" s="170"/>
      <c r="F340" s="170"/>
      <c r="G340" s="170"/>
      <c r="H340" s="170"/>
      <c r="I340" s="170"/>
      <c r="J340" s="170"/>
      <c r="K340" s="170"/>
      <c r="L340" s="171"/>
    </row>
    <row r="341" spans="1:12" s="13" customFormat="1" ht="12.75" customHeight="1" x14ac:dyDescent="0.25">
      <c r="A341" s="164" t="s">
        <v>1630</v>
      </c>
      <c r="B341" s="165"/>
      <c r="C341" s="165"/>
      <c r="D341" s="165"/>
      <c r="E341" s="165"/>
      <c r="F341" s="165"/>
      <c r="G341" s="165"/>
      <c r="H341" s="165"/>
      <c r="I341" s="165"/>
      <c r="J341" s="165"/>
      <c r="K341" s="165"/>
      <c r="L341" s="166"/>
    </row>
    <row r="342" spans="1:12" s="13" customFormat="1" x14ac:dyDescent="0.25">
      <c r="A342" s="167" t="s">
        <v>1731</v>
      </c>
      <c r="B342" s="167"/>
      <c r="C342" s="167"/>
      <c r="D342" s="167"/>
      <c r="E342" s="167"/>
      <c r="F342" s="167"/>
      <c r="G342" s="167"/>
      <c r="H342" s="167"/>
      <c r="I342" s="167"/>
      <c r="J342" s="167"/>
      <c r="K342" s="167"/>
      <c r="L342" s="168"/>
    </row>
    <row r="344" spans="1:12" x14ac:dyDescent="0.25">
      <c r="A344" s="2"/>
    </row>
    <row r="345" spans="1:12" x14ac:dyDescent="0.25">
      <c r="A345" s="2"/>
    </row>
    <row r="347" spans="1:12" x14ac:dyDescent="0.25">
      <c r="A347" s="27"/>
    </row>
    <row r="348" spans="1:12" x14ac:dyDescent="0.25">
      <c r="A348" s="27"/>
    </row>
    <row r="349" spans="1:12" x14ac:dyDescent="0.25">
      <c r="A349" s="27"/>
    </row>
    <row r="350" spans="1:12" x14ac:dyDescent="0.25">
      <c r="A350" s="27"/>
    </row>
    <row r="351" spans="1:12" x14ac:dyDescent="0.25">
      <c r="A351" s="27"/>
    </row>
    <row r="352" spans="1:12" x14ac:dyDescent="0.25">
      <c r="A352" s="27"/>
    </row>
    <row r="353" spans="1:1" x14ac:dyDescent="0.25">
      <c r="A353" s="27"/>
    </row>
    <row r="354" spans="1:1" x14ac:dyDescent="0.25">
      <c r="A354" s="27"/>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11" sqref="A11"/>
    </sheetView>
  </sheetViews>
  <sheetFormatPr defaultColWidth="9.1796875" defaultRowHeight="12.5" x14ac:dyDescent="0.25"/>
  <cols>
    <col min="1" max="1" width="77.26953125" style="11" customWidth="1"/>
    <col min="2" max="2" width="10.7265625" style="11" customWidth="1"/>
    <col min="3" max="3" width="14.7265625" style="11" customWidth="1"/>
    <col min="4" max="4" width="7.7265625" style="11" customWidth="1"/>
    <col min="5" max="5" width="14.7265625" style="11" customWidth="1"/>
    <col min="6" max="6" width="7.7265625" style="11" customWidth="1"/>
    <col min="7" max="7" width="14.7265625" style="11" customWidth="1"/>
    <col min="8" max="8" width="7.7265625" style="11" customWidth="1"/>
    <col min="9" max="10" width="10.7265625" style="11" customWidth="1"/>
    <col min="11" max="11" width="12.7265625" style="11" customWidth="1"/>
    <col min="12" max="16384" width="9.1796875" style="11"/>
  </cols>
  <sheetData>
    <row r="1" spans="1:1" s="65" customFormat="1" x14ac:dyDescent="0.25">
      <c r="A1" s="65" t="s">
        <v>742</v>
      </c>
    </row>
    <row r="2" spans="1:1" s="65" customFormat="1" x14ac:dyDescent="0.25">
      <c r="A2" s="76" t="s">
        <v>1631</v>
      </c>
    </row>
    <row r="3" spans="1:1" s="65" customFormat="1" x14ac:dyDescent="0.25">
      <c r="A3" s="66" t="s">
        <v>1628</v>
      </c>
    </row>
    <row r="4" spans="1:1" s="65" customFormat="1" x14ac:dyDescent="0.25">
      <c r="A4" s="65" t="s">
        <v>1671</v>
      </c>
    </row>
    <row r="5" spans="1:1" s="65" customFormat="1" x14ac:dyDescent="0.25">
      <c r="A5" s="65" t="s">
        <v>1629</v>
      </c>
    </row>
    <row r="6" spans="1:1" s="65" customFormat="1" x14ac:dyDescent="0.25">
      <c r="A6" s="65" t="s">
        <v>743</v>
      </c>
    </row>
    <row r="7" spans="1:1" x14ac:dyDescent="0.25">
      <c r="A7" s="65" t="s">
        <v>744</v>
      </c>
    </row>
    <row r="8" spans="1:1" x14ac:dyDescent="0.25">
      <c r="A8" s="76" t="s">
        <v>1631</v>
      </c>
    </row>
    <row r="9" spans="1:1" x14ac:dyDescent="0.25">
      <c r="A9" s="64" t="s">
        <v>745</v>
      </c>
    </row>
    <row r="10" spans="1:1" x14ac:dyDescent="0.25">
      <c r="A10" s="11" t="s">
        <v>746</v>
      </c>
    </row>
    <row r="11" spans="1:1" x14ac:dyDescent="0.25">
      <c r="A11" s="11" t="s">
        <v>747</v>
      </c>
    </row>
    <row r="12" spans="1:1" x14ac:dyDescent="0.25">
      <c r="A12" s="11" t="s">
        <v>748</v>
      </c>
    </row>
    <row r="13" spans="1:1" x14ac:dyDescent="0.25">
      <c r="A13" s="11" t="s">
        <v>749</v>
      </c>
    </row>
    <row r="14" spans="1:1" x14ac:dyDescent="0.25">
      <c r="A14" s="11" t="s">
        <v>750</v>
      </c>
    </row>
    <row r="15" spans="1:1" x14ac:dyDescent="0.25">
      <c r="A15" s="11" t="s">
        <v>751</v>
      </c>
    </row>
    <row r="16" spans="1:1" x14ac:dyDescent="0.25">
      <c r="A16" s="11" t="s">
        <v>752</v>
      </c>
    </row>
    <row r="17" spans="1:1" x14ac:dyDescent="0.25">
      <c r="A17" s="11" t="s">
        <v>753</v>
      </c>
    </row>
    <row r="18" spans="1:1" x14ac:dyDescent="0.25">
      <c r="A18" s="11" t="s">
        <v>754</v>
      </c>
    </row>
    <row r="19" spans="1:1" x14ac:dyDescent="0.25">
      <c r="A19" s="11" t="s">
        <v>755</v>
      </c>
    </row>
    <row r="20" spans="1:1" x14ac:dyDescent="0.25">
      <c r="A20" s="11" t="s">
        <v>756</v>
      </c>
    </row>
    <row r="21" spans="1:1" x14ac:dyDescent="0.25">
      <c r="A21" s="11" t="s">
        <v>757</v>
      </c>
    </row>
    <row r="22" spans="1:1" x14ac:dyDescent="0.25">
      <c r="A22" s="11" t="s">
        <v>758</v>
      </c>
    </row>
    <row r="23" spans="1:1" x14ac:dyDescent="0.25">
      <c r="A23" s="11" t="s">
        <v>759</v>
      </c>
    </row>
    <row r="24" spans="1:1" x14ac:dyDescent="0.25">
      <c r="A24" s="11" t="s">
        <v>760</v>
      </c>
    </row>
    <row r="25" spans="1:1" x14ac:dyDescent="0.25">
      <c r="A25" s="11" t="s">
        <v>761</v>
      </c>
    </row>
    <row r="26" spans="1:1" x14ac:dyDescent="0.25">
      <c r="A26" s="11" t="s">
        <v>762</v>
      </c>
    </row>
    <row r="27" spans="1:1" x14ac:dyDescent="0.25">
      <c r="A27" s="11" t="s">
        <v>763</v>
      </c>
    </row>
    <row r="28" spans="1:1" x14ac:dyDescent="0.25">
      <c r="A28" s="11" t="s">
        <v>764</v>
      </c>
    </row>
    <row r="29" spans="1:1" x14ac:dyDescent="0.25">
      <c r="A29" s="11" t="s">
        <v>765</v>
      </c>
    </row>
    <row r="30" spans="1:1" x14ac:dyDescent="0.25">
      <c r="A30" s="11" t="s">
        <v>766</v>
      </c>
    </row>
    <row r="31" spans="1:1" x14ac:dyDescent="0.25">
      <c r="A31" s="11" t="s">
        <v>767</v>
      </c>
    </row>
    <row r="32" spans="1:1" x14ac:dyDescent="0.25">
      <c r="A32" s="11" t="s">
        <v>768</v>
      </c>
    </row>
    <row r="33" spans="1:1" x14ac:dyDescent="0.25">
      <c r="A33" s="11" t="s">
        <v>769</v>
      </c>
    </row>
    <row r="34" spans="1:1" x14ac:dyDescent="0.25">
      <c r="A34" s="11" t="s">
        <v>770</v>
      </c>
    </row>
    <row r="35" spans="1:1" x14ac:dyDescent="0.25">
      <c r="A35" s="11" t="s">
        <v>771</v>
      </c>
    </row>
    <row r="36" spans="1:1" x14ac:dyDescent="0.25">
      <c r="A36" s="11" t="s">
        <v>772</v>
      </c>
    </row>
    <row r="37" spans="1:1" x14ac:dyDescent="0.25">
      <c r="A37" s="11" t="s">
        <v>773</v>
      </c>
    </row>
    <row r="38" spans="1:1" x14ac:dyDescent="0.25">
      <c r="A38" s="11" t="s">
        <v>774</v>
      </c>
    </row>
    <row r="39" spans="1:1" x14ac:dyDescent="0.25">
      <c r="A39" s="11" t="s">
        <v>775</v>
      </c>
    </row>
    <row r="40" spans="1:1" x14ac:dyDescent="0.25">
      <c r="A40" s="11" t="s">
        <v>776</v>
      </c>
    </row>
    <row r="41" spans="1:1" x14ac:dyDescent="0.25">
      <c r="A41" s="11" t="s">
        <v>777</v>
      </c>
    </row>
    <row r="42" spans="1:1" x14ac:dyDescent="0.25">
      <c r="A42" s="11" t="s">
        <v>778</v>
      </c>
    </row>
    <row r="43" spans="1:1" x14ac:dyDescent="0.25">
      <c r="A43" s="11" t="s">
        <v>779</v>
      </c>
    </row>
    <row r="44" spans="1:1" x14ac:dyDescent="0.25">
      <c r="A44" s="11" t="s">
        <v>780</v>
      </c>
    </row>
    <row r="45" spans="1:1" x14ac:dyDescent="0.25">
      <c r="A45" s="11" t="s">
        <v>781</v>
      </c>
    </row>
    <row r="46" spans="1:1" x14ac:dyDescent="0.25">
      <c r="A46" s="11" t="s">
        <v>782</v>
      </c>
    </row>
    <row r="47" spans="1:1" x14ac:dyDescent="0.25">
      <c r="A47" s="11" t="s">
        <v>783</v>
      </c>
    </row>
    <row r="48" spans="1:1" x14ac:dyDescent="0.25">
      <c r="A48" s="11" t="s">
        <v>784</v>
      </c>
    </row>
    <row r="49" spans="1:1" x14ac:dyDescent="0.25">
      <c r="A49" s="11" t="s">
        <v>785</v>
      </c>
    </row>
    <row r="50" spans="1:1" x14ac:dyDescent="0.25">
      <c r="A50" s="11" t="s">
        <v>786</v>
      </c>
    </row>
    <row r="51" spans="1:1" x14ac:dyDescent="0.25">
      <c r="A51" s="11" t="s">
        <v>787</v>
      </c>
    </row>
    <row r="52" spans="1:1" x14ac:dyDescent="0.25">
      <c r="A52" s="11" t="s">
        <v>788</v>
      </c>
    </row>
    <row r="53" spans="1:1" x14ac:dyDescent="0.25">
      <c r="A53" s="11" t="s">
        <v>789</v>
      </c>
    </row>
    <row r="54" spans="1:1" x14ac:dyDescent="0.25">
      <c r="A54" s="11" t="s">
        <v>790</v>
      </c>
    </row>
    <row r="55" spans="1:1" x14ac:dyDescent="0.25">
      <c r="A55" s="11" t="s">
        <v>791</v>
      </c>
    </row>
    <row r="56" spans="1:1" x14ac:dyDescent="0.25">
      <c r="A56" s="11" t="s">
        <v>792</v>
      </c>
    </row>
    <row r="57" spans="1:1" x14ac:dyDescent="0.25">
      <c r="A57" s="11" t="s">
        <v>793</v>
      </c>
    </row>
    <row r="58" spans="1:1" x14ac:dyDescent="0.25">
      <c r="A58" s="11" t="s">
        <v>794</v>
      </c>
    </row>
    <row r="59" spans="1:1" x14ac:dyDescent="0.25">
      <c r="A59" s="11" t="s">
        <v>795</v>
      </c>
    </row>
    <row r="60" spans="1:1" x14ac:dyDescent="0.25">
      <c r="A60" s="11" t="s">
        <v>796</v>
      </c>
    </row>
    <row r="61" spans="1:1" x14ac:dyDescent="0.25">
      <c r="A61" s="11" t="s">
        <v>1692</v>
      </c>
    </row>
    <row r="62" spans="1:1" x14ac:dyDescent="0.25">
      <c r="A62" s="11" t="s">
        <v>797</v>
      </c>
    </row>
    <row r="63" spans="1:1" x14ac:dyDescent="0.25">
      <c r="A63" s="11" t="s">
        <v>798</v>
      </c>
    </row>
    <row r="64" spans="1:1" x14ac:dyDescent="0.25">
      <c r="A64" s="11" t="s">
        <v>799</v>
      </c>
    </row>
    <row r="65" spans="1:1" x14ac:dyDescent="0.25">
      <c r="A65" s="11" t="s">
        <v>800</v>
      </c>
    </row>
    <row r="66" spans="1:1" x14ac:dyDescent="0.25">
      <c r="A66" s="11" t="s">
        <v>801</v>
      </c>
    </row>
    <row r="67" spans="1:1" x14ac:dyDescent="0.25">
      <c r="A67" s="11" t="s">
        <v>802</v>
      </c>
    </row>
    <row r="68" spans="1:1" x14ac:dyDescent="0.25">
      <c r="A68" s="11" t="s">
        <v>803</v>
      </c>
    </row>
    <row r="69" spans="1:1" x14ac:dyDescent="0.25">
      <c r="A69" s="11" t="s">
        <v>804</v>
      </c>
    </row>
    <row r="70" spans="1:1" x14ac:dyDescent="0.25">
      <c r="A70" s="11" t="s">
        <v>805</v>
      </c>
    </row>
    <row r="71" spans="1:1" x14ac:dyDescent="0.25">
      <c r="A71" s="11" t="s">
        <v>806</v>
      </c>
    </row>
    <row r="72" spans="1:1" x14ac:dyDescent="0.25">
      <c r="A72" s="11" t="s">
        <v>807</v>
      </c>
    </row>
    <row r="73" spans="1:1" x14ac:dyDescent="0.25">
      <c r="A73" s="11" t="s">
        <v>808</v>
      </c>
    </row>
    <row r="74" spans="1:1" x14ac:dyDescent="0.25">
      <c r="A74" s="11" t="s">
        <v>809</v>
      </c>
    </row>
    <row r="75" spans="1:1" x14ac:dyDescent="0.25">
      <c r="A75" s="11" t="s">
        <v>810</v>
      </c>
    </row>
    <row r="76" spans="1:1" x14ac:dyDescent="0.25">
      <c r="A76" s="11" t="s">
        <v>811</v>
      </c>
    </row>
    <row r="77" spans="1:1" x14ac:dyDescent="0.25">
      <c r="A77" s="11" t="s">
        <v>812</v>
      </c>
    </row>
    <row r="78" spans="1:1" x14ac:dyDescent="0.25">
      <c r="A78" s="11" t="s">
        <v>813</v>
      </c>
    </row>
    <row r="79" spans="1:1" x14ac:dyDescent="0.25">
      <c r="A79" s="76" t="s">
        <v>1731</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G161" activePane="bottomRight" state="frozen"/>
      <selection activeCell="K249" sqref="K249"/>
      <selection pane="topRight" activeCell="K249" sqref="K249"/>
      <selection pane="bottomLeft" activeCell="K249" sqref="K249"/>
      <selection pane="bottomRight" activeCell="K249" sqref="K249"/>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ht="24.75" customHeight="1" x14ac:dyDescent="0.3">
      <c r="A2" s="178" t="s">
        <v>1591</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122" t="s">
        <v>58</v>
      </c>
      <c r="B6" s="25" t="s">
        <v>213</v>
      </c>
      <c r="C6" s="10">
        <v>1477815122</v>
      </c>
      <c r="D6" s="7" t="str">
        <f t="shared" ref="D6:D12" si="0">IF($B6="N/A","N/A",IF(C6&gt;10,"No",IF(C6&lt;-10,"No","Yes")))</f>
        <v>N/A</v>
      </c>
      <c r="E6" s="10">
        <v>1553042463</v>
      </c>
      <c r="F6" s="7" t="str">
        <f t="shared" ref="F6:F12" si="1">IF($B6="N/A","N/A",IF(E6&gt;10,"No",IF(E6&lt;-10,"No","Yes")))</f>
        <v>N/A</v>
      </c>
      <c r="G6" s="10">
        <v>1671068428</v>
      </c>
      <c r="H6" s="7" t="str">
        <f t="shared" ref="H6:H12" si="2">IF($B6="N/A","N/A",IF(G6&gt;10,"No",IF(G6&lt;-10,"No","Yes")))</f>
        <v>N/A</v>
      </c>
      <c r="I6" s="8">
        <v>5.09</v>
      </c>
      <c r="J6" s="8">
        <v>7.6</v>
      </c>
      <c r="K6" s="25" t="s">
        <v>736</v>
      </c>
      <c r="L6" s="91" t="str">
        <f t="shared" ref="L6:L13" si="3">IF(J6="Div by 0", "N/A", IF(K6="N/A","N/A", IF(J6&gt;VALUE(MID(K6,1,2)), "No", IF(J6&lt;-1*VALUE(MID(K6,1,2)), "No", "Yes"))))</f>
        <v>Yes</v>
      </c>
    </row>
    <row r="7" spans="1:12" x14ac:dyDescent="0.25">
      <c r="A7" s="122" t="s">
        <v>1118</v>
      </c>
      <c r="B7" s="25" t="s">
        <v>213</v>
      </c>
      <c r="C7" s="10">
        <v>5981.7009989999997</v>
      </c>
      <c r="D7" s="7" t="str">
        <f t="shared" si="0"/>
        <v>N/A</v>
      </c>
      <c r="E7" s="10">
        <v>6044.4014454999997</v>
      </c>
      <c r="F7" s="7" t="str">
        <f t="shared" si="1"/>
        <v>N/A</v>
      </c>
      <c r="G7" s="10">
        <v>6469.3364769</v>
      </c>
      <c r="H7" s="7" t="str">
        <f t="shared" si="2"/>
        <v>N/A</v>
      </c>
      <c r="I7" s="8">
        <v>1.048</v>
      </c>
      <c r="J7" s="8">
        <v>7.03</v>
      </c>
      <c r="K7" s="25" t="s">
        <v>736</v>
      </c>
      <c r="L7" s="91" t="str">
        <f t="shared" si="3"/>
        <v>Yes</v>
      </c>
    </row>
    <row r="8" spans="1:12" x14ac:dyDescent="0.25">
      <c r="A8" s="122" t="s">
        <v>721</v>
      </c>
      <c r="B8" s="25" t="s">
        <v>213</v>
      </c>
      <c r="C8" s="10">
        <v>1366</v>
      </c>
      <c r="D8" s="7" t="str">
        <f t="shared" si="0"/>
        <v>N/A</v>
      </c>
      <c r="E8" s="10">
        <v>1622</v>
      </c>
      <c r="F8" s="7" t="str">
        <f t="shared" si="1"/>
        <v>N/A</v>
      </c>
      <c r="G8" s="10">
        <v>1701</v>
      </c>
      <c r="H8" s="7" t="str">
        <f t="shared" si="2"/>
        <v>N/A</v>
      </c>
      <c r="I8" s="8">
        <v>18.739999999999998</v>
      </c>
      <c r="J8" s="8">
        <v>4.8710000000000004</v>
      </c>
      <c r="K8" s="25" t="s">
        <v>736</v>
      </c>
      <c r="L8" s="91" t="str">
        <f t="shared" si="3"/>
        <v>Yes</v>
      </c>
    </row>
    <row r="9" spans="1:12" x14ac:dyDescent="0.25">
      <c r="A9" s="122" t="s">
        <v>722</v>
      </c>
      <c r="B9" s="25" t="s">
        <v>213</v>
      </c>
      <c r="C9" s="10">
        <v>2683</v>
      </c>
      <c r="D9" s="7" t="str">
        <f t="shared" si="0"/>
        <v>N/A</v>
      </c>
      <c r="E9" s="10">
        <v>2916</v>
      </c>
      <c r="F9" s="7" t="str">
        <f t="shared" si="1"/>
        <v>N/A</v>
      </c>
      <c r="G9" s="10">
        <v>3124</v>
      </c>
      <c r="H9" s="7" t="str">
        <f t="shared" si="2"/>
        <v>N/A</v>
      </c>
      <c r="I9" s="8">
        <v>8.6839999999999993</v>
      </c>
      <c r="J9" s="8">
        <v>7.133</v>
      </c>
      <c r="K9" s="25" t="s">
        <v>736</v>
      </c>
      <c r="L9" s="91" t="str">
        <f t="shared" si="3"/>
        <v>Yes</v>
      </c>
    </row>
    <row r="10" spans="1:12" x14ac:dyDescent="0.25">
      <c r="A10" s="122" t="s">
        <v>723</v>
      </c>
      <c r="B10" s="25" t="s">
        <v>213</v>
      </c>
      <c r="C10" s="10">
        <v>5925</v>
      </c>
      <c r="D10" s="7" t="str">
        <f t="shared" si="0"/>
        <v>N/A</v>
      </c>
      <c r="E10" s="10">
        <v>5865</v>
      </c>
      <c r="F10" s="7" t="str">
        <f t="shared" si="1"/>
        <v>N/A</v>
      </c>
      <c r="G10" s="10">
        <v>5916</v>
      </c>
      <c r="H10" s="7" t="str">
        <f t="shared" si="2"/>
        <v>N/A</v>
      </c>
      <c r="I10" s="8">
        <v>-1.01</v>
      </c>
      <c r="J10" s="8">
        <v>0.86960000000000004</v>
      </c>
      <c r="K10" s="25" t="s">
        <v>736</v>
      </c>
      <c r="L10" s="91" t="str">
        <f t="shared" si="3"/>
        <v>Yes</v>
      </c>
    </row>
    <row r="11" spans="1:12" x14ac:dyDescent="0.25">
      <c r="A11" s="122" t="s">
        <v>724</v>
      </c>
      <c r="B11" s="25" t="s">
        <v>213</v>
      </c>
      <c r="C11" s="10">
        <v>16285</v>
      </c>
      <c r="D11" s="7" t="str">
        <f t="shared" si="0"/>
        <v>N/A</v>
      </c>
      <c r="E11" s="10">
        <v>17018</v>
      </c>
      <c r="F11" s="7" t="str">
        <f t="shared" si="1"/>
        <v>N/A</v>
      </c>
      <c r="G11" s="10">
        <v>18260</v>
      </c>
      <c r="H11" s="7" t="str">
        <f t="shared" si="2"/>
        <v>N/A</v>
      </c>
      <c r="I11" s="8">
        <v>4.5010000000000003</v>
      </c>
      <c r="J11" s="8">
        <v>7.298</v>
      </c>
      <c r="K11" s="25" t="s">
        <v>736</v>
      </c>
      <c r="L11" s="91" t="str">
        <f t="shared" si="3"/>
        <v>Yes</v>
      </c>
    </row>
    <row r="12" spans="1:12" x14ac:dyDescent="0.25">
      <c r="A12" s="122" t="s">
        <v>725</v>
      </c>
      <c r="B12" s="25" t="s">
        <v>213</v>
      </c>
      <c r="C12" s="10">
        <v>66350</v>
      </c>
      <c r="D12" s="7" t="str">
        <f t="shared" si="0"/>
        <v>N/A</v>
      </c>
      <c r="E12" s="10">
        <v>59707</v>
      </c>
      <c r="F12" s="7" t="str">
        <f t="shared" si="1"/>
        <v>N/A</v>
      </c>
      <c r="G12" s="10">
        <v>70640</v>
      </c>
      <c r="H12" s="7" t="str">
        <f t="shared" si="2"/>
        <v>N/A</v>
      </c>
      <c r="I12" s="8">
        <v>-10</v>
      </c>
      <c r="J12" s="8">
        <v>18.309999999999999</v>
      </c>
      <c r="K12" s="25" t="s">
        <v>736</v>
      </c>
      <c r="L12" s="91" t="str">
        <f t="shared" si="3"/>
        <v>Yes</v>
      </c>
    </row>
    <row r="13" spans="1:12" x14ac:dyDescent="0.25">
      <c r="A13" s="122" t="s">
        <v>74</v>
      </c>
      <c r="B13" s="25" t="s">
        <v>213</v>
      </c>
      <c r="C13" s="10">
        <v>2110033</v>
      </c>
      <c r="D13" s="7" t="str">
        <f>IF($B13="N/A","N/A",IF(C13&gt;10,"No",IF(C13&lt;-10,"No","Yes")))</f>
        <v>N/A</v>
      </c>
      <c r="E13" s="10">
        <v>2554687</v>
      </c>
      <c r="F13" s="7" t="str">
        <f>IF($B13="N/A","N/A",IF(E13&gt;10,"No",IF(E13&lt;-10,"No","Yes")))</f>
        <v>N/A</v>
      </c>
      <c r="G13" s="10">
        <v>1781850</v>
      </c>
      <c r="H13" s="7" t="str">
        <f>IF($B13="N/A","N/A",IF(G13&gt;10,"No",IF(G13&lt;-10,"No","Yes")))</f>
        <v>N/A</v>
      </c>
      <c r="I13" s="8">
        <v>21.07</v>
      </c>
      <c r="J13" s="8">
        <v>-30.3</v>
      </c>
      <c r="K13" s="25" t="s">
        <v>736</v>
      </c>
      <c r="L13" s="91" t="str">
        <f t="shared" si="3"/>
        <v>No</v>
      </c>
    </row>
    <row r="14" spans="1:12" x14ac:dyDescent="0.25">
      <c r="A14" s="138" t="s">
        <v>157</v>
      </c>
      <c r="B14" s="21" t="s">
        <v>213</v>
      </c>
      <c r="C14" s="4">
        <v>8.2082604753999995</v>
      </c>
      <c r="D14" s="7" t="str">
        <f t="shared" ref="D14:D18" si="4">IF($B14="N/A","N/A",IF(C14&gt;10,"No",IF(C14&lt;-10,"No","Yes")))</f>
        <v>N/A</v>
      </c>
      <c r="E14" s="4">
        <v>8.1992223835000004</v>
      </c>
      <c r="F14" s="7" t="str">
        <f t="shared" ref="F14:F18" si="5">IF($B14="N/A","N/A",IF(E14&gt;10,"No",IF(E14&lt;-10,"No","Yes")))</f>
        <v>N/A</v>
      </c>
      <c r="G14" s="4">
        <v>7.9982656229</v>
      </c>
      <c r="H14" s="7" t="str">
        <f t="shared" ref="H14:H18" si="6">IF($B14="N/A","N/A",IF(G14&gt;10,"No",IF(G14&lt;-10,"No","Yes")))</f>
        <v>N/A</v>
      </c>
      <c r="I14" s="8">
        <v>-0.11</v>
      </c>
      <c r="J14" s="8">
        <v>-2.4500000000000002</v>
      </c>
      <c r="K14" s="25" t="s">
        <v>736</v>
      </c>
      <c r="L14" s="91" t="str">
        <f t="shared" ref="L14:L18" si="7">IF(J14="Div by 0", "N/A", IF(K14="N/A","N/A", IF(J14&gt;VALUE(MID(K14,1,2)), "No", IF(J14&lt;-1*VALUE(MID(K14,1,2)), "No", "Yes"))))</f>
        <v>Yes</v>
      </c>
    </row>
    <row r="15" spans="1:12" x14ac:dyDescent="0.25">
      <c r="A15" s="122" t="s">
        <v>417</v>
      </c>
      <c r="B15" s="21" t="s">
        <v>213</v>
      </c>
      <c r="C15" s="4">
        <v>31.494422792999998</v>
      </c>
      <c r="D15" s="7" t="str">
        <f t="shared" si="4"/>
        <v>N/A</v>
      </c>
      <c r="E15" s="4">
        <v>31.602984691</v>
      </c>
      <c r="F15" s="7" t="str">
        <f t="shared" si="5"/>
        <v>N/A</v>
      </c>
      <c r="G15" s="4">
        <v>31.390811831000001</v>
      </c>
      <c r="H15" s="7" t="str">
        <f t="shared" si="6"/>
        <v>N/A</v>
      </c>
      <c r="I15" s="8">
        <v>0.34470000000000001</v>
      </c>
      <c r="J15" s="8">
        <v>-0.67100000000000004</v>
      </c>
      <c r="K15" s="25" t="s">
        <v>736</v>
      </c>
      <c r="L15" s="91" t="str">
        <f t="shared" si="7"/>
        <v>Yes</v>
      </c>
    </row>
    <row r="16" spans="1:12" x14ac:dyDescent="0.25">
      <c r="A16" s="122" t="s">
        <v>418</v>
      </c>
      <c r="B16" s="21" t="s">
        <v>213</v>
      </c>
      <c r="C16" s="4">
        <v>13.656141916999999</v>
      </c>
      <c r="D16" s="7" t="str">
        <f t="shared" si="4"/>
        <v>N/A</v>
      </c>
      <c r="E16" s="4">
        <v>14.090564129000001</v>
      </c>
      <c r="F16" s="7" t="str">
        <f t="shared" si="5"/>
        <v>N/A</v>
      </c>
      <c r="G16" s="4">
        <v>14.234292028</v>
      </c>
      <c r="H16" s="7" t="str">
        <f t="shared" si="6"/>
        <v>N/A</v>
      </c>
      <c r="I16" s="8">
        <v>3.181</v>
      </c>
      <c r="J16" s="8">
        <v>1.02</v>
      </c>
      <c r="K16" s="25" t="s">
        <v>736</v>
      </c>
      <c r="L16" s="91" t="str">
        <f t="shared" si="7"/>
        <v>Yes</v>
      </c>
    </row>
    <row r="17" spans="1:12" x14ac:dyDescent="0.25">
      <c r="A17" s="122" t="s">
        <v>419</v>
      </c>
      <c r="B17" s="21" t="s">
        <v>213</v>
      </c>
      <c r="C17" s="4">
        <v>2.1917584992000001</v>
      </c>
      <c r="D17" s="7" t="str">
        <f t="shared" si="4"/>
        <v>N/A</v>
      </c>
      <c r="E17" s="4">
        <v>2.0266861851</v>
      </c>
      <c r="F17" s="7" t="str">
        <f t="shared" si="5"/>
        <v>N/A</v>
      </c>
      <c r="G17" s="4">
        <v>1.6269529892000001</v>
      </c>
      <c r="H17" s="7" t="str">
        <f t="shared" si="6"/>
        <v>N/A</v>
      </c>
      <c r="I17" s="8">
        <v>-7.53</v>
      </c>
      <c r="J17" s="8">
        <v>-19.7</v>
      </c>
      <c r="K17" s="25" t="s">
        <v>736</v>
      </c>
      <c r="L17" s="91" t="str">
        <f t="shared" si="7"/>
        <v>Yes</v>
      </c>
    </row>
    <row r="18" spans="1:12" x14ac:dyDescent="0.25">
      <c r="A18" s="122" t="s">
        <v>420</v>
      </c>
      <c r="B18" s="21" t="s">
        <v>213</v>
      </c>
      <c r="C18" s="4">
        <v>9.1205333382999996</v>
      </c>
      <c r="D18" s="7" t="str">
        <f t="shared" si="4"/>
        <v>N/A</v>
      </c>
      <c r="E18" s="4">
        <v>9.0622530434000002</v>
      </c>
      <c r="F18" s="7" t="str">
        <f t="shared" si="5"/>
        <v>N/A</v>
      </c>
      <c r="G18" s="4">
        <v>8.8319639684000002</v>
      </c>
      <c r="H18" s="7" t="str">
        <f t="shared" si="6"/>
        <v>N/A</v>
      </c>
      <c r="I18" s="8">
        <v>-0.63900000000000001</v>
      </c>
      <c r="J18" s="8">
        <v>-2.54</v>
      </c>
      <c r="K18" s="25" t="s">
        <v>736</v>
      </c>
      <c r="L18" s="91" t="str">
        <f t="shared" si="7"/>
        <v>Yes</v>
      </c>
    </row>
    <row r="19" spans="1:12" x14ac:dyDescent="0.25">
      <c r="A19" s="122" t="s">
        <v>75</v>
      </c>
      <c r="B19" s="25" t="s">
        <v>213</v>
      </c>
      <c r="C19" s="22">
        <v>11</v>
      </c>
      <c r="D19" s="7" t="str">
        <f t="shared" ref="D19:D50" si="8">IF($B19="N/A","N/A",IF(C19&gt;10,"No",IF(C19&lt;-10,"No","Yes")))</f>
        <v>N/A</v>
      </c>
      <c r="E19" s="22">
        <v>11</v>
      </c>
      <c r="F19" s="7" t="str">
        <f t="shared" ref="F19:F50" si="9">IF($B19="N/A","N/A",IF(E19&gt;10,"No",IF(E19&lt;-10,"No","Yes")))</f>
        <v>N/A</v>
      </c>
      <c r="G19" s="22">
        <v>11</v>
      </c>
      <c r="H19" s="7" t="str">
        <f t="shared" ref="H19:H50" si="10">IF($B19="N/A","N/A",IF(G19&gt;10,"No",IF(G19&lt;-10,"No","Yes")))</f>
        <v>N/A</v>
      </c>
      <c r="I19" s="8">
        <v>0</v>
      </c>
      <c r="J19" s="8">
        <v>-75</v>
      </c>
      <c r="K19" s="25" t="s">
        <v>213</v>
      </c>
      <c r="L19" s="91" t="str">
        <f t="shared" ref="L19:L25" si="11">IF(J19="Div by 0", "N/A", IF(K19="N/A","N/A", IF(J19&gt;VALUE(MID(K19,1,2)), "No", IF(J19&lt;-1*VALUE(MID(K19,1,2)), "No", "Yes"))))</f>
        <v>N/A</v>
      </c>
    </row>
    <row r="20" spans="1:12" x14ac:dyDescent="0.25">
      <c r="A20" s="122" t="s">
        <v>76</v>
      </c>
      <c r="B20" s="25" t="s">
        <v>213</v>
      </c>
      <c r="C20" s="22">
        <v>11</v>
      </c>
      <c r="D20" s="7" t="str">
        <f t="shared" si="8"/>
        <v>N/A</v>
      </c>
      <c r="E20" s="22">
        <v>12</v>
      </c>
      <c r="F20" s="7" t="str">
        <f t="shared" si="9"/>
        <v>N/A</v>
      </c>
      <c r="G20" s="22">
        <v>24</v>
      </c>
      <c r="H20" s="7" t="str">
        <f t="shared" si="10"/>
        <v>N/A</v>
      </c>
      <c r="I20" s="8">
        <v>20</v>
      </c>
      <c r="J20" s="8">
        <v>100</v>
      </c>
      <c r="K20" s="25" t="s">
        <v>213</v>
      </c>
      <c r="L20" s="91" t="str">
        <f t="shared" si="11"/>
        <v>N/A</v>
      </c>
    </row>
    <row r="21" spans="1:12" x14ac:dyDescent="0.25">
      <c r="A21" s="138" t="s">
        <v>1118</v>
      </c>
      <c r="B21" s="25" t="s">
        <v>213</v>
      </c>
      <c r="C21" s="10">
        <v>5981.7009989999997</v>
      </c>
      <c r="D21" s="7" t="str">
        <f t="shared" si="8"/>
        <v>N/A</v>
      </c>
      <c r="E21" s="10">
        <v>6044.4014454999997</v>
      </c>
      <c r="F21" s="7" t="str">
        <f t="shared" si="9"/>
        <v>N/A</v>
      </c>
      <c r="G21" s="10">
        <v>6469.3364769</v>
      </c>
      <c r="H21" s="7" t="str">
        <f t="shared" si="10"/>
        <v>N/A</v>
      </c>
      <c r="I21" s="8">
        <v>1.048</v>
      </c>
      <c r="J21" s="8">
        <v>7.03</v>
      </c>
      <c r="K21" s="25" t="s">
        <v>736</v>
      </c>
      <c r="L21" s="91" t="str">
        <f t="shared" si="11"/>
        <v>Yes</v>
      </c>
    </row>
    <row r="22" spans="1:12" x14ac:dyDescent="0.25">
      <c r="A22" s="122" t="s">
        <v>1702</v>
      </c>
      <c r="B22" s="25" t="s">
        <v>213</v>
      </c>
      <c r="C22" s="10">
        <v>13396.07546</v>
      </c>
      <c r="D22" s="7" t="str">
        <f t="shared" si="8"/>
        <v>N/A</v>
      </c>
      <c r="E22" s="10">
        <v>13370.652837</v>
      </c>
      <c r="F22" s="7" t="str">
        <f t="shared" si="9"/>
        <v>N/A</v>
      </c>
      <c r="G22" s="10">
        <v>16166.080679999999</v>
      </c>
      <c r="H22" s="7" t="str">
        <f t="shared" si="10"/>
        <v>N/A</v>
      </c>
      <c r="I22" s="8">
        <v>-0.19</v>
      </c>
      <c r="J22" s="8">
        <v>20.91</v>
      </c>
      <c r="K22" s="25" t="s">
        <v>736</v>
      </c>
      <c r="L22" s="91" t="str">
        <f t="shared" si="11"/>
        <v>Yes</v>
      </c>
    </row>
    <row r="23" spans="1:12" x14ac:dyDescent="0.25">
      <c r="A23" s="122" t="s">
        <v>1119</v>
      </c>
      <c r="B23" s="25" t="s">
        <v>213</v>
      </c>
      <c r="C23" s="10">
        <v>17676.819739999999</v>
      </c>
      <c r="D23" s="7" t="str">
        <f t="shared" si="8"/>
        <v>N/A</v>
      </c>
      <c r="E23" s="10">
        <v>17889.826280000001</v>
      </c>
      <c r="F23" s="7" t="str">
        <f t="shared" si="9"/>
        <v>N/A</v>
      </c>
      <c r="G23" s="10">
        <v>19300.027977000002</v>
      </c>
      <c r="H23" s="7" t="str">
        <f t="shared" si="10"/>
        <v>N/A</v>
      </c>
      <c r="I23" s="8">
        <v>1.2050000000000001</v>
      </c>
      <c r="J23" s="8">
        <v>7.883</v>
      </c>
      <c r="K23" s="25" t="s">
        <v>736</v>
      </c>
      <c r="L23" s="91" t="str">
        <f t="shared" si="11"/>
        <v>Yes</v>
      </c>
    </row>
    <row r="24" spans="1:12" x14ac:dyDescent="0.25">
      <c r="A24" s="122" t="s">
        <v>1120</v>
      </c>
      <c r="B24" s="25" t="s">
        <v>213</v>
      </c>
      <c r="C24" s="10">
        <v>2918.0272137000002</v>
      </c>
      <c r="D24" s="7" t="str">
        <f t="shared" si="8"/>
        <v>N/A</v>
      </c>
      <c r="E24" s="10">
        <v>3017.3826668000002</v>
      </c>
      <c r="F24" s="7" t="str">
        <f t="shared" si="9"/>
        <v>N/A</v>
      </c>
      <c r="G24" s="10">
        <v>3116.3040356000001</v>
      </c>
      <c r="H24" s="7" t="str">
        <f t="shared" si="10"/>
        <v>N/A</v>
      </c>
      <c r="I24" s="8">
        <v>3.4049999999999998</v>
      </c>
      <c r="J24" s="8">
        <v>3.278</v>
      </c>
      <c r="K24" s="25" t="s">
        <v>736</v>
      </c>
      <c r="L24" s="91" t="str">
        <f t="shared" si="11"/>
        <v>Yes</v>
      </c>
    </row>
    <row r="25" spans="1:12" x14ac:dyDescent="0.25">
      <c r="A25" s="122" t="s">
        <v>1121</v>
      </c>
      <c r="B25" s="25" t="s">
        <v>213</v>
      </c>
      <c r="C25" s="10">
        <v>4823.8853864000002</v>
      </c>
      <c r="D25" s="7" t="str">
        <f t="shared" si="8"/>
        <v>N/A</v>
      </c>
      <c r="E25" s="10">
        <v>4840.0609654999998</v>
      </c>
      <c r="F25" s="7" t="str">
        <f t="shared" si="9"/>
        <v>N/A</v>
      </c>
      <c r="G25" s="10">
        <v>4916.5497898000003</v>
      </c>
      <c r="H25" s="7" t="str">
        <f t="shared" si="10"/>
        <v>N/A</v>
      </c>
      <c r="I25" s="8">
        <v>0.33529999999999999</v>
      </c>
      <c r="J25" s="8">
        <v>1.58</v>
      </c>
      <c r="K25" s="25" t="s">
        <v>736</v>
      </c>
      <c r="L25" s="91" t="str">
        <f t="shared" si="11"/>
        <v>Yes</v>
      </c>
    </row>
    <row r="26" spans="1:12" x14ac:dyDescent="0.25">
      <c r="A26" s="114" t="s">
        <v>1122</v>
      </c>
      <c r="B26" s="25" t="s">
        <v>213</v>
      </c>
      <c r="C26" s="10">
        <v>5925.7396326999997</v>
      </c>
      <c r="D26" s="7" t="str">
        <f t="shared" si="8"/>
        <v>N/A</v>
      </c>
      <c r="E26" s="10">
        <v>5948.2952594999997</v>
      </c>
      <c r="F26" s="7" t="str">
        <f t="shared" si="9"/>
        <v>N/A</v>
      </c>
      <c r="G26" s="10">
        <v>6430.4936616000005</v>
      </c>
      <c r="H26" s="7" t="str">
        <f t="shared" si="10"/>
        <v>N/A</v>
      </c>
      <c r="I26" s="8">
        <v>0.38059999999999999</v>
      </c>
      <c r="J26" s="8">
        <v>8.1059999999999999</v>
      </c>
      <c r="K26" s="25" t="s">
        <v>736</v>
      </c>
      <c r="L26" s="91" t="str">
        <f>IF(J26="Div by 0", "N/A", IF(OR(J26="N/A",K26="N/A"),"N/A", IF(J26&gt;VALUE(MID(K26,1,2)), "No", IF(J26&lt;-1*VALUE(MID(K26,1,2)), "No", "Yes"))))</f>
        <v>Yes</v>
      </c>
    </row>
    <row r="27" spans="1:12" x14ac:dyDescent="0.25">
      <c r="A27" s="114" t="s">
        <v>1123</v>
      </c>
      <c r="B27" s="25" t="s">
        <v>213</v>
      </c>
      <c r="C27" s="10">
        <v>6054.6504887000001</v>
      </c>
      <c r="D27" s="7" t="str">
        <f t="shared" si="8"/>
        <v>N/A</v>
      </c>
      <c r="E27" s="10">
        <v>6167.7962175000002</v>
      </c>
      <c r="F27" s="7" t="str">
        <f t="shared" si="9"/>
        <v>N/A</v>
      </c>
      <c r="G27" s="10">
        <v>6519.3809700000002</v>
      </c>
      <c r="H27" s="7" t="str">
        <f t="shared" si="10"/>
        <v>N/A</v>
      </c>
      <c r="I27" s="8">
        <v>1.869</v>
      </c>
      <c r="J27" s="8">
        <v>5.7</v>
      </c>
      <c r="K27" s="25" t="s">
        <v>736</v>
      </c>
      <c r="L27" s="91" t="str">
        <f>IF(J27="Div by 0", "N/A", IF(OR(J27="N/A",K27="N/A"),"N/A", IF(J27&gt;VALUE(MID(K27,1,2)), "No", IF(J27&lt;-1*VALUE(MID(K27,1,2)), "No", "Yes"))))</f>
        <v>Yes</v>
      </c>
    </row>
    <row r="28" spans="1:12" x14ac:dyDescent="0.25">
      <c r="A28" s="138" t="s">
        <v>1124</v>
      </c>
      <c r="B28" s="25" t="s">
        <v>213</v>
      </c>
      <c r="C28" s="10">
        <v>12415.492061000001</v>
      </c>
      <c r="D28" s="7" t="str">
        <f t="shared" si="8"/>
        <v>N/A</v>
      </c>
      <c r="E28" s="10">
        <v>12720.744221999999</v>
      </c>
      <c r="F28" s="7" t="str">
        <f t="shared" si="9"/>
        <v>N/A</v>
      </c>
      <c r="G28" s="10">
        <v>15124.698225</v>
      </c>
      <c r="H28" s="7" t="str">
        <f t="shared" si="10"/>
        <v>N/A</v>
      </c>
      <c r="I28" s="8">
        <v>2.4590000000000001</v>
      </c>
      <c r="J28" s="8">
        <v>18.899999999999999</v>
      </c>
      <c r="K28" s="25" t="s">
        <v>736</v>
      </c>
      <c r="L28" s="91" t="str">
        <f>IF(J28="Div by 0", "N/A", IF(K28="N/A","N/A", IF(J28&gt;VALUE(MID(K28,1,2)), "No", IF(J28&lt;-1*VALUE(MID(K28,1,2)), "No", "Yes"))))</f>
        <v>Yes</v>
      </c>
    </row>
    <row r="29" spans="1:12" x14ac:dyDescent="0.25">
      <c r="A29" s="114" t="s">
        <v>1125</v>
      </c>
      <c r="B29" s="25" t="s">
        <v>213</v>
      </c>
      <c r="C29" s="10">
        <v>13455.308779999999</v>
      </c>
      <c r="D29" s="7" t="str">
        <f t="shared" si="8"/>
        <v>N/A</v>
      </c>
      <c r="E29" s="10">
        <v>13407.89551</v>
      </c>
      <c r="F29" s="7" t="str">
        <f t="shared" si="9"/>
        <v>N/A</v>
      </c>
      <c r="G29" s="10">
        <v>16230.024625</v>
      </c>
      <c r="H29" s="7" t="str">
        <f t="shared" si="10"/>
        <v>N/A</v>
      </c>
      <c r="I29" s="8">
        <v>-0.35199999999999998</v>
      </c>
      <c r="J29" s="8">
        <v>21.05</v>
      </c>
      <c r="K29" s="25" t="s">
        <v>736</v>
      </c>
      <c r="L29" s="91" t="str">
        <f>IF(J29="Div by 0", "N/A", IF(K29="N/A","N/A", IF(J29&gt;VALUE(MID(K29,1,2)), "No", IF(J29&lt;-1*VALUE(MID(K29,1,2)), "No", "Yes"))))</f>
        <v>Yes</v>
      </c>
    </row>
    <row r="30" spans="1:12" x14ac:dyDescent="0.25">
      <c r="A30" s="114" t="s">
        <v>1126</v>
      </c>
      <c r="B30" s="25" t="s">
        <v>213</v>
      </c>
      <c r="C30" s="10">
        <v>11955.022354000001</v>
      </c>
      <c r="D30" s="7" t="str">
        <f t="shared" si="8"/>
        <v>N/A</v>
      </c>
      <c r="E30" s="10">
        <v>12663.172461</v>
      </c>
      <c r="F30" s="7" t="str">
        <f t="shared" si="9"/>
        <v>N/A</v>
      </c>
      <c r="G30" s="10">
        <v>14748.652357000001</v>
      </c>
      <c r="H30" s="7" t="str">
        <f t="shared" si="10"/>
        <v>N/A</v>
      </c>
      <c r="I30" s="8">
        <v>5.923</v>
      </c>
      <c r="J30" s="8">
        <v>16.47</v>
      </c>
      <c r="K30" s="25" t="s">
        <v>736</v>
      </c>
      <c r="L30" s="91" t="str">
        <f>IF(J30="Div by 0", "N/A", IF(K30="N/A","N/A", IF(J30&gt;VALUE(MID(K30,1,2)), "No", IF(J30&lt;-1*VALUE(MID(K30,1,2)), "No", "Yes"))))</f>
        <v>Yes</v>
      </c>
    </row>
    <row r="31" spans="1:12" x14ac:dyDescent="0.25">
      <c r="A31" s="114" t="s">
        <v>1127</v>
      </c>
      <c r="B31" s="25" t="s">
        <v>213</v>
      </c>
      <c r="C31" s="10">
        <v>11759.257763</v>
      </c>
      <c r="D31" s="7" t="str">
        <f t="shared" si="8"/>
        <v>N/A</v>
      </c>
      <c r="E31" s="10">
        <v>12028.167869000001</v>
      </c>
      <c r="F31" s="7" t="str">
        <f t="shared" si="9"/>
        <v>N/A</v>
      </c>
      <c r="G31" s="10">
        <v>14525.245567</v>
      </c>
      <c r="H31" s="7" t="str">
        <f t="shared" si="10"/>
        <v>N/A</v>
      </c>
      <c r="I31" s="8">
        <v>2.2869999999999999</v>
      </c>
      <c r="J31" s="8">
        <v>20.76</v>
      </c>
      <c r="K31" s="25" t="s">
        <v>736</v>
      </c>
      <c r="L31" s="91" t="str">
        <f>IF(J31="Div by 0", "N/A", IF(OR(J31="N/A",K31="N/A"),"N/A", IF(J31&gt;VALUE(MID(K31,1,2)), "No", IF(J31&lt;-1*VALUE(MID(K31,1,2)), "No", "Yes"))))</f>
        <v>Yes</v>
      </c>
    </row>
    <row r="32" spans="1:12" x14ac:dyDescent="0.25">
      <c r="A32" s="114" t="s">
        <v>1128</v>
      </c>
      <c r="B32" s="25" t="s">
        <v>213</v>
      </c>
      <c r="C32" s="10">
        <v>13546.500485</v>
      </c>
      <c r="D32" s="7" t="str">
        <f t="shared" si="8"/>
        <v>N/A</v>
      </c>
      <c r="E32" s="10">
        <v>13887.931627</v>
      </c>
      <c r="F32" s="7" t="str">
        <f t="shared" si="9"/>
        <v>N/A</v>
      </c>
      <c r="G32" s="10">
        <v>16115.049827000001</v>
      </c>
      <c r="H32" s="7" t="str">
        <f t="shared" si="10"/>
        <v>N/A</v>
      </c>
      <c r="I32" s="8">
        <v>2.52</v>
      </c>
      <c r="J32" s="8">
        <v>16.04</v>
      </c>
      <c r="K32" s="25" t="s">
        <v>736</v>
      </c>
      <c r="L32" s="91" t="str">
        <f>IF(J32="Div by 0", "N/A", IF(OR(J32="N/A",K32="N/A"),"N/A", IF(J32&gt;VALUE(MID(K32,1,2)), "No", IF(J32&lt;-1*VALUE(MID(K32,1,2)), "No", "Yes"))))</f>
        <v>Yes</v>
      </c>
    </row>
    <row r="33" spans="1:12" x14ac:dyDescent="0.25">
      <c r="A33" s="114" t="s">
        <v>1705</v>
      </c>
      <c r="B33" s="25" t="s">
        <v>213</v>
      </c>
      <c r="C33" s="10">
        <v>9420.1438263</v>
      </c>
      <c r="D33" s="7" t="str">
        <f t="shared" si="8"/>
        <v>N/A</v>
      </c>
      <c r="E33" s="10">
        <v>9570.6587500000005</v>
      </c>
      <c r="F33" s="7" t="str">
        <f t="shared" si="9"/>
        <v>N/A</v>
      </c>
      <c r="G33" s="10">
        <v>10558.411964000001</v>
      </c>
      <c r="H33" s="7" t="str">
        <f t="shared" si="10"/>
        <v>N/A</v>
      </c>
      <c r="I33" s="8">
        <v>1.5980000000000001</v>
      </c>
      <c r="J33" s="8">
        <v>10.32</v>
      </c>
      <c r="K33" s="25" t="s">
        <v>736</v>
      </c>
      <c r="L33" s="91" t="str">
        <f t="shared" ref="L33:L45" si="12">IF(J33="Div by 0", "N/A", IF(K33="N/A","N/A", IF(J33&gt;VALUE(MID(K33,1,2)), "No", IF(J33&lt;-1*VALUE(MID(K33,1,2)), "No", "Yes"))))</f>
        <v>Yes</v>
      </c>
    </row>
    <row r="34" spans="1:12" x14ac:dyDescent="0.25">
      <c r="A34" s="114" t="s">
        <v>1706</v>
      </c>
      <c r="B34" s="25" t="s">
        <v>213</v>
      </c>
      <c r="C34" s="10">
        <v>1544.5829275000001</v>
      </c>
      <c r="D34" s="7" t="str">
        <f t="shared" si="8"/>
        <v>N/A</v>
      </c>
      <c r="E34" s="10">
        <v>1476.6641873999999</v>
      </c>
      <c r="F34" s="7" t="str">
        <f t="shared" si="9"/>
        <v>N/A</v>
      </c>
      <c r="G34" s="10">
        <v>1554.8963523</v>
      </c>
      <c r="H34" s="7" t="str">
        <f t="shared" si="10"/>
        <v>N/A</v>
      </c>
      <c r="I34" s="8">
        <v>-4.4000000000000004</v>
      </c>
      <c r="J34" s="8">
        <v>5.298</v>
      </c>
      <c r="K34" s="25" t="s">
        <v>736</v>
      </c>
      <c r="L34" s="91" t="str">
        <f t="shared" si="12"/>
        <v>Yes</v>
      </c>
    </row>
    <row r="35" spans="1:12" x14ac:dyDescent="0.25">
      <c r="A35" s="114" t="s">
        <v>1707</v>
      </c>
      <c r="B35" s="25" t="s">
        <v>213</v>
      </c>
      <c r="C35" s="10">
        <v>17616.583197</v>
      </c>
      <c r="D35" s="7" t="str">
        <f t="shared" si="8"/>
        <v>N/A</v>
      </c>
      <c r="E35" s="10">
        <v>18387.913294000002</v>
      </c>
      <c r="F35" s="7" t="str">
        <f t="shared" si="9"/>
        <v>N/A</v>
      </c>
      <c r="G35" s="10">
        <v>22486.426404999998</v>
      </c>
      <c r="H35" s="7" t="str">
        <f t="shared" si="10"/>
        <v>N/A</v>
      </c>
      <c r="I35" s="8">
        <v>4.3780000000000001</v>
      </c>
      <c r="J35" s="8">
        <v>22.29</v>
      </c>
      <c r="K35" s="25" t="s">
        <v>736</v>
      </c>
      <c r="L35" s="91" t="str">
        <f t="shared" si="12"/>
        <v>Yes</v>
      </c>
    </row>
    <row r="36" spans="1:12" x14ac:dyDescent="0.25">
      <c r="A36" s="114" t="s">
        <v>1708</v>
      </c>
      <c r="B36" s="25" t="s">
        <v>213</v>
      </c>
      <c r="C36" s="10">
        <v>299.69926119000002</v>
      </c>
      <c r="D36" s="7" t="str">
        <f t="shared" si="8"/>
        <v>N/A</v>
      </c>
      <c r="E36" s="10">
        <v>264.67692629999999</v>
      </c>
      <c r="F36" s="7" t="str">
        <f t="shared" si="9"/>
        <v>N/A</v>
      </c>
      <c r="G36" s="10">
        <v>412.96691249999998</v>
      </c>
      <c r="H36" s="7" t="str">
        <f t="shared" si="10"/>
        <v>N/A</v>
      </c>
      <c r="I36" s="8">
        <v>-11.7</v>
      </c>
      <c r="J36" s="8">
        <v>56.03</v>
      </c>
      <c r="K36" s="25" t="s">
        <v>736</v>
      </c>
      <c r="L36" s="91" t="str">
        <f t="shared" si="12"/>
        <v>No</v>
      </c>
    </row>
    <row r="37" spans="1:12" x14ac:dyDescent="0.25">
      <c r="A37" s="114" t="s">
        <v>1709</v>
      </c>
      <c r="B37" s="25" t="s">
        <v>213</v>
      </c>
      <c r="C37" s="10" t="s">
        <v>1747</v>
      </c>
      <c r="D37" s="7" t="str">
        <f t="shared" si="8"/>
        <v>N/A</v>
      </c>
      <c r="E37" s="10" t="s">
        <v>1747</v>
      </c>
      <c r="F37" s="7" t="str">
        <f t="shared" si="9"/>
        <v>N/A</v>
      </c>
      <c r="G37" s="10" t="s">
        <v>1747</v>
      </c>
      <c r="H37" s="7" t="str">
        <f t="shared" si="10"/>
        <v>N/A</v>
      </c>
      <c r="I37" s="8" t="s">
        <v>1747</v>
      </c>
      <c r="J37" s="8" t="s">
        <v>1747</v>
      </c>
      <c r="K37" s="25" t="s">
        <v>736</v>
      </c>
      <c r="L37" s="91" t="str">
        <f t="shared" si="12"/>
        <v>N/A</v>
      </c>
    </row>
    <row r="38" spans="1:12" x14ac:dyDescent="0.25">
      <c r="A38" s="114" t="s">
        <v>1710</v>
      </c>
      <c r="B38" s="25" t="s">
        <v>213</v>
      </c>
      <c r="C38" s="10" t="s">
        <v>1747</v>
      </c>
      <c r="D38" s="7" t="str">
        <f t="shared" si="8"/>
        <v>N/A</v>
      </c>
      <c r="E38" s="10" t="s">
        <v>1747</v>
      </c>
      <c r="F38" s="7" t="str">
        <f t="shared" si="9"/>
        <v>N/A</v>
      </c>
      <c r="G38" s="10" t="s">
        <v>1747</v>
      </c>
      <c r="H38" s="7" t="str">
        <f t="shared" si="10"/>
        <v>N/A</v>
      </c>
      <c r="I38" s="8" t="s">
        <v>1747</v>
      </c>
      <c r="J38" s="8" t="s">
        <v>1747</v>
      </c>
      <c r="K38" s="25" t="s">
        <v>736</v>
      </c>
      <c r="L38" s="91" t="str">
        <f t="shared" si="12"/>
        <v>N/A</v>
      </c>
    </row>
    <row r="39" spans="1:12" x14ac:dyDescent="0.25">
      <c r="A39" s="114" t="s">
        <v>1711</v>
      </c>
      <c r="B39" s="25" t="s">
        <v>213</v>
      </c>
      <c r="C39" s="10">
        <v>233.85096153999999</v>
      </c>
      <c r="D39" s="7" t="str">
        <f t="shared" si="8"/>
        <v>N/A</v>
      </c>
      <c r="E39" s="10">
        <v>338.11925709000002</v>
      </c>
      <c r="F39" s="7" t="str">
        <f t="shared" si="9"/>
        <v>N/A</v>
      </c>
      <c r="G39" s="10">
        <v>346.21400914999998</v>
      </c>
      <c r="H39" s="7" t="str">
        <f t="shared" si="10"/>
        <v>N/A</v>
      </c>
      <c r="I39" s="8">
        <v>44.59</v>
      </c>
      <c r="J39" s="8">
        <v>2.3940000000000001</v>
      </c>
      <c r="K39" s="25" t="s">
        <v>736</v>
      </c>
      <c r="L39" s="91" t="str">
        <f t="shared" si="12"/>
        <v>Yes</v>
      </c>
    </row>
    <row r="40" spans="1:12" x14ac:dyDescent="0.25">
      <c r="A40" s="114" t="s">
        <v>1712</v>
      </c>
      <c r="B40" s="25" t="s">
        <v>213</v>
      </c>
      <c r="C40" s="10" t="s">
        <v>1747</v>
      </c>
      <c r="D40" s="7" t="str">
        <f t="shared" si="8"/>
        <v>N/A</v>
      </c>
      <c r="E40" s="10" t="s">
        <v>1747</v>
      </c>
      <c r="F40" s="7" t="str">
        <f t="shared" si="9"/>
        <v>N/A</v>
      </c>
      <c r="G40" s="10" t="s">
        <v>1747</v>
      </c>
      <c r="H40" s="7" t="str">
        <f t="shared" si="10"/>
        <v>N/A</v>
      </c>
      <c r="I40" s="8" t="s">
        <v>1747</v>
      </c>
      <c r="J40" s="8" t="s">
        <v>1747</v>
      </c>
      <c r="K40" s="25" t="s">
        <v>736</v>
      </c>
      <c r="L40" s="91" t="str">
        <f t="shared" si="12"/>
        <v>N/A</v>
      </c>
    </row>
    <row r="41" spans="1:12" x14ac:dyDescent="0.25">
      <c r="A41" s="114" t="s">
        <v>1713</v>
      </c>
      <c r="B41" s="25" t="s">
        <v>213</v>
      </c>
      <c r="C41" s="10">
        <v>40475.403794999998</v>
      </c>
      <c r="D41" s="7" t="str">
        <f t="shared" si="8"/>
        <v>N/A</v>
      </c>
      <c r="E41" s="10">
        <v>41248.535844999999</v>
      </c>
      <c r="F41" s="7" t="str">
        <f t="shared" si="9"/>
        <v>N/A</v>
      </c>
      <c r="G41" s="10">
        <v>48748.177227</v>
      </c>
      <c r="H41" s="7" t="str">
        <f t="shared" si="10"/>
        <v>N/A</v>
      </c>
      <c r="I41" s="8">
        <v>1.91</v>
      </c>
      <c r="J41" s="8">
        <v>18.18</v>
      </c>
      <c r="K41" s="25" t="s">
        <v>736</v>
      </c>
      <c r="L41" s="91" t="str">
        <f t="shared" si="12"/>
        <v>Yes</v>
      </c>
    </row>
    <row r="42" spans="1:12" x14ac:dyDescent="0.25">
      <c r="A42" s="114" t="s">
        <v>1714</v>
      </c>
      <c r="B42" s="25" t="s">
        <v>213</v>
      </c>
      <c r="C42" s="10" t="s">
        <v>1747</v>
      </c>
      <c r="D42" s="7" t="str">
        <f t="shared" si="8"/>
        <v>N/A</v>
      </c>
      <c r="E42" s="10" t="s">
        <v>1747</v>
      </c>
      <c r="F42" s="7" t="str">
        <f t="shared" si="9"/>
        <v>N/A</v>
      </c>
      <c r="G42" s="10" t="s">
        <v>1747</v>
      </c>
      <c r="H42" s="7" t="str">
        <f t="shared" si="10"/>
        <v>N/A</v>
      </c>
      <c r="I42" s="8" t="s">
        <v>1747</v>
      </c>
      <c r="J42" s="8" t="s">
        <v>1747</v>
      </c>
      <c r="K42" s="25" t="s">
        <v>736</v>
      </c>
      <c r="L42" s="91" t="str">
        <f t="shared" si="12"/>
        <v>N/A</v>
      </c>
    </row>
    <row r="43" spans="1:12" x14ac:dyDescent="0.25">
      <c r="A43" s="114" t="s">
        <v>1715</v>
      </c>
      <c r="B43" s="25" t="s">
        <v>213</v>
      </c>
      <c r="C43" s="10" t="s">
        <v>1747</v>
      </c>
      <c r="D43" s="7" t="str">
        <f t="shared" si="8"/>
        <v>N/A</v>
      </c>
      <c r="E43" s="10" t="s">
        <v>1747</v>
      </c>
      <c r="F43" s="7" t="str">
        <f t="shared" si="9"/>
        <v>N/A</v>
      </c>
      <c r="G43" s="10" t="s">
        <v>1747</v>
      </c>
      <c r="H43" s="7" t="str">
        <f t="shared" si="10"/>
        <v>N/A</v>
      </c>
      <c r="I43" s="8" t="s">
        <v>1747</v>
      </c>
      <c r="J43" s="8" t="s">
        <v>1747</v>
      </c>
      <c r="K43" s="25" t="s">
        <v>736</v>
      </c>
      <c r="L43" s="91" t="str">
        <f t="shared" si="12"/>
        <v>N/A</v>
      </c>
    </row>
    <row r="44" spans="1:12" x14ac:dyDescent="0.25">
      <c r="A44" s="114" t="s">
        <v>1129</v>
      </c>
      <c r="B44" s="25" t="s">
        <v>213</v>
      </c>
      <c r="C44" s="10">
        <v>25780.98806</v>
      </c>
      <c r="D44" s="7" t="str">
        <f t="shared" si="8"/>
        <v>N/A</v>
      </c>
      <c r="E44" s="10">
        <v>26697.606238</v>
      </c>
      <c r="F44" s="7" t="str">
        <f t="shared" si="9"/>
        <v>N/A</v>
      </c>
      <c r="G44" s="10">
        <v>32045.1515</v>
      </c>
      <c r="H44" s="7" t="str">
        <f t="shared" si="10"/>
        <v>N/A</v>
      </c>
      <c r="I44" s="8">
        <v>3.5550000000000002</v>
      </c>
      <c r="J44" s="8">
        <v>20.03</v>
      </c>
      <c r="K44" s="25" t="s">
        <v>736</v>
      </c>
      <c r="L44" s="91" t="str">
        <f t="shared" si="12"/>
        <v>Yes</v>
      </c>
    </row>
    <row r="45" spans="1:12" ht="25" x14ac:dyDescent="0.25">
      <c r="A45" s="114" t="s">
        <v>1130</v>
      </c>
      <c r="B45" s="25" t="s">
        <v>213</v>
      </c>
      <c r="C45" s="10">
        <v>930.79064072000006</v>
      </c>
      <c r="D45" s="7" t="str">
        <f t="shared" si="8"/>
        <v>N/A</v>
      </c>
      <c r="E45" s="10">
        <v>893.29028405999998</v>
      </c>
      <c r="F45" s="7" t="str">
        <f t="shared" si="9"/>
        <v>N/A</v>
      </c>
      <c r="G45" s="10">
        <v>993.75197501000002</v>
      </c>
      <c r="H45" s="7" t="str">
        <f t="shared" si="10"/>
        <v>N/A</v>
      </c>
      <c r="I45" s="8">
        <v>-4.03</v>
      </c>
      <c r="J45" s="8">
        <v>11.25</v>
      </c>
      <c r="K45" s="25" t="s">
        <v>736</v>
      </c>
      <c r="L45" s="91" t="str">
        <f t="shared" si="12"/>
        <v>Yes</v>
      </c>
    </row>
    <row r="46" spans="1:12" x14ac:dyDescent="0.25">
      <c r="A46" s="114" t="s">
        <v>1131</v>
      </c>
      <c r="B46" s="21" t="s">
        <v>213</v>
      </c>
      <c r="C46" s="26">
        <v>60061.299929000001</v>
      </c>
      <c r="D46" s="7" t="str">
        <f t="shared" si="8"/>
        <v>N/A</v>
      </c>
      <c r="E46" s="26">
        <v>54927.372368999997</v>
      </c>
      <c r="F46" s="7" t="str">
        <f t="shared" si="9"/>
        <v>N/A</v>
      </c>
      <c r="G46" s="26">
        <v>89254.930233000006</v>
      </c>
      <c r="H46" s="7" t="str">
        <f t="shared" si="10"/>
        <v>N/A</v>
      </c>
      <c r="I46" s="8">
        <v>-8.5500000000000007</v>
      </c>
      <c r="J46" s="8">
        <v>62.5</v>
      </c>
      <c r="K46" s="25" t="s">
        <v>736</v>
      </c>
      <c r="L46" s="91" t="str">
        <f>IF(J46="Div by 0", "N/A", IF(K46="N/A","N/A", IF(J46&gt;VALUE(MID(K46,1,2)), "No", IF(J46&lt;-1*VALUE(MID(K46,1,2)), "No", "Yes"))))</f>
        <v>No</v>
      </c>
    </row>
    <row r="47" spans="1:12" x14ac:dyDescent="0.25">
      <c r="A47" s="145" t="s">
        <v>1132</v>
      </c>
      <c r="B47" s="21" t="s">
        <v>213</v>
      </c>
      <c r="C47" s="26">
        <v>50014.344690999998</v>
      </c>
      <c r="D47" s="7" t="str">
        <f t="shared" si="8"/>
        <v>N/A</v>
      </c>
      <c r="E47" s="26">
        <v>67569.889693999998</v>
      </c>
      <c r="F47" s="7" t="str">
        <f t="shared" si="9"/>
        <v>N/A</v>
      </c>
      <c r="G47" s="26">
        <v>90474.355886000005</v>
      </c>
      <c r="H47" s="7" t="str">
        <f t="shared" si="10"/>
        <v>N/A</v>
      </c>
      <c r="I47" s="8">
        <v>35.1</v>
      </c>
      <c r="J47" s="8">
        <v>33.9</v>
      </c>
      <c r="K47" s="25" t="s">
        <v>736</v>
      </c>
      <c r="L47" s="91" t="str">
        <f>IF(J47="Div by 0", "N/A", IF(K47="N/A","N/A", IF(J47&gt;VALUE(MID(K47,1,2)), "No", IF(J47&lt;-1*VALUE(MID(K47,1,2)), "No", "Yes"))))</f>
        <v>No</v>
      </c>
    </row>
    <row r="48" spans="1:12" ht="25" x14ac:dyDescent="0.25">
      <c r="A48" s="114" t="s">
        <v>1133</v>
      </c>
      <c r="B48" s="21" t="s">
        <v>213</v>
      </c>
      <c r="C48" s="26">
        <v>48846.434782999997</v>
      </c>
      <c r="D48" s="7" t="str">
        <f t="shared" si="8"/>
        <v>N/A</v>
      </c>
      <c r="E48" s="26">
        <v>70719.529412000004</v>
      </c>
      <c r="F48" s="7" t="str">
        <f t="shared" si="9"/>
        <v>N/A</v>
      </c>
      <c r="G48" s="26">
        <v>95149.333333000002</v>
      </c>
      <c r="H48" s="7" t="str">
        <f t="shared" si="10"/>
        <v>N/A</v>
      </c>
      <c r="I48" s="8">
        <v>44.78</v>
      </c>
      <c r="J48" s="8">
        <v>34.54</v>
      </c>
      <c r="K48" s="25" t="s">
        <v>736</v>
      </c>
      <c r="L48" s="91" t="str">
        <f>IF(J48="Div by 0", "N/A", IF(K48="N/A","N/A", IF(J48&gt;VALUE(MID(K48,1,2)), "No", IF(J48&lt;-1*VALUE(MID(K48,1,2)), "No", "Yes"))))</f>
        <v>No</v>
      </c>
    </row>
    <row r="49" spans="1:12" x14ac:dyDescent="0.25">
      <c r="A49" s="136" t="s">
        <v>1134</v>
      </c>
      <c r="B49" s="21" t="s">
        <v>213</v>
      </c>
      <c r="C49" s="26">
        <v>48754.976190000001</v>
      </c>
      <c r="D49" s="7" t="str">
        <f t="shared" si="8"/>
        <v>N/A</v>
      </c>
      <c r="E49" s="26">
        <v>68776.391833000001</v>
      </c>
      <c r="F49" s="7" t="str">
        <f t="shared" si="9"/>
        <v>N/A</v>
      </c>
      <c r="G49" s="26">
        <v>117863.42842</v>
      </c>
      <c r="H49" s="7" t="str">
        <f t="shared" si="10"/>
        <v>N/A</v>
      </c>
      <c r="I49" s="8">
        <v>41.07</v>
      </c>
      <c r="J49" s="8">
        <v>71.37</v>
      </c>
      <c r="K49" s="25" t="s">
        <v>736</v>
      </c>
      <c r="L49" s="91" t="str">
        <f t="shared" ref="L49:L59" si="13">IF(J49="Div by 0", "N/A", IF(K49="N/A","N/A", IF(J49&gt;VALUE(MID(K49,1,2)), "No", IF(J49&lt;-1*VALUE(MID(K49,1,2)), "No", "Yes"))))</f>
        <v>No</v>
      </c>
    </row>
    <row r="50" spans="1:12" ht="25" x14ac:dyDescent="0.25">
      <c r="A50" s="114" t="s">
        <v>1135</v>
      </c>
      <c r="B50" s="21" t="s">
        <v>213</v>
      </c>
      <c r="C50" s="26">
        <v>26066.213674999999</v>
      </c>
      <c r="D50" s="7" t="str">
        <f t="shared" si="8"/>
        <v>N/A</v>
      </c>
      <c r="E50" s="26">
        <v>49918.504944</v>
      </c>
      <c r="F50" s="7" t="str">
        <f t="shared" si="9"/>
        <v>N/A</v>
      </c>
      <c r="G50" s="26" t="s">
        <v>1747</v>
      </c>
      <c r="H50" s="7" t="str">
        <f t="shared" si="10"/>
        <v>N/A</v>
      </c>
      <c r="I50" s="8">
        <v>91.51</v>
      </c>
      <c r="J50" s="8" t="s">
        <v>1747</v>
      </c>
      <c r="K50" s="25" t="s">
        <v>736</v>
      </c>
      <c r="L50" s="91" t="str">
        <f t="shared" si="13"/>
        <v>N/A</v>
      </c>
    </row>
    <row r="51" spans="1:12" x14ac:dyDescent="0.25">
      <c r="A51" s="114" t="s">
        <v>1136</v>
      </c>
      <c r="B51" s="21" t="s">
        <v>213</v>
      </c>
      <c r="C51" s="26" t="s">
        <v>1747</v>
      </c>
      <c r="D51" s="7" t="str">
        <f t="shared" ref="D51:D82" si="14">IF($B51="N/A","N/A",IF(C51&gt;10,"No",IF(C51&lt;-10,"No","Yes")))</f>
        <v>N/A</v>
      </c>
      <c r="E51" s="26" t="s">
        <v>1747</v>
      </c>
      <c r="F51" s="7" t="str">
        <f t="shared" ref="F51:F82" si="15">IF($B51="N/A","N/A",IF(E51&gt;10,"No",IF(E51&lt;-10,"No","Yes")))</f>
        <v>N/A</v>
      </c>
      <c r="G51" s="26" t="s">
        <v>1747</v>
      </c>
      <c r="H51" s="7" t="str">
        <f t="shared" ref="H51:H82" si="16">IF($B51="N/A","N/A",IF(G51&gt;10,"No",IF(G51&lt;-10,"No","Yes")))</f>
        <v>N/A</v>
      </c>
      <c r="I51" s="8" t="s">
        <v>1747</v>
      </c>
      <c r="J51" s="8" t="s">
        <v>1747</v>
      </c>
      <c r="K51" s="25" t="s">
        <v>736</v>
      </c>
      <c r="L51" s="91" t="str">
        <f t="shared" si="13"/>
        <v>N/A</v>
      </c>
    </row>
    <row r="52" spans="1:12" ht="25" x14ac:dyDescent="0.25">
      <c r="A52" s="114" t="s">
        <v>1137</v>
      </c>
      <c r="B52" s="21" t="s">
        <v>213</v>
      </c>
      <c r="C52" s="26" t="s">
        <v>1747</v>
      </c>
      <c r="D52" s="7" t="str">
        <f t="shared" si="14"/>
        <v>N/A</v>
      </c>
      <c r="E52" s="26" t="s">
        <v>1747</v>
      </c>
      <c r="F52" s="7" t="str">
        <f t="shared" si="15"/>
        <v>N/A</v>
      </c>
      <c r="G52" s="26" t="s">
        <v>1747</v>
      </c>
      <c r="H52" s="7" t="str">
        <f t="shared" si="16"/>
        <v>N/A</v>
      </c>
      <c r="I52" s="8" t="s">
        <v>1747</v>
      </c>
      <c r="J52" s="8" t="s">
        <v>1747</v>
      </c>
      <c r="K52" s="25" t="s">
        <v>736</v>
      </c>
      <c r="L52" s="91" t="str">
        <f t="shared" si="13"/>
        <v>N/A</v>
      </c>
    </row>
    <row r="53" spans="1:12" ht="25" x14ac:dyDescent="0.25">
      <c r="A53" s="114" t="s">
        <v>1138</v>
      </c>
      <c r="B53" s="21" t="s">
        <v>213</v>
      </c>
      <c r="C53" s="26" t="s">
        <v>1747</v>
      </c>
      <c r="D53" s="7" t="str">
        <f t="shared" si="14"/>
        <v>N/A</v>
      </c>
      <c r="E53" s="26" t="s">
        <v>1747</v>
      </c>
      <c r="F53" s="7" t="str">
        <f t="shared" si="15"/>
        <v>N/A</v>
      </c>
      <c r="G53" s="26" t="s">
        <v>1747</v>
      </c>
      <c r="H53" s="7" t="str">
        <f t="shared" si="16"/>
        <v>N/A</v>
      </c>
      <c r="I53" s="8" t="s">
        <v>1747</v>
      </c>
      <c r="J53" s="8" t="s">
        <v>1747</v>
      </c>
      <c r="K53" s="25" t="s">
        <v>736</v>
      </c>
      <c r="L53" s="91" t="str">
        <f t="shared" si="13"/>
        <v>N/A</v>
      </c>
    </row>
    <row r="54" spans="1:12" ht="25" x14ac:dyDescent="0.25">
      <c r="A54" s="114" t="s">
        <v>1139</v>
      </c>
      <c r="B54" s="21" t="s">
        <v>213</v>
      </c>
      <c r="C54" s="26">
        <v>19722.359935</v>
      </c>
      <c r="D54" s="7" t="str">
        <f t="shared" si="14"/>
        <v>N/A</v>
      </c>
      <c r="E54" s="26">
        <v>54116.391136999999</v>
      </c>
      <c r="F54" s="7" t="str">
        <f t="shared" si="15"/>
        <v>N/A</v>
      </c>
      <c r="G54" s="26" t="s">
        <v>1747</v>
      </c>
      <c r="H54" s="7" t="str">
        <f t="shared" si="16"/>
        <v>N/A</v>
      </c>
      <c r="I54" s="8">
        <v>174.4</v>
      </c>
      <c r="J54" s="8" t="s">
        <v>1747</v>
      </c>
      <c r="K54" s="25" t="s">
        <v>736</v>
      </c>
      <c r="L54" s="91" t="str">
        <f t="shared" si="13"/>
        <v>N/A</v>
      </c>
    </row>
    <row r="55" spans="1:12" ht="25" x14ac:dyDescent="0.25">
      <c r="A55" s="114" t="s">
        <v>1140</v>
      </c>
      <c r="B55" s="21" t="s">
        <v>213</v>
      </c>
      <c r="C55" s="26">
        <v>109991.30067</v>
      </c>
      <c r="D55" s="7" t="str">
        <f t="shared" si="14"/>
        <v>N/A</v>
      </c>
      <c r="E55" s="26">
        <v>107844.30421</v>
      </c>
      <c r="F55" s="7" t="str">
        <f t="shared" si="15"/>
        <v>N/A</v>
      </c>
      <c r="G55" s="26">
        <v>117863.42842</v>
      </c>
      <c r="H55" s="7" t="str">
        <f t="shared" si="16"/>
        <v>N/A</v>
      </c>
      <c r="I55" s="8">
        <v>-1.95</v>
      </c>
      <c r="J55" s="8">
        <v>9.2899999999999991</v>
      </c>
      <c r="K55" s="25" t="s">
        <v>736</v>
      </c>
      <c r="L55" s="91" t="str">
        <f t="shared" si="13"/>
        <v>Yes</v>
      </c>
    </row>
    <row r="56" spans="1:12" ht="25" x14ac:dyDescent="0.25">
      <c r="A56" s="114" t="s">
        <v>1141</v>
      </c>
      <c r="B56" s="21" t="s">
        <v>213</v>
      </c>
      <c r="C56" s="26" t="s">
        <v>1747</v>
      </c>
      <c r="D56" s="7" t="str">
        <f t="shared" si="14"/>
        <v>N/A</v>
      </c>
      <c r="E56" s="26" t="s">
        <v>1747</v>
      </c>
      <c r="F56" s="7" t="str">
        <f t="shared" si="15"/>
        <v>N/A</v>
      </c>
      <c r="G56" s="26" t="s">
        <v>1747</v>
      </c>
      <c r="H56" s="7" t="str">
        <f t="shared" si="16"/>
        <v>N/A</v>
      </c>
      <c r="I56" s="8" t="s">
        <v>1747</v>
      </c>
      <c r="J56" s="8" t="s">
        <v>1747</v>
      </c>
      <c r="K56" s="25" t="s">
        <v>736</v>
      </c>
      <c r="L56" s="91" t="str">
        <f t="shared" si="13"/>
        <v>N/A</v>
      </c>
    </row>
    <row r="57" spans="1:12" ht="25" x14ac:dyDescent="0.25">
      <c r="A57" s="114" t="s">
        <v>1142</v>
      </c>
      <c r="B57" s="21" t="s">
        <v>213</v>
      </c>
      <c r="C57" s="26" t="s">
        <v>1747</v>
      </c>
      <c r="D57" s="7" t="str">
        <f t="shared" si="14"/>
        <v>N/A</v>
      </c>
      <c r="E57" s="26" t="s">
        <v>1747</v>
      </c>
      <c r="F57" s="7" t="str">
        <f t="shared" si="15"/>
        <v>N/A</v>
      </c>
      <c r="G57" s="26" t="s">
        <v>1747</v>
      </c>
      <c r="H57" s="7" t="str">
        <f t="shared" si="16"/>
        <v>N/A</v>
      </c>
      <c r="I57" s="8" t="s">
        <v>1747</v>
      </c>
      <c r="J57" s="8" t="s">
        <v>1747</v>
      </c>
      <c r="K57" s="25" t="s">
        <v>736</v>
      </c>
      <c r="L57" s="91" t="str">
        <f t="shared" si="13"/>
        <v>N/A</v>
      </c>
    </row>
    <row r="58" spans="1:12" ht="25" x14ac:dyDescent="0.25">
      <c r="A58" s="114" t="s">
        <v>1143</v>
      </c>
      <c r="B58" s="21" t="s">
        <v>213</v>
      </c>
      <c r="C58" s="26" t="s">
        <v>1747</v>
      </c>
      <c r="D58" s="7" t="str">
        <f t="shared" si="14"/>
        <v>N/A</v>
      </c>
      <c r="E58" s="26" t="s">
        <v>1747</v>
      </c>
      <c r="F58" s="7" t="str">
        <f t="shared" si="15"/>
        <v>N/A</v>
      </c>
      <c r="G58" s="26" t="s">
        <v>1747</v>
      </c>
      <c r="H58" s="7" t="str">
        <f t="shared" si="16"/>
        <v>N/A</v>
      </c>
      <c r="I58" s="8" t="s">
        <v>1747</v>
      </c>
      <c r="J58" s="8" t="s">
        <v>1747</v>
      </c>
      <c r="K58" s="25" t="s">
        <v>736</v>
      </c>
      <c r="L58" s="91" t="str">
        <f t="shared" si="13"/>
        <v>N/A</v>
      </c>
    </row>
    <row r="59" spans="1:12" ht="25" x14ac:dyDescent="0.25">
      <c r="A59" s="114" t="s">
        <v>1144</v>
      </c>
      <c r="B59" s="21" t="s">
        <v>213</v>
      </c>
      <c r="C59" s="26" t="s">
        <v>1747</v>
      </c>
      <c r="D59" s="7" t="str">
        <f t="shared" si="14"/>
        <v>N/A</v>
      </c>
      <c r="E59" s="26" t="s">
        <v>1747</v>
      </c>
      <c r="F59" s="7" t="str">
        <f t="shared" si="15"/>
        <v>N/A</v>
      </c>
      <c r="G59" s="26" t="s">
        <v>1747</v>
      </c>
      <c r="H59" s="7" t="str">
        <f t="shared" si="16"/>
        <v>N/A</v>
      </c>
      <c r="I59" s="8" t="s">
        <v>1747</v>
      </c>
      <c r="J59" s="8" t="s">
        <v>1747</v>
      </c>
      <c r="K59" s="25" t="s">
        <v>736</v>
      </c>
      <c r="L59" s="91" t="str">
        <f t="shared" si="13"/>
        <v>N/A</v>
      </c>
    </row>
    <row r="60" spans="1:12" x14ac:dyDescent="0.25">
      <c r="A60" s="136" t="s">
        <v>356</v>
      </c>
      <c r="B60" s="21" t="s">
        <v>213</v>
      </c>
      <c r="C60" s="26">
        <v>119506850</v>
      </c>
      <c r="D60" s="7" t="str">
        <f t="shared" si="14"/>
        <v>N/A</v>
      </c>
      <c r="E60" s="26">
        <v>102344488</v>
      </c>
      <c r="F60" s="7" t="str">
        <f t="shared" si="15"/>
        <v>N/A</v>
      </c>
      <c r="G60" s="26">
        <v>106262988</v>
      </c>
      <c r="H60" s="7" t="str">
        <f t="shared" si="16"/>
        <v>N/A</v>
      </c>
      <c r="I60" s="8">
        <v>-14.4</v>
      </c>
      <c r="J60" s="8">
        <v>3.8290000000000002</v>
      </c>
      <c r="K60" s="25" t="s">
        <v>736</v>
      </c>
      <c r="L60" s="91" t="str">
        <f t="shared" ref="L60:L70" si="17">IF(J60="Div by 0", "N/A", IF(K60="N/A","N/A", IF(J60&gt;VALUE(MID(K60,1,2)), "No", IF(J60&lt;-1*VALUE(MID(K60,1,2)), "No", "Yes"))))</f>
        <v>Yes</v>
      </c>
    </row>
    <row r="61" spans="1:12" ht="25" x14ac:dyDescent="0.25">
      <c r="A61" s="114" t="s">
        <v>1145</v>
      </c>
      <c r="B61" s="21" t="s">
        <v>213</v>
      </c>
      <c r="C61" s="26">
        <v>23349216</v>
      </c>
      <c r="D61" s="7" t="str">
        <f t="shared" si="14"/>
        <v>N/A</v>
      </c>
      <c r="E61" s="26">
        <v>7226082</v>
      </c>
      <c r="F61" s="7" t="str">
        <f t="shared" si="15"/>
        <v>N/A</v>
      </c>
      <c r="G61" s="26">
        <v>0</v>
      </c>
      <c r="H61" s="7" t="str">
        <f t="shared" si="16"/>
        <v>N/A</v>
      </c>
      <c r="I61" s="8">
        <v>-69.099999999999994</v>
      </c>
      <c r="J61" s="8">
        <v>-100</v>
      </c>
      <c r="K61" s="25" t="s">
        <v>736</v>
      </c>
      <c r="L61" s="91" t="str">
        <f t="shared" si="17"/>
        <v>No</v>
      </c>
    </row>
    <row r="62" spans="1:12" x14ac:dyDescent="0.25">
      <c r="A62" s="114" t="s">
        <v>1146</v>
      </c>
      <c r="B62" s="21" t="s">
        <v>213</v>
      </c>
      <c r="C62" s="26">
        <v>0</v>
      </c>
      <c r="D62" s="7" t="str">
        <f t="shared" si="14"/>
        <v>N/A</v>
      </c>
      <c r="E62" s="26">
        <v>0</v>
      </c>
      <c r="F62" s="7" t="str">
        <f t="shared" si="15"/>
        <v>N/A</v>
      </c>
      <c r="G62" s="26">
        <v>0</v>
      </c>
      <c r="H62" s="7" t="str">
        <f t="shared" si="16"/>
        <v>N/A</v>
      </c>
      <c r="I62" s="8" t="s">
        <v>1747</v>
      </c>
      <c r="J62" s="8" t="s">
        <v>1747</v>
      </c>
      <c r="K62" s="25" t="s">
        <v>736</v>
      </c>
      <c r="L62" s="91" t="str">
        <f t="shared" si="17"/>
        <v>N/A</v>
      </c>
    </row>
    <row r="63" spans="1:12" ht="25" x14ac:dyDescent="0.25">
      <c r="A63" s="114" t="s">
        <v>1147</v>
      </c>
      <c r="B63" s="21" t="s">
        <v>213</v>
      </c>
      <c r="C63" s="26">
        <v>0</v>
      </c>
      <c r="D63" s="7" t="str">
        <f t="shared" si="14"/>
        <v>N/A</v>
      </c>
      <c r="E63" s="26">
        <v>0</v>
      </c>
      <c r="F63" s="7" t="str">
        <f t="shared" si="15"/>
        <v>N/A</v>
      </c>
      <c r="G63" s="26">
        <v>0</v>
      </c>
      <c r="H63" s="7" t="str">
        <f t="shared" si="16"/>
        <v>N/A</v>
      </c>
      <c r="I63" s="8" t="s">
        <v>1747</v>
      </c>
      <c r="J63" s="8" t="s">
        <v>1747</v>
      </c>
      <c r="K63" s="25" t="s">
        <v>736</v>
      </c>
      <c r="L63" s="91" t="str">
        <f t="shared" si="17"/>
        <v>N/A</v>
      </c>
    </row>
    <row r="64" spans="1:12" ht="25" x14ac:dyDescent="0.25">
      <c r="A64" s="114" t="s">
        <v>1148</v>
      </c>
      <c r="B64" s="21" t="s">
        <v>213</v>
      </c>
      <c r="C64" s="26">
        <v>0</v>
      </c>
      <c r="D64" s="7" t="str">
        <f t="shared" si="14"/>
        <v>N/A</v>
      </c>
      <c r="E64" s="26">
        <v>0</v>
      </c>
      <c r="F64" s="7" t="str">
        <f t="shared" si="15"/>
        <v>N/A</v>
      </c>
      <c r="G64" s="26">
        <v>0</v>
      </c>
      <c r="H64" s="7" t="str">
        <f t="shared" si="16"/>
        <v>N/A</v>
      </c>
      <c r="I64" s="8" t="s">
        <v>1747</v>
      </c>
      <c r="J64" s="8" t="s">
        <v>1747</v>
      </c>
      <c r="K64" s="25" t="s">
        <v>736</v>
      </c>
      <c r="L64" s="91" t="str">
        <f t="shared" si="17"/>
        <v>N/A</v>
      </c>
    </row>
    <row r="65" spans="1:12" ht="25" x14ac:dyDescent="0.25">
      <c r="A65" s="114" t="s">
        <v>1149</v>
      </c>
      <c r="B65" s="21" t="s">
        <v>213</v>
      </c>
      <c r="C65" s="26">
        <v>2470023</v>
      </c>
      <c r="D65" s="7" t="str">
        <f t="shared" si="14"/>
        <v>N/A</v>
      </c>
      <c r="E65" s="26">
        <v>609034</v>
      </c>
      <c r="F65" s="7" t="str">
        <f t="shared" si="15"/>
        <v>N/A</v>
      </c>
      <c r="G65" s="26">
        <v>0</v>
      </c>
      <c r="H65" s="7" t="str">
        <f t="shared" si="16"/>
        <v>N/A</v>
      </c>
      <c r="I65" s="8">
        <v>-75.3</v>
      </c>
      <c r="J65" s="8">
        <v>-100</v>
      </c>
      <c r="K65" s="25" t="s">
        <v>736</v>
      </c>
      <c r="L65" s="91" t="str">
        <f t="shared" si="17"/>
        <v>No</v>
      </c>
    </row>
    <row r="66" spans="1:12" ht="25" x14ac:dyDescent="0.25">
      <c r="A66" s="114" t="s">
        <v>1150</v>
      </c>
      <c r="B66" s="21" t="s">
        <v>213</v>
      </c>
      <c r="C66" s="26">
        <v>93687611</v>
      </c>
      <c r="D66" s="7" t="str">
        <f t="shared" si="14"/>
        <v>N/A</v>
      </c>
      <c r="E66" s="26">
        <v>94509372</v>
      </c>
      <c r="F66" s="7" t="str">
        <f t="shared" si="15"/>
        <v>N/A</v>
      </c>
      <c r="G66" s="26">
        <v>106262988</v>
      </c>
      <c r="H66" s="7" t="str">
        <f t="shared" si="16"/>
        <v>N/A</v>
      </c>
      <c r="I66" s="8">
        <v>0.87709999999999999</v>
      </c>
      <c r="J66" s="8">
        <v>12.44</v>
      </c>
      <c r="K66" s="25" t="s">
        <v>736</v>
      </c>
      <c r="L66" s="91" t="str">
        <f t="shared" si="17"/>
        <v>Yes</v>
      </c>
    </row>
    <row r="67" spans="1:12" ht="25" x14ac:dyDescent="0.25">
      <c r="A67" s="114" t="s">
        <v>1151</v>
      </c>
      <c r="B67" s="21" t="s">
        <v>213</v>
      </c>
      <c r="C67" s="26">
        <v>0</v>
      </c>
      <c r="D67" s="7" t="str">
        <f t="shared" si="14"/>
        <v>N/A</v>
      </c>
      <c r="E67" s="26">
        <v>0</v>
      </c>
      <c r="F67" s="7" t="str">
        <f t="shared" si="15"/>
        <v>N/A</v>
      </c>
      <c r="G67" s="26">
        <v>0</v>
      </c>
      <c r="H67" s="7" t="str">
        <f t="shared" si="16"/>
        <v>N/A</v>
      </c>
      <c r="I67" s="8" t="s">
        <v>1747</v>
      </c>
      <c r="J67" s="8" t="s">
        <v>1747</v>
      </c>
      <c r="K67" s="25" t="s">
        <v>736</v>
      </c>
      <c r="L67" s="91" t="str">
        <f t="shared" si="17"/>
        <v>N/A</v>
      </c>
    </row>
    <row r="68" spans="1:12" ht="25" x14ac:dyDescent="0.25">
      <c r="A68" s="114" t="s">
        <v>1152</v>
      </c>
      <c r="B68" s="21" t="s">
        <v>213</v>
      </c>
      <c r="C68" s="26">
        <v>0</v>
      </c>
      <c r="D68" s="7" t="str">
        <f t="shared" si="14"/>
        <v>N/A</v>
      </c>
      <c r="E68" s="26">
        <v>0</v>
      </c>
      <c r="F68" s="7" t="str">
        <f t="shared" si="15"/>
        <v>N/A</v>
      </c>
      <c r="G68" s="26">
        <v>0</v>
      </c>
      <c r="H68" s="7" t="str">
        <f t="shared" si="16"/>
        <v>N/A</v>
      </c>
      <c r="I68" s="8" t="s">
        <v>1747</v>
      </c>
      <c r="J68" s="8" t="s">
        <v>1747</v>
      </c>
      <c r="K68" s="25" t="s">
        <v>736</v>
      </c>
      <c r="L68" s="91" t="str">
        <f t="shared" si="17"/>
        <v>N/A</v>
      </c>
    </row>
    <row r="69" spans="1:12" ht="25" x14ac:dyDescent="0.25">
      <c r="A69" s="114" t="s">
        <v>1153</v>
      </c>
      <c r="B69" s="21" t="s">
        <v>213</v>
      </c>
      <c r="C69" s="26">
        <v>0</v>
      </c>
      <c r="D69" s="7" t="str">
        <f t="shared" si="14"/>
        <v>N/A</v>
      </c>
      <c r="E69" s="26">
        <v>0</v>
      </c>
      <c r="F69" s="7" t="str">
        <f t="shared" si="15"/>
        <v>N/A</v>
      </c>
      <c r="G69" s="26">
        <v>0</v>
      </c>
      <c r="H69" s="7" t="str">
        <f t="shared" si="16"/>
        <v>N/A</v>
      </c>
      <c r="I69" s="8" t="s">
        <v>1747</v>
      </c>
      <c r="J69" s="8" t="s">
        <v>1747</v>
      </c>
      <c r="K69" s="25" t="s">
        <v>736</v>
      </c>
      <c r="L69" s="91" t="str">
        <f t="shared" si="17"/>
        <v>N/A</v>
      </c>
    </row>
    <row r="70" spans="1:12" ht="25" x14ac:dyDescent="0.25">
      <c r="A70" s="114" t="s">
        <v>1154</v>
      </c>
      <c r="B70" s="21" t="s">
        <v>213</v>
      </c>
      <c r="C70" s="26">
        <v>0</v>
      </c>
      <c r="D70" s="7" t="str">
        <f t="shared" si="14"/>
        <v>N/A</v>
      </c>
      <c r="E70" s="26">
        <v>0</v>
      </c>
      <c r="F70" s="7" t="str">
        <f t="shared" si="15"/>
        <v>N/A</v>
      </c>
      <c r="G70" s="26">
        <v>0</v>
      </c>
      <c r="H70" s="7" t="str">
        <f t="shared" si="16"/>
        <v>N/A</v>
      </c>
      <c r="I70" s="8" t="s">
        <v>1747</v>
      </c>
      <c r="J70" s="8" t="s">
        <v>1747</v>
      </c>
      <c r="K70" s="25" t="s">
        <v>736</v>
      </c>
      <c r="L70" s="91" t="str">
        <f t="shared" si="17"/>
        <v>N/A</v>
      </c>
    </row>
    <row r="71" spans="1:12" x14ac:dyDescent="0.25">
      <c r="A71" s="136" t="s">
        <v>1155</v>
      </c>
      <c r="B71" s="21" t="s">
        <v>213</v>
      </c>
      <c r="C71" s="26">
        <v>37938.682540000002</v>
      </c>
      <c r="D71" s="7" t="str">
        <f t="shared" si="14"/>
        <v>N/A</v>
      </c>
      <c r="E71" s="26">
        <v>34540.83294</v>
      </c>
      <c r="F71" s="7" t="str">
        <f t="shared" si="15"/>
        <v>N/A</v>
      </c>
      <c r="G71" s="26">
        <v>111855.77684000001</v>
      </c>
      <c r="H71" s="7" t="str">
        <f t="shared" si="16"/>
        <v>N/A</v>
      </c>
      <c r="I71" s="8">
        <v>-8.9600000000000009</v>
      </c>
      <c r="J71" s="8">
        <v>223.8</v>
      </c>
      <c r="K71" s="25" t="s">
        <v>736</v>
      </c>
      <c r="L71" s="91" t="str">
        <f t="shared" ref="L71:L81" si="18">IF(J71="Div by 0", "N/A", IF(K71="N/A","N/A", IF(J71&gt;VALUE(MID(K71,1,2)), "No", IF(J71&lt;-1*VALUE(MID(K71,1,2)), "No", "Yes"))))</f>
        <v>No</v>
      </c>
    </row>
    <row r="72" spans="1:12" ht="25" x14ac:dyDescent="0.25">
      <c r="A72" s="114" t="s">
        <v>1156</v>
      </c>
      <c r="B72" s="21" t="s">
        <v>213</v>
      </c>
      <c r="C72" s="26">
        <v>14254.710623000001</v>
      </c>
      <c r="D72" s="7" t="str">
        <f t="shared" si="14"/>
        <v>N/A</v>
      </c>
      <c r="E72" s="26">
        <v>4763.4027685999999</v>
      </c>
      <c r="F72" s="7" t="str">
        <f t="shared" si="15"/>
        <v>N/A</v>
      </c>
      <c r="G72" s="26" t="s">
        <v>1747</v>
      </c>
      <c r="H72" s="7" t="str">
        <f t="shared" si="16"/>
        <v>N/A</v>
      </c>
      <c r="I72" s="8">
        <v>-66.599999999999994</v>
      </c>
      <c r="J72" s="8" t="s">
        <v>1747</v>
      </c>
      <c r="K72" s="25" t="s">
        <v>736</v>
      </c>
      <c r="L72" s="91" t="str">
        <f t="shared" si="18"/>
        <v>N/A</v>
      </c>
    </row>
    <row r="73" spans="1:12" ht="25" x14ac:dyDescent="0.25">
      <c r="A73" s="114" t="s">
        <v>1157</v>
      </c>
      <c r="B73" s="21" t="s">
        <v>213</v>
      </c>
      <c r="C73" s="26" t="s">
        <v>1747</v>
      </c>
      <c r="D73" s="7" t="str">
        <f t="shared" si="14"/>
        <v>N/A</v>
      </c>
      <c r="E73" s="26" t="s">
        <v>1747</v>
      </c>
      <c r="F73" s="7" t="str">
        <f t="shared" si="15"/>
        <v>N/A</v>
      </c>
      <c r="G73" s="26" t="s">
        <v>1747</v>
      </c>
      <c r="H73" s="7" t="str">
        <f t="shared" si="16"/>
        <v>N/A</v>
      </c>
      <c r="I73" s="8" t="s">
        <v>1747</v>
      </c>
      <c r="J73" s="8" t="s">
        <v>1747</v>
      </c>
      <c r="K73" s="25" t="s">
        <v>736</v>
      </c>
      <c r="L73" s="91" t="str">
        <f t="shared" si="18"/>
        <v>N/A</v>
      </c>
    </row>
    <row r="74" spans="1:12" ht="25" x14ac:dyDescent="0.25">
      <c r="A74" s="114" t="s">
        <v>1158</v>
      </c>
      <c r="B74" s="21" t="s">
        <v>213</v>
      </c>
      <c r="C74" s="26" t="s">
        <v>1747</v>
      </c>
      <c r="D74" s="7" t="str">
        <f t="shared" si="14"/>
        <v>N/A</v>
      </c>
      <c r="E74" s="26" t="s">
        <v>1747</v>
      </c>
      <c r="F74" s="7" t="str">
        <f t="shared" si="15"/>
        <v>N/A</v>
      </c>
      <c r="G74" s="26" t="s">
        <v>1747</v>
      </c>
      <c r="H74" s="7" t="str">
        <f t="shared" si="16"/>
        <v>N/A</v>
      </c>
      <c r="I74" s="8" t="s">
        <v>1747</v>
      </c>
      <c r="J74" s="8" t="s">
        <v>1747</v>
      </c>
      <c r="K74" s="25" t="s">
        <v>736</v>
      </c>
      <c r="L74" s="91" t="str">
        <f t="shared" si="18"/>
        <v>N/A</v>
      </c>
    </row>
    <row r="75" spans="1:12" ht="25" x14ac:dyDescent="0.25">
      <c r="A75" s="114" t="s">
        <v>1159</v>
      </c>
      <c r="B75" s="21" t="s">
        <v>213</v>
      </c>
      <c r="C75" s="26" t="s">
        <v>1747</v>
      </c>
      <c r="D75" s="7" t="str">
        <f t="shared" si="14"/>
        <v>N/A</v>
      </c>
      <c r="E75" s="26" t="s">
        <v>1747</v>
      </c>
      <c r="F75" s="7" t="str">
        <f t="shared" si="15"/>
        <v>N/A</v>
      </c>
      <c r="G75" s="26" t="s">
        <v>1747</v>
      </c>
      <c r="H75" s="7" t="str">
        <f t="shared" si="16"/>
        <v>N/A</v>
      </c>
      <c r="I75" s="8" t="s">
        <v>1747</v>
      </c>
      <c r="J75" s="8" t="s">
        <v>1747</v>
      </c>
      <c r="K75" s="25" t="s">
        <v>736</v>
      </c>
      <c r="L75" s="91" t="str">
        <f t="shared" si="18"/>
        <v>N/A</v>
      </c>
    </row>
    <row r="76" spans="1:12" ht="25" x14ac:dyDescent="0.25">
      <c r="A76" s="114" t="s">
        <v>1160</v>
      </c>
      <c r="B76" s="21" t="s">
        <v>213</v>
      </c>
      <c r="C76" s="26">
        <v>4022.8387622</v>
      </c>
      <c r="D76" s="7" t="str">
        <f t="shared" si="14"/>
        <v>N/A</v>
      </c>
      <c r="E76" s="26">
        <v>1173.4759151999999</v>
      </c>
      <c r="F76" s="7" t="str">
        <f t="shared" si="15"/>
        <v>N/A</v>
      </c>
      <c r="G76" s="26" t="s">
        <v>1747</v>
      </c>
      <c r="H76" s="7" t="str">
        <f t="shared" si="16"/>
        <v>N/A</v>
      </c>
      <c r="I76" s="8">
        <v>-70.8</v>
      </c>
      <c r="J76" s="8" t="s">
        <v>1747</v>
      </c>
      <c r="K76" s="25" t="s">
        <v>736</v>
      </c>
      <c r="L76" s="91" t="str">
        <f t="shared" si="18"/>
        <v>N/A</v>
      </c>
    </row>
    <row r="77" spans="1:12" ht="25" x14ac:dyDescent="0.25">
      <c r="A77" s="114" t="s">
        <v>1161</v>
      </c>
      <c r="B77" s="21" t="s">
        <v>213</v>
      </c>
      <c r="C77" s="26">
        <v>104329.1882</v>
      </c>
      <c r="D77" s="7" t="str">
        <f t="shared" si="14"/>
        <v>N/A</v>
      </c>
      <c r="E77" s="26">
        <v>101951.85761000001</v>
      </c>
      <c r="F77" s="7" t="str">
        <f t="shared" si="15"/>
        <v>N/A</v>
      </c>
      <c r="G77" s="26">
        <v>111855.77684000001</v>
      </c>
      <c r="H77" s="7" t="str">
        <f t="shared" si="16"/>
        <v>N/A</v>
      </c>
      <c r="I77" s="8">
        <v>-2.2799999999999998</v>
      </c>
      <c r="J77" s="8">
        <v>9.7140000000000004</v>
      </c>
      <c r="K77" s="25" t="s">
        <v>736</v>
      </c>
      <c r="L77" s="91" t="str">
        <f t="shared" si="18"/>
        <v>Yes</v>
      </c>
    </row>
    <row r="78" spans="1:12" ht="25" x14ac:dyDescent="0.25">
      <c r="A78" s="114" t="s">
        <v>1162</v>
      </c>
      <c r="B78" s="21" t="s">
        <v>213</v>
      </c>
      <c r="C78" s="26" t="s">
        <v>1747</v>
      </c>
      <c r="D78" s="7" t="str">
        <f t="shared" si="14"/>
        <v>N/A</v>
      </c>
      <c r="E78" s="26" t="s">
        <v>1747</v>
      </c>
      <c r="F78" s="7" t="str">
        <f t="shared" si="15"/>
        <v>N/A</v>
      </c>
      <c r="G78" s="26" t="s">
        <v>1747</v>
      </c>
      <c r="H78" s="7" t="str">
        <f t="shared" si="16"/>
        <v>N/A</v>
      </c>
      <c r="I78" s="8" t="s">
        <v>1747</v>
      </c>
      <c r="J78" s="8" t="s">
        <v>1747</v>
      </c>
      <c r="K78" s="25" t="s">
        <v>736</v>
      </c>
      <c r="L78" s="91" t="str">
        <f t="shared" si="18"/>
        <v>N/A</v>
      </c>
    </row>
    <row r="79" spans="1:12" ht="25" x14ac:dyDescent="0.25">
      <c r="A79" s="114" t="s">
        <v>1163</v>
      </c>
      <c r="B79" s="21" t="s">
        <v>213</v>
      </c>
      <c r="C79" s="26" t="s">
        <v>1747</v>
      </c>
      <c r="D79" s="7" t="str">
        <f t="shared" si="14"/>
        <v>N/A</v>
      </c>
      <c r="E79" s="26" t="s">
        <v>1747</v>
      </c>
      <c r="F79" s="7" t="str">
        <f t="shared" si="15"/>
        <v>N/A</v>
      </c>
      <c r="G79" s="26" t="s">
        <v>1747</v>
      </c>
      <c r="H79" s="7" t="str">
        <f t="shared" si="16"/>
        <v>N/A</v>
      </c>
      <c r="I79" s="8" t="s">
        <v>1747</v>
      </c>
      <c r="J79" s="8" t="s">
        <v>1747</v>
      </c>
      <c r="K79" s="25" t="s">
        <v>736</v>
      </c>
      <c r="L79" s="91" t="str">
        <f t="shared" si="18"/>
        <v>N/A</v>
      </c>
    </row>
    <row r="80" spans="1:12" ht="25" x14ac:dyDescent="0.25">
      <c r="A80" s="114" t="s">
        <v>1164</v>
      </c>
      <c r="B80" s="21" t="s">
        <v>213</v>
      </c>
      <c r="C80" s="26" t="s">
        <v>1747</v>
      </c>
      <c r="D80" s="7" t="str">
        <f t="shared" si="14"/>
        <v>N/A</v>
      </c>
      <c r="E80" s="26" t="s">
        <v>1747</v>
      </c>
      <c r="F80" s="7" t="str">
        <f t="shared" si="15"/>
        <v>N/A</v>
      </c>
      <c r="G80" s="26" t="s">
        <v>1747</v>
      </c>
      <c r="H80" s="7" t="str">
        <f t="shared" si="16"/>
        <v>N/A</v>
      </c>
      <c r="I80" s="8" t="s">
        <v>1747</v>
      </c>
      <c r="J80" s="8" t="s">
        <v>1747</v>
      </c>
      <c r="K80" s="25" t="s">
        <v>736</v>
      </c>
      <c r="L80" s="91" t="str">
        <f t="shared" si="18"/>
        <v>N/A</v>
      </c>
    </row>
    <row r="81" spans="1:12" ht="25" x14ac:dyDescent="0.25">
      <c r="A81" s="114" t="s">
        <v>1165</v>
      </c>
      <c r="B81" s="21" t="s">
        <v>213</v>
      </c>
      <c r="C81" s="26" t="s">
        <v>1747</v>
      </c>
      <c r="D81" s="7" t="str">
        <f t="shared" si="14"/>
        <v>N/A</v>
      </c>
      <c r="E81" s="26" t="s">
        <v>1747</v>
      </c>
      <c r="F81" s="7" t="str">
        <f t="shared" si="15"/>
        <v>N/A</v>
      </c>
      <c r="G81" s="26" t="s">
        <v>1747</v>
      </c>
      <c r="H81" s="7" t="str">
        <f t="shared" si="16"/>
        <v>N/A</v>
      </c>
      <c r="I81" s="8" t="s">
        <v>1747</v>
      </c>
      <c r="J81" s="8" t="s">
        <v>1747</v>
      </c>
      <c r="K81" s="25" t="s">
        <v>736</v>
      </c>
      <c r="L81" s="91" t="str">
        <f t="shared" si="18"/>
        <v>N/A</v>
      </c>
    </row>
    <row r="82" spans="1:12" x14ac:dyDescent="0.25">
      <c r="A82" s="114" t="s">
        <v>357</v>
      </c>
      <c r="B82" s="21" t="s">
        <v>213</v>
      </c>
      <c r="C82" s="26">
        <v>119549762</v>
      </c>
      <c r="D82" s="7" t="str">
        <f t="shared" si="14"/>
        <v>N/A</v>
      </c>
      <c r="E82" s="26">
        <v>102355028</v>
      </c>
      <c r="F82" s="7" t="str">
        <f t="shared" si="15"/>
        <v>N/A</v>
      </c>
      <c r="G82" s="26">
        <v>106524164</v>
      </c>
      <c r="H82" s="7" t="str">
        <f t="shared" si="16"/>
        <v>N/A</v>
      </c>
      <c r="I82" s="8">
        <v>-14.4</v>
      </c>
      <c r="J82" s="8">
        <v>4.0730000000000004</v>
      </c>
      <c r="K82" s="25" t="s">
        <v>736</v>
      </c>
      <c r="L82" s="91" t="str">
        <f t="shared" ref="L82:L138" si="19">IF(J82="Div by 0", "N/A", IF(K82="N/A","N/A", IF(J82&gt;VALUE(MID(K82,1,2)), "No", IF(J82&lt;-1*VALUE(MID(K82,1,2)), "No", "Yes"))))</f>
        <v>Yes</v>
      </c>
    </row>
    <row r="83" spans="1:12" x14ac:dyDescent="0.25">
      <c r="A83" s="114" t="s">
        <v>363</v>
      </c>
      <c r="B83" s="21" t="s">
        <v>213</v>
      </c>
      <c r="C83" s="22">
        <v>2941</v>
      </c>
      <c r="D83" s="7" t="str">
        <f t="shared" ref="D83:D114" si="20">IF($B83="N/A","N/A",IF(C83&gt;10,"No",IF(C83&lt;-10,"No","Yes")))</f>
        <v>N/A</v>
      </c>
      <c r="E83" s="22">
        <v>2730</v>
      </c>
      <c r="F83" s="7" t="str">
        <f t="shared" ref="F83:F114" si="21">IF($B83="N/A","N/A",IF(E83&gt;10,"No",IF(E83&lt;-10,"No","Yes")))</f>
        <v>N/A</v>
      </c>
      <c r="G83" s="22">
        <v>950</v>
      </c>
      <c r="H83" s="7" t="str">
        <f t="shared" ref="H83:H114" si="22">IF($B83="N/A","N/A",IF(G83&gt;10,"No",IF(G83&lt;-10,"No","Yes")))</f>
        <v>N/A</v>
      </c>
      <c r="I83" s="8">
        <v>-7.17</v>
      </c>
      <c r="J83" s="8">
        <v>-65.2</v>
      </c>
      <c r="K83" s="25" t="s">
        <v>736</v>
      </c>
      <c r="L83" s="91" t="str">
        <f t="shared" si="19"/>
        <v>No</v>
      </c>
    </row>
    <row r="84" spans="1:12" x14ac:dyDescent="0.25">
      <c r="A84" s="114" t="s">
        <v>358</v>
      </c>
      <c r="B84" s="21" t="s">
        <v>213</v>
      </c>
      <c r="C84" s="26">
        <v>40649.358041</v>
      </c>
      <c r="D84" s="7" t="str">
        <f t="shared" si="20"/>
        <v>N/A</v>
      </c>
      <c r="E84" s="26">
        <v>37492.684248999998</v>
      </c>
      <c r="F84" s="7" t="str">
        <f t="shared" si="21"/>
        <v>N/A</v>
      </c>
      <c r="G84" s="26">
        <v>112130.69895000001</v>
      </c>
      <c r="H84" s="7" t="str">
        <f t="shared" si="22"/>
        <v>N/A</v>
      </c>
      <c r="I84" s="8">
        <v>-7.77</v>
      </c>
      <c r="J84" s="8">
        <v>199.1</v>
      </c>
      <c r="K84" s="25" t="s">
        <v>736</v>
      </c>
      <c r="L84" s="91" t="str">
        <f t="shared" si="19"/>
        <v>No</v>
      </c>
    </row>
    <row r="85" spans="1:12" ht="25" x14ac:dyDescent="0.25">
      <c r="A85" s="114" t="s">
        <v>1166</v>
      </c>
      <c r="B85" s="21" t="s">
        <v>213</v>
      </c>
      <c r="C85" s="26">
        <v>4288722</v>
      </c>
      <c r="D85" s="7" t="str">
        <f t="shared" si="20"/>
        <v>N/A</v>
      </c>
      <c r="E85" s="26">
        <v>567915</v>
      </c>
      <c r="F85" s="7" t="str">
        <f t="shared" si="21"/>
        <v>N/A</v>
      </c>
      <c r="G85" s="26">
        <v>0</v>
      </c>
      <c r="H85" s="7" t="str">
        <f t="shared" si="22"/>
        <v>N/A</v>
      </c>
      <c r="I85" s="8">
        <v>-86.8</v>
      </c>
      <c r="J85" s="8">
        <v>-100</v>
      </c>
      <c r="K85" s="25" t="s">
        <v>736</v>
      </c>
      <c r="L85" s="91" t="str">
        <f t="shared" si="19"/>
        <v>No</v>
      </c>
    </row>
    <row r="86" spans="1:12" x14ac:dyDescent="0.25">
      <c r="A86" s="114" t="s">
        <v>726</v>
      </c>
      <c r="B86" s="21" t="s">
        <v>213</v>
      </c>
      <c r="C86" s="22">
        <v>1370</v>
      </c>
      <c r="D86" s="7" t="str">
        <f t="shared" si="20"/>
        <v>N/A</v>
      </c>
      <c r="E86" s="22">
        <v>449</v>
      </c>
      <c r="F86" s="7" t="str">
        <f t="shared" si="21"/>
        <v>N/A</v>
      </c>
      <c r="G86" s="22">
        <v>0</v>
      </c>
      <c r="H86" s="7" t="str">
        <f t="shared" si="22"/>
        <v>N/A</v>
      </c>
      <c r="I86" s="8">
        <v>-67.2</v>
      </c>
      <c r="J86" s="8">
        <v>-100</v>
      </c>
      <c r="K86" s="25" t="s">
        <v>736</v>
      </c>
      <c r="L86" s="91" t="str">
        <f t="shared" si="19"/>
        <v>No</v>
      </c>
    </row>
    <row r="87" spans="1:12" ht="25" x14ac:dyDescent="0.25">
      <c r="A87" s="114" t="s">
        <v>1167</v>
      </c>
      <c r="B87" s="21" t="s">
        <v>213</v>
      </c>
      <c r="C87" s="26">
        <v>3130.4540145999999</v>
      </c>
      <c r="D87" s="7" t="str">
        <f t="shared" si="20"/>
        <v>N/A</v>
      </c>
      <c r="E87" s="26">
        <v>1264.844098</v>
      </c>
      <c r="F87" s="7" t="str">
        <f t="shared" si="21"/>
        <v>N/A</v>
      </c>
      <c r="G87" s="26" t="s">
        <v>1747</v>
      </c>
      <c r="H87" s="7" t="str">
        <f t="shared" si="22"/>
        <v>N/A</v>
      </c>
      <c r="I87" s="8">
        <v>-59.6</v>
      </c>
      <c r="J87" s="8" t="s">
        <v>1747</v>
      </c>
      <c r="K87" s="25" t="s">
        <v>736</v>
      </c>
      <c r="L87" s="91" t="str">
        <f t="shared" si="19"/>
        <v>N/A</v>
      </c>
    </row>
    <row r="88" spans="1:12" ht="25" x14ac:dyDescent="0.25">
      <c r="A88" s="114" t="s">
        <v>1168</v>
      </c>
      <c r="B88" s="21" t="s">
        <v>213</v>
      </c>
      <c r="C88" s="26">
        <v>71916813</v>
      </c>
      <c r="D88" s="7" t="str">
        <f t="shared" si="20"/>
        <v>N/A</v>
      </c>
      <c r="E88" s="26">
        <v>75223441</v>
      </c>
      <c r="F88" s="7" t="str">
        <f t="shared" si="21"/>
        <v>N/A</v>
      </c>
      <c r="G88" s="26">
        <v>84602018</v>
      </c>
      <c r="H88" s="7" t="str">
        <f t="shared" si="22"/>
        <v>N/A</v>
      </c>
      <c r="I88" s="8">
        <v>4.5979999999999999</v>
      </c>
      <c r="J88" s="8">
        <v>12.47</v>
      </c>
      <c r="K88" s="25" t="s">
        <v>736</v>
      </c>
      <c r="L88" s="91" t="str">
        <f t="shared" si="19"/>
        <v>Yes</v>
      </c>
    </row>
    <row r="89" spans="1:12" x14ac:dyDescent="0.25">
      <c r="A89" s="114" t="s">
        <v>727</v>
      </c>
      <c r="B89" s="21" t="s">
        <v>213</v>
      </c>
      <c r="C89" s="22">
        <v>859</v>
      </c>
      <c r="D89" s="7" t="str">
        <f t="shared" si="20"/>
        <v>N/A</v>
      </c>
      <c r="E89" s="22">
        <v>878</v>
      </c>
      <c r="F89" s="7" t="str">
        <f t="shared" si="21"/>
        <v>N/A</v>
      </c>
      <c r="G89" s="22">
        <v>928</v>
      </c>
      <c r="H89" s="7" t="str">
        <f t="shared" si="22"/>
        <v>N/A</v>
      </c>
      <c r="I89" s="8">
        <v>2.2120000000000002</v>
      </c>
      <c r="J89" s="8">
        <v>5.6950000000000003</v>
      </c>
      <c r="K89" s="25" t="s">
        <v>736</v>
      </c>
      <c r="L89" s="91" t="str">
        <f t="shared" si="19"/>
        <v>Yes</v>
      </c>
    </row>
    <row r="90" spans="1:12" ht="25" x14ac:dyDescent="0.25">
      <c r="A90" s="114" t="s">
        <v>1169</v>
      </c>
      <c r="B90" s="21" t="s">
        <v>213</v>
      </c>
      <c r="C90" s="26">
        <v>83721.551804000002</v>
      </c>
      <c r="D90" s="7" t="str">
        <f t="shared" si="20"/>
        <v>N/A</v>
      </c>
      <c r="E90" s="26">
        <v>85675.900911000004</v>
      </c>
      <c r="F90" s="7" t="str">
        <f t="shared" si="21"/>
        <v>N/A</v>
      </c>
      <c r="G90" s="26">
        <v>91165.967671999999</v>
      </c>
      <c r="H90" s="7" t="str">
        <f t="shared" si="22"/>
        <v>N/A</v>
      </c>
      <c r="I90" s="8">
        <v>2.3340000000000001</v>
      </c>
      <c r="J90" s="8">
        <v>6.4080000000000004</v>
      </c>
      <c r="K90" s="25" t="s">
        <v>736</v>
      </c>
      <c r="L90" s="91" t="str">
        <f t="shared" si="19"/>
        <v>Yes</v>
      </c>
    </row>
    <row r="91" spans="1:12" ht="25" x14ac:dyDescent="0.25">
      <c r="A91" s="114" t="s">
        <v>1170</v>
      </c>
      <c r="B91" s="21" t="s">
        <v>213</v>
      </c>
      <c r="C91" s="26">
        <v>2669949</v>
      </c>
      <c r="D91" s="7" t="str">
        <f t="shared" si="20"/>
        <v>N/A</v>
      </c>
      <c r="E91" s="26">
        <v>3033074</v>
      </c>
      <c r="F91" s="7" t="str">
        <f t="shared" si="21"/>
        <v>N/A</v>
      </c>
      <c r="G91" s="26">
        <v>1959085</v>
      </c>
      <c r="H91" s="7" t="str">
        <f t="shared" si="22"/>
        <v>N/A</v>
      </c>
      <c r="I91" s="8">
        <v>13.6</v>
      </c>
      <c r="J91" s="8">
        <v>-35.4</v>
      </c>
      <c r="K91" s="25" t="s">
        <v>736</v>
      </c>
      <c r="L91" s="91" t="str">
        <f t="shared" si="19"/>
        <v>No</v>
      </c>
    </row>
    <row r="92" spans="1:12" x14ac:dyDescent="0.25">
      <c r="A92" s="114" t="s">
        <v>728</v>
      </c>
      <c r="B92" s="21" t="s">
        <v>213</v>
      </c>
      <c r="C92" s="22">
        <v>105</v>
      </c>
      <c r="D92" s="7" t="str">
        <f t="shared" si="20"/>
        <v>N/A</v>
      </c>
      <c r="E92" s="22">
        <v>108</v>
      </c>
      <c r="F92" s="7" t="str">
        <f t="shared" si="21"/>
        <v>N/A</v>
      </c>
      <c r="G92" s="22">
        <v>105</v>
      </c>
      <c r="H92" s="7" t="str">
        <f t="shared" si="22"/>
        <v>N/A</v>
      </c>
      <c r="I92" s="8">
        <v>2.8570000000000002</v>
      </c>
      <c r="J92" s="8">
        <v>-2.78</v>
      </c>
      <c r="K92" s="25" t="s">
        <v>736</v>
      </c>
      <c r="L92" s="91" t="str">
        <f t="shared" si="19"/>
        <v>Yes</v>
      </c>
    </row>
    <row r="93" spans="1:12" ht="25" x14ac:dyDescent="0.25">
      <c r="A93" s="114" t="s">
        <v>1171</v>
      </c>
      <c r="B93" s="21" t="s">
        <v>213</v>
      </c>
      <c r="C93" s="26">
        <v>25428.085714000001</v>
      </c>
      <c r="D93" s="7" t="str">
        <f t="shared" si="20"/>
        <v>N/A</v>
      </c>
      <c r="E93" s="26">
        <v>28084.018519000001</v>
      </c>
      <c r="F93" s="7" t="str">
        <f t="shared" si="21"/>
        <v>N/A</v>
      </c>
      <c r="G93" s="26">
        <v>18657.952380999999</v>
      </c>
      <c r="H93" s="7" t="str">
        <f t="shared" si="22"/>
        <v>N/A</v>
      </c>
      <c r="I93" s="8">
        <v>10.44</v>
      </c>
      <c r="J93" s="8">
        <v>-33.6</v>
      </c>
      <c r="K93" s="25" t="s">
        <v>736</v>
      </c>
      <c r="L93" s="91" t="str">
        <f t="shared" si="19"/>
        <v>No</v>
      </c>
    </row>
    <row r="94" spans="1:12" x14ac:dyDescent="0.25">
      <c r="A94" s="114" t="s">
        <v>1172</v>
      </c>
      <c r="B94" s="21" t="s">
        <v>213</v>
      </c>
      <c r="C94" s="26">
        <v>18394921</v>
      </c>
      <c r="D94" s="7" t="str">
        <f t="shared" si="20"/>
        <v>N/A</v>
      </c>
      <c r="E94" s="26">
        <v>16583892</v>
      </c>
      <c r="F94" s="7" t="str">
        <f t="shared" si="21"/>
        <v>N/A</v>
      </c>
      <c r="G94" s="26">
        <v>18942498</v>
      </c>
      <c r="H94" s="7" t="str">
        <f t="shared" si="22"/>
        <v>N/A</v>
      </c>
      <c r="I94" s="8">
        <v>-9.85</v>
      </c>
      <c r="J94" s="8">
        <v>14.22</v>
      </c>
      <c r="K94" s="25" t="s">
        <v>736</v>
      </c>
      <c r="L94" s="91" t="str">
        <f t="shared" si="19"/>
        <v>Yes</v>
      </c>
    </row>
    <row r="95" spans="1:12" x14ac:dyDescent="0.25">
      <c r="A95" s="114" t="s">
        <v>729</v>
      </c>
      <c r="B95" s="21" t="s">
        <v>213</v>
      </c>
      <c r="C95" s="22">
        <v>998</v>
      </c>
      <c r="D95" s="7" t="str">
        <f t="shared" si="20"/>
        <v>N/A</v>
      </c>
      <c r="E95" s="22">
        <v>986</v>
      </c>
      <c r="F95" s="7" t="str">
        <f t="shared" si="21"/>
        <v>N/A</v>
      </c>
      <c r="G95" s="22">
        <v>790</v>
      </c>
      <c r="H95" s="7" t="str">
        <f t="shared" si="22"/>
        <v>N/A</v>
      </c>
      <c r="I95" s="8">
        <v>-1.2</v>
      </c>
      <c r="J95" s="8">
        <v>-19.899999999999999</v>
      </c>
      <c r="K95" s="25" t="s">
        <v>736</v>
      </c>
      <c r="L95" s="91" t="str">
        <f t="shared" si="19"/>
        <v>Yes</v>
      </c>
    </row>
    <row r="96" spans="1:12" x14ac:dyDescent="0.25">
      <c r="A96" s="114" t="s">
        <v>1173</v>
      </c>
      <c r="B96" s="21" t="s">
        <v>213</v>
      </c>
      <c r="C96" s="26">
        <v>18431.784568999999</v>
      </c>
      <c r="D96" s="7" t="str">
        <f t="shared" si="20"/>
        <v>N/A</v>
      </c>
      <c r="E96" s="26">
        <v>16819.363083</v>
      </c>
      <c r="F96" s="7" t="str">
        <f t="shared" si="21"/>
        <v>N/A</v>
      </c>
      <c r="G96" s="26">
        <v>23977.845570000001</v>
      </c>
      <c r="H96" s="7" t="str">
        <f t="shared" si="22"/>
        <v>N/A</v>
      </c>
      <c r="I96" s="8">
        <v>-8.75</v>
      </c>
      <c r="J96" s="8">
        <v>42.56</v>
      </c>
      <c r="K96" s="25" t="s">
        <v>736</v>
      </c>
      <c r="L96" s="91" t="str">
        <f t="shared" si="19"/>
        <v>No</v>
      </c>
    </row>
    <row r="97" spans="1:12" x14ac:dyDescent="0.25">
      <c r="A97" s="114" t="s">
        <v>1174</v>
      </c>
      <c r="B97" s="21" t="s">
        <v>213</v>
      </c>
      <c r="C97" s="26">
        <v>0</v>
      </c>
      <c r="D97" s="7" t="str">
        <f t="shared" si="20"/>
        <v>N/A</v>
      </c>
      <c r="E97" s="26">
        <v>157226</v>
      </c>
      <c r="F97" s="7" t="str">
        <f t="shared" si="21"/>
        <v>N/A</v>
      </c>
      <c r="G97" s="26">
        <v>734421</v>
      </c>
      <c r="H97" s="7" t="str">
        <f t="shared" si="22"/>
        <v>N/A</v>
      </c>
      <c r="I97" s="8" t="s">
        <v>1747</v>
      </c>
      <c r="J97" s="8">
        <v>367.1</v>
      </c>
      <c r="K97" s="25" t="s">
        <v>736</v>
      </c>
      <c r="L97" s="91" t="str">
        <f t="shared" si="19"/>
        <v>No</v>
      </c>
    </row>
    <row r="98" spans="1:12" x14ac:dyDescent="0.25">
      <c r="A98" s="114" t="s">
        <v>518</v>
      </c>
      <c r="B98" s="21" t="s">
        <v>213</v>
      </c>
      <c r="C98" s="22">
        <v>0</v>
      </c>
      <c r="D98" s="7" t="str">
        <f t="shared" si="20"/>
        <v>N/A</v>
      </c>
      <c r="E98" s="22">
        <v>293</v>
      </c>
      <c r="F98" s="7" t="str">
        <f t="shared" si="21"/>
        <v>N/A</v>
      </c>
      <c r="G98" s="22">
        <v>586</v>
      </c>
      <c r="H98" s="7" t="str">
        <f t="shared" si="22"/>
        <v>N/A</v>
      </c>
      <c r="I98" s="8" t="s">
        <v>1747</v>
      </c>
      <c r="J98" s="8">
        <v>100</v>
      </c>
      <c r="K98" s="25" t="s">
        <v>736</v>
      </c>
      <c r="L98" s="91" t="str">
        <f t="shared" si="19"/>
        <v>No</v>
      </c>
    </row>
    <row r="99" spans="1:12" x14ac:dyDescent="0.25">
      <c r="A99" s="114" t="s">
        <v>1175</v>
      </c>
      <c r="B99" s="21" t="s">
        <v>213</v>
      </c>
      <c r="C99" s="26" t="s">
        <v>1747</v>
      </c>
      <c r="D99" s="7" t="str">
        <f t="shared" si="20"/>
        <v>N/A</v>
      </c>
      <c r="E99" s="26">
        <v>536.60750853000002</v>
      </c>
      <c r="F99" s="7" t="str">
        <f t="shared" si="21"/>
        <v>N/A</v>
      </c>
      <c r="G99" s="26">
        <v>1253.278157</v>
      </c>
      <c r="H99" s="7" t="str">
        <f t="shared" si="22"/>
        <v>N/A</v>
      </c>
      <c r="I99" s="8" t="s">
        <v>1747</v>
      </c>
      <c r="J99" s="8">
        <v>133.6</v>
      </c>
      <c r="K99" s="25" t="s">
        <v>736</v>
      </c>
      <c r="L99" s="91" t="str">
        <f t="shared" si="19"/>
        <v>No</v>
      </c>
    </row>
    <row r="100" spans="1:12" ht="25" x14ac:dyDescent="0.25">
      <c r="A100" s="114" t="s">
        <v>1176</v>
      </c>
      <c r="B100" s="21" t="s">
        <v>213</v>
      </c>
      <c r="C100" s="26">
        <v>0</v>
      </c>
      <c r="D100" s="7" t="str">
        <f t="shared" si="20"/>
        <v>N/A</v>
      </c>
      <c r="E100" s="26">
        <v>0</v>
      </c>
      <c r="F100" s="7" t="str">
        <f t="shared" si="21"/>
        <v>N/A</v>
      </c>
      <c r="G100" s="26">
        <v>0</v>
      </c>
      <c r="H100" s="7" t="str">
        <f t="shared" si="22"/>
        <v>N/A</v>
      </c>
      <c r="I100" s="8" t="s">
        <v>1747</v>
      </c>
      <c r="J100" s="8" t="s">
        <v>1747</v>
      </c>
      <c r="K100" s="25" t="s">
        <v>736</v>
      </c>
      <c r="L100" s="91" t="str">
        <f t="shared" si="19"/>
        <v>N/A</v>
      </c>
    </row>
    <row r="101" spans="1:12" x14ac:dyDescent="0.25">
      <c r="A101" s="114" t="s">
        <v>519</v>
      </c>
      <c r="B101" s="21" t="s">
        <v>213</v>
      </c>
      <c r="C101" s="22">
        <v>0</v>
      </c>
      <c r="D101" s="7" t="str">
        <f t="shared" si="20"/>
        <v>N/A</v>
      </c>
      <c r="E101" s="22">
        <v>0</v>
      </c>
      <c r="F101" s="7" t="str">
        <f t="shared" si="21"/>
        <v>N/A</v>
      </c>
      <c r="G101" s="22">
        <v>0</v>
      </c>
      <c r="H101" s="7" t="str">
        <f t="shared" si="22"/>
        <v>N/A</v>
      </c>
      <c r="I101" s="8" t="s">
        <v>1747</v>
      </c>
      <c r="J101" s="8" t="s">
        <v>1747</v>
      </c>
      <c r="K101" s="25" t="s">
        <v>736</v>
      </c>
      <c r="L101" s="91" t="str">
        <f t="shared" si="19"/>
        <v>N/A</v>
      </c>
    </row>
    <row r="102" spans="1:12" ht="25" x14ac:dyDescent="0.25">
      <c r="A102" s="114" t="s">
        <v>1177</v>
      </c>
      <c r="B102" s="21" t="s">
        <v>213</v>
      </c>
      <c r="C102" s="26" t="s">
        <v>1747</v>
      </c>
      <c r="D102" s="7" t="str">
        <f t="shared" si="20"/>
        <v>N/A</v>
      </c>
      <c r="E102" s="26" t="s">
        <v>1747</v>
      </c>
      <c r="F102" s="7" t="str">
        <f t="shared" si="21"/>
        <v>N/A</v>
      </c>
      <c r="G102" s="26" t="s">
        <v>1747</v>
      </c>
      <c r="H102" s="7" t="str">
        <f t="shared" si="22"/>
        <v>N/A</v>
      </c>
      <c r="I102" s="8" t="s">
        <v>1747</v>
      </c>
      <c r="J102" s="8" t="s">
        <v>1747</v>
      </c>
      <c r="K102" s="25" t="s">
        <v>736</v>
      </c>
      <c r="L102" s="91" t="str">
        <f t="shared" si="19"/>
        <v>N/A</v>
      </c>
    </row>
    <row r="103" spans="1:12" ht="25" x14ac:dyDescent="0.25">
      <c r="A103" s="114" t="s">
        <v>1178</v>
      </c>
      <c r="B103" s="21" t="s">
        <v>213</v>
      </c>
      <c r="C103" s="26">
        <v>0</v>
      </c>
      <c r="D103" s="7" t="str">
        <f t="shared" si="20"/>
        <v>N/A</v>
      </c>
      <c r="E103" s="26">
        <v>0</v>
      </c>
      <c r="F103" s="7" t="str">
        <f t="shared" si="21"/>
        <v>N/A</v>
      </c>
      <c r="G103" s="26">
        <v>0</v>
      </c>
      <c r="H103" s="7" t="str">
        <f t="shared" si="22"/>
        <v>N/A</v>
      </c>
      <c r="I103" s="8" t="s">
        <v>1747</v>
      </c>
      <c r="J103" s="8" t="s">
        <v>1747</v>
      </c>
      <c r="K103" s="25" t="s">
        <v>736</v>
      </c>
      <c r="L103" s="91" t="str">
        <f t="shared" si="19"/>
        <v>N/A</v>
      </c>
    </row>
    <row r="104" spans="1:12" ht="25" x14ac:dyDescent="0.25">
      <c r="A104" s="114" t="s">
        <v>520</v>
      </c>
      <c r="B104" s="21" t="s">
        <v>213</v>
      </c>
      <c r="C104" s="22">
        <v>0</v>
      </c>
      <c r="D104" s="7" t="str">
        <f t="shared" si="20"/>
        <v>N/A</v>
      </c>
      <c r="E104" s="22">
        <v>0</v>
      </c>
      <c r="F104" s="7" t="str">
        <f t="shared" si="21"/>
        <v>N/A</v>
      </c>
      <c r="G104" s="22">
        <v>0</v>
      </c>
      <c r="H104" s="7" t="str">
        <f t="shared" si="22"/>
        <v>N/A</v>
      </c>
      <c r="I104" s="8" t="s">
        <v>1747</v>
      </c>
      <c r="J104" s="8" t="s">
        <v>1747</v>
      </c>
      <c r="K104" s="25" t="s">
        <v>736</v>
      </c>
      <c r="L104" s="91" t="str">
        <f t="shared" si="19"/>
        <v>N/A</v>
      </c>
    </row>
    <row r="105" spans="1:12" ht="25" x14ac:dyDescent="0.25">
      <c r="A105" s="114" t="s">
        <v>1179</v>
      </c>
      <c r="B105" s="21" t="s">
        <v>213</v>
      </c>
      <c r="C105" s="26" t="s">
        <v>1747</v>
      </c>
      <c r="D105" s="7" t="str">
        <f t="shared" si="20"/>
        <v>N/A</v>
      </c>
      <c r="E105" s="26" t="s">
        <v>1747</v>
      </c>
      <c r="F105" s="7" t="str">
        <f t="shared" si="21"/>
        <v>N/A</v>
      </c>
      <c r="G105" s="26" t="s">
        <v>1747</v>
      </c>
      <c r="H105" s="7" t="str">
        <f t="shared" si="22"/>
        <v>N/A</v>
      </c>
      <c r="I105" s="8" t="s">
        <v>1747</v>
      </c>
      <c r="J105" s="8" t="s">
        <v>1747</v>
      </c>
      <c r="K105" s="25" t="s">
        <v>736</v>
      </c>
      <c r="L105" s="91" t="str">
        <f t="shared" si="19"/>
        <v>N/A</v>
      </c>
    </row>
    <row r="106" spans="1:12" ht="25" x14ac:dyDescent="0.25">
      <c r="A106" s="114" t="s">
        <v>1180</v>
      </c>
      <c r="B106" s="21" t="s">
        <v>213</v>
      </c>
      <c r="C106" s="26">
        <v>18332338</v>
      </c>
      <c r="D106" s="7" t="str">
        <f t="shared" si="20"/>
        <v>N/A</v>
      </c>
      <c r="E106" s="26">
        <v>5911672</v>
      </c>
      <c r="F106" s="7" t="str">
        <f t="shared" si="21"/>
        <v>N/A</v>
      </c>
      <c r="G106" s="26">
        <v>36175</v>
      </c>
      <c r="H106" s="7" t="str">
        <f t="shared" si="22"/>
        <v>N/A</v>
      </c>
      <c r="I106" s="8">
        <v>-67.8</v>
      </c>
      <c r="J106" s="8">
        <v>-99.4</v>
      </c>
      <c r="K106" s="25" t="s">
        <v>736</v>
      </c>
      <c r="L106" s="91" t="str">
        <f t="shared" si="19"/>
        <v>No</v>
      </c>
    </row>
    <row r="107" spans="1:12" x14ac:dyDescent="0.25">
      <c r="A107" s="114" t="s">
        <v>521</v>
      </c>
      <c r="B107" s="21" t="s">
        <v>213</v>
      </c>
      <c r="C107" s="22">
        <v>1234</v>
      </c>
      <c r="D107" s="7" t="str">
        <f t="shared" si="20"/>
        <v>N/A</v>
      </c>
      <c r="E107" s="22">
        <v>1126</v>
      </c>
      <c r="F107" s="7" t="str">
        <f t="shared" si="21"/>
        <v>N/A</v>
      </c>
      <c r="G107" s="22">
        <v>11</v>
      </c>
      <c r="H107" s="7" t="str">
        <f t="shared" si="22"/>
        <v>N/A</v>
      </c>
      <c r="I107" s="8">
        <v>-8.75</v>
      </c>
      <c r="J107" s="8">
        <v>-99.6</v>
      </c>
      <c r="K107" s="25" t="s">
        <v>736</v>
      </c>
      <c r="L107" s="91" t="str">
        <f t="shared" si="19"/>
        <v>No</v>
      </c>
    </row>
    <row r="108" spans="1:12" ht="25" x14ac:dyDescent="0.25">
      <c r="A108" s="114" t="s">
        <v>1181</v>
      </c>
      <c r="B108" s="21" t="s">
        <v>213</v>
      </c>
      <c r="C108" s="26">
        <v>14856.027553</v>
      </c>
      <c r="D108" s="7" t="str">
        <f t="shared" si="20"/>
        <v>N/A</v>
      </c>
      <c r="E108" s="26">
        <v>5250.1527531000002</v>
      </c>
      <c r="F108" s="7" t="str">
        <f t="shared" si="21"/>
        <v>N/A</v>
      </c>
      <c r="G108" s="26">
        <v>9043.75</v>
      </c>
      <c r="H108" s="7" t="str">
        <f t="shared" si="22"/>
        <v>N/A</v>
      </c>
      <c r="I108" s="8">
        <v>-64.7</v>
      </c>
      <c r="J108" s="8">
        <v>72.260000000000005</v>
      </c>
      <c r="K108" s="25" t="s">
        <v>736</v>
      </c>
      <c r="L108" s="91" t="str">
        <f t="shared" si="19"/>
        <v>No</v>
      </c>
    </row>
    <row r="109" spans="1:12" ht="25" x14ac:dyDescent="0.25">
      <c r="A109" s="114" t="s">
        <v>1182</v>
      </c>
      <c r="B109" s="21" t="s">
        <v>213</v>
      </c>
      <c r="C109" s="26">
        <v>37258</v>
      </c>
      <c r="D109" s="7" t="str">
        <f t="shared" si="20"/>
        <v>N/A</v>
      </c>
      <c r="E109" s="26">
        <v>1820</v>
      </c>
      <c r="F109" s="7" t="str">
        <f t="shared" si="21"/>
        <v>N/A</v>
      </c>
      <c r="G109" s="26">
        <v>0</v>
      </c>
      <c r="H109" s="7" t="str">
        <f t="shared" si="22"/>
        <v>N/A</v>
      </c>
      <c r="I109" s="8">
        <v>-95.1</v>
      </c>
      <c r="J109" s="8">
        <v>-100</v>
      </c>
      <c r="K109" s="25" t="s">
        <v>736</v>
      </c>
      <c r="L109" s="91" t="str">
        <f t="shared" si="19"/>
        <v>No</v>
      </c>
    </row>
    <row r="110" spans="1:12" x14ac:dyDescent="0.25">
      <c r="A110" s="114" t="s">
        <v>522</v>
      </c>
      <c r="B110" s="21" t="s">
        <v>213</v>
      </c>
      <c r="C110" s="22">
        <v>13</v>
      </c>
      <c r="D110" s="7" t="str">
        <f t="shared" si="20"/>
        <v>N/A</v>
      </c>
      <c r="E110" s="22">
        <v>11</v>
      </c>
      <c r="F110" s="7" t="str">
        <f t="shared" si="21"/>
        <v>N/A</v>
      </c>
      <c r="G110" s="22">
        <v>0</v>
      </c>
      <c r="H110" s="7" t="str">
        <f t="shared" si="22"/>
        <v>N/A</v>
      </c>
      <c r="I110" s="8">
        <v>-92.3</v>
      </c>
      <c r="J110" s="8">
        <v>-100</v>
      </c>
      <c r="K110" s="25" t="s">
        <v>736</v>
      </c>
      <c r="L110" s="91" t="str">
        <f t="shared" si="19"/>
        <v>No</v>
      </c>
    </row>
    <row r="111" spans="1:12" ht="25" x14ac:dyDescent="0.25">
      <c r="A111" s="114" t="s">
        <v>1183</v>
      </c>
      <c r="B111" s="21" t="s">
        <v>213</v>
      </c>
      <c r="C111" s="26">
        <v>2866</v>
      </c>
      <c r="D111" s="7" t="str">
        <f t="shared" si="20"/>
        <v>N/A</v>
      </c>
      <c r="E111" s="26">
        <v>1820</v>
      </c>
      <c r="F111" s="7" t="str">
        <f t="shared" si="21"/>
        <v>N/A</v>
      </c>
      <c r="G111" s="26" t="s">
        <v>1747</v>
      </c>
      <c r="H111" s="7" t="str">
        <f t="shared" si="22"/>
        <v>N/A</v>
      </c>
      <c r="I111" s="8">
        <v>-36.5</v>
      </c>
      <c r="J111" s="8" t="s">
        <v>1747</v>
      </c>
      <c r="K111" s="25" t="s">
        <v>736</v>
      </c>
      <c r="L111" s="91" t="str">
        <f t="shared" si="19"/>
        <v>N/A</v>
      </c>
    </row>
    <row r="112" spans="1:12" ht="25" x14ac:dyDescent="0.25">
      <c r="A112" s="114" t="s">
        <v>1184</v>
      </c>
      <c r="B112" s="21" t="s">
        <v>213</v>
      </c>
      <c r="C112" s="26">
        <v>27101</v>
      </c>
      <c r="D112" s="7" t="str">
        <f t="shared" si="20"/>
        <v>N/A</v>
      </c>
      <c r="E112" s="26">
        <v>8988</v>
      </c>
      <c r="F112" s="7" t="str">
        <f t="shared" si="21"/>
        <v>N/A</v>
      </c>
      <c r="G112" s="26">
        <v>0</v>
      </c>
      <c r="H112" s="7" t="str">
        <f t="shared" si="22"/>
        <v>N/A</v>
      </c>
      <c r="I112" s="8">
        <v>-66.8</v>
      </c>
      <c r="J112" s="8">
        <v>-100</v>
      </c>
      <c r="K112" s="25" t="s">
        <v>736</v>
      </c>
      <c r="L112" s="91" t="str">
        <f t="shared" si="19"/>
        <v>No</v>
      </c>
    </row>
    <row r="113" spans="1:12" x14ac:dyDescent="0.25">
      <c r="A113" s="114" t="s">
        <v>523</v>
      </c>
      <c r="B113" s="21" t="s">
        <v>213</v>
      </c>
      <c r="C113" s="22">
        <v>23</v>
      </c>
      <c r="D113" s="7" t="str">
        <f t="shared" si="20"/>
        <v>N/A</v>
      </c>
      <c r="E113" s="22">
        <v>11</v>
      </c>
      <c r="F113" s="7" t="str">
        <f t="shared" si="21"/>
        <v>N/A</v>
      </c>
      <c r="G113" s="22">
        <v>0</v>
      </c>
      <c r="H113" s="7" t="str">
        <f t="shared" si="22"/>
        <v>N/A</v>
      </c>
      <c r="I113" s="8">
        <v>-60.9</v>
      </c>
      <c r="J113" s="8">
        <v>-100</v>
      </c>
      <c r="K113" s="25" t="s">
        <v>736</v>
      </c>
      <c r="L113" s="91" t="str">
        <f t="shared" si="19"/>
        <v>No</v>
      </c>
    </row>
    <row r="114" spans="1:12" ht="25" x14ac:dyDescent="0.25">
      <c r="A114" s="114" t="s">
        <v>1185</v>
      </c>
      <c r="B114" s="21" t="s">
        <v>213</v>
      </c>
      <c r="C114" s="26">
        <v>1178.3043478</v>
      </c>
      <c r="D114" s="7" t="str">
        <f t="shared" si="20"/>
        <v>N/A</v>
      </c>
      <c r="E114" s="26">
        <v>998.66666667000004</v>
      </c>
      <c r="F114" s="7" t="str">
        <f t="shared" si="21"/>
        <v>N/A</v>
      </c>
      <c r="G114" s="26" t="s">
        <v>1747</v>
      </c>
      <c r="H114" s="7" t="str">
        <f t="shared" si="22"/>
        <v>N/A</v>
      </c>
      <c r="I114" s="8">
        <v>-15.2</v>
      </c>
      <c r="J114" s="8" t="s">
        <v>1747</v>
      </c>
      <c r="K114" s="25" t="s">
        <v>736</v>
      </c>
      <c r="L114" s="91" t="str">
        <f t="shared" si="19"/>
        <v>N/A</v>
      </c>
    </row>
    <row r="115" spans="1:12" ht="25" x14ac:dyDescent="0.25">
      <c r="A115" s="114" t="s">
        <v>1186</v>
      </c>
      <c r="B115" s="21" t="s">
        <v>213</v>
      </c>
      <c r="C115" s="26">
        <v>1753244</v>
      </c>
      <c r="D115" s="7" t="str">
        <f t="shared" ref="D115:D146" si="23">IF($B115="N/A","N/A",IF(C115&gt;10,"No",IF(C115&lt;-10,"No","Yes")))</f>
        <v>N/A</v>
      </c>
      <c r="E115" s="26">
        <v>409307</v>
      </c>
      <c r="F115" s="7" t="str">
        <f t="shared" ref="F115:F146" si="24">IF($B115="N/A","N/A",IF(E115&gt;10,"No",IF(E115&lt;-10,"No","Yes")))</f>
        <v>N/A</v>
      </c>
      <c r="G115" s="26">
        <v>249967</v>
      </c>
      <c r="H115" s="7" t="str">
        <f t="shared" ref="H115:H146" si="25">IF($B115="N/A","N/A",IF(G115&gt;10,"No",IF(G115&lt;-10,"No","Yes")))</f>
        <v>N/A</v>
      </c>
      <c r="I115" s="8">
        <v>-76.7</v>
      </c>
      <c r="J115" s="8">
        <v>-38.9</v>
      </c>
      <c r="K115" s="25" t="s">
        <v>736</v>
      </c>
      <c r="L115" s="91" t="str">
        <f t="shared" si="19"/>
        <v>No</v>
      </c>
    </row>
    <row r="116" spans="1:12" ht="25" x14ac:dyDescent="0.25">
      <c r="A116" s="114" t="s">
        <v>524</v>
      </c>
      <c r="B116" s="21" t="s">
        <v>213</v>
      </c>
      <c r="C116" s="22">
        <v>621</v>
      </c>
      <c r="D116" s="7" t="str">
        <f t="shared" si="23"/>
        <v>N/A</v>
      </c>
      <c r="E116" s="22">
        <v>398</v>
      </c>
      <c r="F116" s="7" t="str">
        <f t="shared" si="24"/>
        <v>N/A</v>
      </c>
      <c r="G116" s="22">
        <v>390</v>
      </c>
      <c r="H116" s="7" t="str">
        <f t="shared" si="25"/>
        <v>N/A</v>
      </c>
      <c r="I116" s="8">
        <v>-35.9</v>
      </c>
      <c r="J116" s="8">
        <v>-2.0099999999999998</v>
      </c>
      <c r="K116" s="25" t="s">
        <v>736</v>
      </c>
      <c r="L116" s="91" t="str">
        <f t="shared" si="19"/>
        <v>Yes</v>
      </c>
    </row>
    <row r="117" spans="1:12" ht="25" x14ac:dyDescent="0.25">
      <c r="A117" s="114" t="s">
        <v>1187</v>
      </c>
      <c r="B117" s="21" t="s">
        <v>213</v>
      </c>
      <c r="C117" s="26">
        <v>2823.2592592999999</v>
      </c>
      <c r="D117" s="7" t="str">
        <f t="shared" si="23"/>
        <v>N/A</v>
      </c>
      <c r="E117" s="26">
        <v>1028.4095477000001</v>
      </c>
      <c r="F117" s="7" t="str">
        <f t="shared" si="24"/>
        <v>N/A</v>
      </c>
      <c r="G117" s="26">
        <v>640.94102564000002</v>
      </c>
      <c r="H117" s="7" t="str">
        <f t="shared" si="25"/>
        <v>N/A</v>
      </c>
      <c r="I117" s="8">
        <v>-63.6</v>
      </c>
      <c r="J117" s="8">
        <v>-37.700000000000003</v>
      </c>
      <c r="K117" s="25" t="s">
        <v>736</v>
      </c>
      <c r="L117" s="91" t="str">
        <f t="shared" si="19"/>
        <v>No</v>
      </c>
    </row>
    <row r="118" spans="1:12" ht="25" x14ac:dyDescent="0.25">
      <c r="A118" s="114" t="s">
        <v>1188</v>
      </c>
      <c r="B118" s="21" t="s">
        <v>213</v>
      </c>
      <c r="C118" s="26">
        <v>0</v>
      </c>
      <c r="D118" s="7" t="str">
        <f t="shared" si="23"/>
        <v>N/A</v>
      </c>
      <c r="E118" s="26">
        <v>0</v>
      </c>
      <c r="F118" s="7" t="str">
        <f t="shared" si="24"/>
        <v>N/A</v>
      </c>
      <c r="G118" s="26">
        <v>0</v>
      </c>
      <c r="H118" s="7" t="str">
        <f t="shared" si="25"/>
        <v>N/A</v>
      </c>
      <c r="I118" s="8" t="s">
        <v>1747</v>
      </c>
      <c r="J118" s="8" t="s">
        <v>1747</v>
      </c>
      <c r="K118" s="25" t="s">
        <v>736</v>
      </c>
      <c r="L118" s="91" t="str">
        <f t="shared" si="19"/>
        <v>N/A</v>
      </c>
    </row>
    <row r="119" spans="1:12" ht="25" x14ac:dyDescent="0.25">
      <c r="A119" s="114" t="s">
        <v>525</v>
      </c>
      <c r="B119" s="21" t="s">
        <v>213</v>
      </c>
      <c r="C119" s="22">
        <v>0</v>
      </c>
      <c r="D119" s="7" t="str">
        <f t="shared" si="23"/>
        <v>N/A</v>
      </c>
      <c r="E119" s="22">
        <v>0</v>
      </c>
      <c r="F119" s="7" t="str">
        <f t="shared" si="24"/>
        <v>N/A</v>
      </c>
      <c r="G119" s="22">
        <v>0</v>
      </c>
      <c r="H119" s="7" t="str">
        <f t="shared" si="25"/>
        <v>N/A</v>
      </c>
      <c r="I119" s="8" t="s">
        <v>1747</v>
      </c>
      <c r="J119" s="8" t="s">
        <v>1747</v>
      </c>
      <c r="K119" s="25" t="s">
        <v>736</v>
      </c>
      <c r="L119" s="91" t="str">
        <f t="shared" si="19"/>
        <v>N/A</v>
      </c>
    </row>
    <row r="120" spans="1:12" ht="25" x14ac:dyDescent="0.25">
      <c r="A120" s="114" t="s">
        <v>1189</v>
      </c>
      <c r="B120" s="21" t="s">
        <v>213</v>
      </c>
      <c r="C120" s="26" t="s">
        <v>1747</v>
      </c>
      <c r="D120" s="7" t="str">
        <f t="shared" si="23"/>
        <v>N/A</v>
      </c>
      <c r="E120" s="26" t="s">
        <v>1747</v>
      </c>
      <c r="F120" s="7" t="str">
        <f t="shared" si="24"/>
        <v>N/A</v>
      </c>
      <c r="G120" s="26" t="s">
        <v>1747</v>
      </c>
      <c r="H120" s="7" t="str">
        <f t="shared" si="25"/>
        <v>N/A</v>
      </c>
      <c r="I120" s="8" t="s">
        <v>1747</v>
      </c>
      <c r="J120" s="8" t="s">
        <v>1747</v>
      </c>
      <c r="K120" s="25" t="s">
        <v>736</v>
      </c>
      <c r="L120" s="91" t="str">
        <f t="shared" si="19"/>
        <v>N/A</v>
      </c>
    </row>
    <row r="121" spans="1:12" ht="25" x14ac:dyDescent="0.25">
      <c r="A121" s="114" t="s">
        <v>1190</v>
      </c>
      <c r="B121" s="21" t="s">
        <v>213</v>
      </c>
      <c r="C121" s="26">
        <v>0</v>
      </c>
      <c r="D121" s="7" t="str">
        <f t="shared" si="23"/>
        <v>N/A</v>
      </c>
      <c r="E121" s="26">
        <v>0</v>
      </c>
      <c r="F121" s="7" t="str">
        <f t="shared" si="24"/>
        <v>N/A</v>
      </c>
      <c r="G121" s="26">
        <v>0</v>
      </c>
      <c r="H121" s="7" t="str">
        <f t="shared" si="25"/>
        <v>N/A</v>
      </c>
      <c r="I121" s="8" t="s">
        <v>1747</v>
      </c>
      <c r="J121" s="8" t="s">
        <v>1747</v>
      </c>
      <c r="K121" s="25" t="s">
        <v>736</v>
      </c>
      <c r="L121" s="91" t="str">
        <f t="shared" si="19"/>
        <v>N/A</v>
      </c>
    </row>
    <row r="122" spans="1:12" x14ac:dyDescent="0.25">
      <c r="A122" s="114" t="s">
        <v>526</v>
      </c>
      <c r="B122" s="21" t="s">
        <v>213</v>
      </c>
      <c r="C122" s="22">
        <v>0</v>
      </c>
      <c r="D122" s="7" t="str">
        <f t="shared" si="23"/>
        <v>N/A</v>
      </c>
      <c r="E122" s="22">
        <v>0</v>
      </c>
      <c r="F122" s="7" t="str">
        <f t="shared" si="24"/>
        <v>N/A</v>
      </c>
      <c r="G122" s="22">
        <v>0</v>
      </c>
      <c r="H122" s="7" t="str">
        <f t="shared" si="25"/>
        <v>N/A</v>
      </c>
      <c r="I122" s="8" t="s">
        <v>1747</v>
      </c>
      <c r="J122" s="8" t="s">
        <v>1747</v>
      </c>
      <c r="K122" s="25" t="s">
        <v>736</v>
      </c>
      <c r="L122" s="91" t="str">
        <f t="shared" si="19"/>
        <v>N/A</v>
      </c>
    </row>
    <row r="123" spans="1:12" ht="25" x14ac:dyDescent="0.25">
      <c r="A123" s="114" t="s">
        <v>1191</v>
      </c>
      <c r="B123" s="21" t="s">
        <v>213</v>
      </c>
      <c r="C123" s="26" t="s">
        <v>1747</v>
      </c>
      <c r="D123" s="7" t="str">
        <f t="shared" si="23"/>
        <v>N/A</v>
      </c>
      <c r="E123" s="26" t="s">
        <v>1747</v>
      </c>
      <c r="F123" s="7" t="str">
        <f t="shared" si="24"/>
        <v>N/A</v>
      </c>
      <c r="G123" s="26" t="s">
        <v>1747</v>
      </c>
      <c r="H123" s="7" t="str">
        <f t="shared" si="25"/>
        <v>N/A</v>
      </c>
      <c r="I123" s="8" t="s">
        <v>1747</v>
      </c>
      <c r="J123" s="8" t="s">
        <v>1747</v>
      </c>
      <c r="K123" s="25" t="s">
        <v>736</v>
      </c>
      <c r="L123" s="91" t="str">
        <f t="shared" si="19"/>
        <v>N/A</v>
      </c>
    </row>
    <row r="124" spans="1:12" ht="25" x14ac:dyDescent="0.25">
      <c r="A124" s="114" t="s">
        <v>1192</v>
      </c>
      <c r="B124" s="21" t="s">
        <v>213</v>
      </c>
      <c r="C124" s="26">
        <v>254930</v>
      </c>
      <c r="D124" s="7" t="str">
        <f t="shared" si="23"/>
        <v>N/A</v>
      </c>
      <c r="E124" s="26">
        <v>68011</v>
      </c>
      <c r="F124" s="7" t="str">
        <f t="shared" si="24"/>
        <v>N/A</v>
      </c>
      <c r="G124" s="26">
        <v>0</v>
      </c>
      <c r="H124" s="7" t="str">
        <f t="shared" si="25"/>
        <v>N/A</v>
      </c>
      <c r="I124" s="8">
        <v>-73.3</v>
      </c>
      <c r="J124" s="8">
        <v>-100</v>
      </c>
      <c r="K124" s="25" t="s">
        <v>736</v>
      </c>
      <c r="L124" s="91" t="str">
        <f t="shared" si="19"/>
        <v>No</v>
      </c>
    </row>
    <row r="125" spans="1:12" ht="25" x14ac:dyDescent="0.25">
      <c r="A125" s="114" t="s">
        <v>527</v>
      </c>
      <c r="B125" s="21" t="s">
        <v>213</v>
      </c>
      <c r="C125" s="22">
        <v>889</v>
      </c>
      <c r="D125" s="7" t="str">
        <f t="shared" si="23"/>
        <v>N/A</v>
      </c>
      <c r="E125" s="22">
        <v>759</v>
      </c>
      <c r="F125" s="7" t="str">
        <f t="shared" si="24"/>
        <v>N/A</v>
      </c>
      <c r="G125" s="22">
        <v>0</v>
      </c>
      <c r="H125" s="7" t="str">
        <f t="shared" si="25"/>
        <v>N/A</v>
      </c>
      <c r="I125" s="8">
        <v>-14.6</v>
      </c>
      <c r="J125" s="8">
        <v>-100</v>
      </c>
      <c r="K125" s="25" t="s">
        <v>736</v>
      </c>
      <c r="L125" s="91" t="str">
        <f t="shared" si="19"/>
        <v>No</v>
      </c>
    </row>
    <row r="126" spans="1:12" ht="25" x14ac:dyDescent="0.25">
      <c r="A126" s="114" t="s">
        <v>1193</v>
      </c>
      <c r="B126" s="21" t="s">
        <v>213</v>
      </c>
      <c r="C126" s="26">
        <v>286.76040495000001</v>
      </c>
      <c r="D126" s="7" t="str">
        <f t="shared" si="23"/>
        <v>N/A</v>
      </c>
      <c r="E126" s="26">
        <v>89.606060606</v>
      </c>
      <c r="F126" s="7" t="str">
        <f t="shared" si="24"/>
        <v>N/A</v>
      </c>
      <c r="G126" s="26" t="s">
        <v>1747</v>
      </c>
      <c r="H126" s="7" t="str">
        <f t="shared" si="25"/>
        <v>N/A</v>
      </c>
      <c r="I126" s="8">
        <v>-68.8</v>
      </c>
      <c r="J126" s="8" t="s">
        <v>1747</v>
      </c>
      <c r="K126" s="25" t="s">
        <v>736</v>
      </c>
      <c r="L126" s="91" t="str">
        <f t="shared" si="19"/>
        <v>N/A</v>
      </c>
    </row>
    <row r="127" spans="1:12" ht="25" x14ac:dyDescent="0.25">
      <c r="A127" s="114" t="s">
        <v>1194</v>
      </c>
      <c r="B127" s="21" t="s">
        <v>213</v>
      </c>
      <c r="C127" s="26">
        <v>0</v>
      </c>
      <c r="D127" s="7" t="str">
        <f t="shared" si="23"/>
        <v>N/A</v>
      </c>
      <c r="E127" s="26">
        <v>0</v>
      </c>
      <c r="F127" s="7" t="str">
        <f t="shared" si="24"/>
        <v>N/A</v>
      </c>
      <c r="G127" s="26">
        <v>0</v>
      </c>
      <c r="H127" s="7" t="str">
        <f t="shared" si="25"/>
        <v>N/A</v>
      </c>
      <c r="I127" s="8" t="s">
        <v>1747</v>
      </c>
      <c r="J127" s="8" t="s">
        <v>1747</v>
      </c>
      <c r="K127" s="25" t="s">
        <v>736</v>
      </c>
      <c r="L127" s="91" t="str">
        <f t="shared" si="19"/>
        <v>N/A</v>
      </c>
    </row>
    <row r="128" spans="1:12" x14ac:dyDescent="0.25">
      <c r="A128" s="114" t="s">
        <v>528</v>
      </c>
      <c r="B128" s="21" t="s">
        <v>213</v>
      </c>
      <c r="C128" s="22">
        <v>0</v>
      </c>
      <c r="D128" s="7" t="str">
        <f t="shared" si="23"/>
        <v>N/A</v>
      </c>
      <c r="E128" s="22">
        <v>0</v>
      </c>
      <c r="F128" s="7" t="str">
        <f t="shared" si="24"/>
        <v>N/A</v>
      </c>
      <c r="G128" s="22">
        <v>0</v>
      </c>
      <c r="H128" s="7" t="str">
        <f t="shared" si="25"/>
        <v>N/A</v>
      </c>
      <c r="I128" s="8" t="s">
        <v>1747</v>
      </c>
      <c r="J128" s="8" t="s">
        <v>1747</v>
      </c>
      <c r="K128" s="25" t="s">
        <v>736</v>
      </c>
      <c r="L128" s="91" t="str">
        <f t="shared" si="19"/>
        <v>N/A</v>
      </c>
    </row>
    <row r="129" spans="1:12" ht="25" x14ac:dyDescent="0.25">
      <c r="A129" s="114" t="s">
        <v>1195</v>
      </c>
      <c r="B129" s="21" t="s">
        <v>213</v>
      </c>
      <c r="C129" s="26" t="s">
        <v>1747</v>
      </c>
      <c r="D129" s="7" t="str">
        <f t="shared" si="23"/>
        <v>N/A</v>
      </c>
      <c r="E129" s="26" t="s">
        <v>1747</v>
      </c>
      <c r="F129" s="7" t="str">
        <f t="shared" si="24"/>
        <v>N/A</v>
      </c>
      <c r="G129" s="26" t="s">
        <v>1747</v>
      </c>
      <c r="H129" s="7" t="str">
        <f t="shared" si="25"/>
        <v>N/A</v>
      </c>
      <c r="I129" s="8" t="s">
        <v>1747</v>
      </c>
      <c r="J129" s="8" t="s">
        <v>1747</v>
      </c>
      <c r="K129" s="25" t="s">
        <v>736</v>
      </c>
      <c r="L129" s="91" t="str">
        <f t="shared" si="19"/>
        <v>N/A</v>
      </c>
    </row>
    <row r="130" spans="1:12" ht="25" x14ac:dyDescent="0.25">
      <c r="A130" s="114" t="s">
        <v>1196</v>
      </c>
      <c r="B130" s="21" t="s">
        <v>213</v>
      </c>
      <c r="C130" s="26">
        <v>0</v>
      </c>
      <c r="D130" s="7" t="str">
        <f t="shared" si="23"/>
        <v>N/A</v>
      </c>
      <c r="E130" s="26">
        <v>0</v>
      </c>
      <c r="F130" s="7" t="str">
        <f t="shared" si="24"/>
        <v>N/A</v>
      </c>
      <c r="G130" s="26">
        <v>0</v>
      </c>
      <c r="H130" s="7" t="str">
        <f t="shared" si="25"/>
        <v>N/A</v>
      </c>
      <c r="I130" s="8" t="s">
        <v>1747</v>
      </c>
      <c r="J130" s="8" t="s">
        <v>1747</v>
      </c>
      <c r="K130" s="25" t="s">
        <v>736</v>
      </c>
      <c r="L130" s="91" t="str">
        <f t="shared" si="19"/>
        <v>N/A</v>
      </c>
    </row>
    <row r="131" spans="1:12" x14ac:dyDescent="0.25">
      <c r="A131" s="114" t="s">
        <v>529</v>
      </c>
      <c r="B131" s="21" t="s">
        <v>213</v>
      </c>
      <c r="C131" s="22">
        <v>0</v>
      </c>
      <c r="D131" s="7" t="str">
        <f t="shared" si="23"/>
        <v>N/A</v>
      </c>
      <c r="E131" s="22">
        <v>0</v>
      </c>
      <c r="F131" s="7" t="str">
        <f t="shared" si="24"/>
        <v>N/A</v>
      </c>
      <c r="G131" s="22">
        <v>0</v>
      </c>
      <c r="H131" s="7" t="str">
        <f t="shared" si="25"/>
        <v>N/A</v>
      </c>
      <c r="I131" s="8" t="s">
        <v>1747</v>
      </c>
      <c r="J131" s="8" t="s">
        <v>1747</v>
      </c>
      <c r="K131" s="25" t="s">
        <v>736</v>
      </c>
      <c r="L131" s="91" t="str">
        <f t="shared" si="19"/>
        <v>N/A</v>
      </c>
    </row>
    <row r="132" spans="1:12" ht="25" x14ac:dyDescent="0.25">
      <c r="A132" s="114" t="s">
        <v>1197</v>
      </c>
      <c r="B132" s="21" t="s">
        <v>213</v>
      </c>
      <c r="C132" s="26" t="s">
        <v>1747</v>
      </c>
      <c r="D132" s="7" t="str">
        <f t="shared" si="23"/>
        <v>N/A</v>
      </c>
      <c r="E132" s="26" t="s">
        <v>1747</v>
      </c>
      <c r="F132" s="7" t="str">
        <f t="shared" si="24"/>
        <v>N/A</v>
      </c>
      <c r="G132" s="26" t="s">
        <v>1747</v>
      </c>
      <c r="H132" s="7" t="str">
        <f t="shared" si="25"/>
        <v>N/A</v>
      </c>
      <c r="I132" s="8" t="s">
        <v>1747</v>
      </c>
      <c r="J132" s="8" t="s">
        <v>1747</v>
      </c>
      <c r="K132" s="25" t="s">
        <v>736</v>
      </c>
      <c r="L132" s="91" t="str">
        <f t="shared" si="19"/>
        <v>N/A</v>
      </c>
    </row>
    <row r="133" spans="1:12" x14ac:dyDescent="0.25">
      <c r="A133" s="114" t="s">
        <v>1198</v>
      </c>
      <c r="B133" s="21" t="s">
        <v>213</v>
      </c>
      <c r="C133" s="26">
        <v>243784</v>
      </c>
      <c r="D133" s="7" t="str">
        <f t="shared" si="23"/>
        <v>N/A</v>
      </c>
      <c r="E133" s="26">
        <v>0</v>
      </c>
      <c r="F133" s="7" t="str">
        <f t="shared" si="24"/>
        <v>N/A</v>
      </c>
      <c r="G133" s="26">
        <v>0</v>
      </c>
      <c r="H133" s="7" t="str">
        <f t="shared" si="25"/>
        <v>N/A</v>
      </c>
      <c r="I133" s="8">
        <v>-100</v>
      </c>
      <c r="J133" s="8" t="s">
        <v>1747</v>
      </c>
      <c r="K133" s="25" t="s">
        <v>736</v>
      </c>
      <c r="L133" s="91" t="str">
        <f t="shared" si="19"/>
        <v>N/A</v>
      </c>
    </row>
    <row r="134" spans="1:12" x14ac:dyDescent="0.25">
      <c r="A134" s="114" t="s">
        <v>530</v>
      </c>
      <c r="B134" s="21" t="s">
        <v>213</v>
      </c>
      <c r="C134" s="22">
        <v>17</v>
      </c>
      <c r="D134" s="7" t="str">
        <f t="shared" si="23"/>
        <v>N/A</v>
      </c>
      <c r="E134" s="22">
        <v>0</v>
      </c>
      <c r="F134" s="7" t="str">
        <f t="shared" si="24"/>
        <v>N/A</v>
      </c>
      <c r="G134" s="22">
        <v>0</v>
      </c>
      <c r="H134" s="7" t="str">
        <f t="shared" si="25"/>
        <v>N/A</v>
      </c>
      <c r="I134" s="8">
        <v>-100</v>
      </c>
      <c r="J134" s="8" t="s">
        <v>1747</v>
      </c>
      <c r="K134" s="25" t="s">
        <v>736</v>
      </c>
      <c r="L134" s="91" t="str">
        <f t="shared" si="19"/>
        <v>N/A</v>
      </c>
    </row>
    <row r="135" spans="1:12" x14ac:dyDescent="0.25">
      <c r="A135" s="114" t="s">
        <v>1199</v>
      </c>
      <c r="B135" s="21" t="s">
        <v>213</v>
      </c>
      <c r="C135" s="26">
        <v>14340.235294</v>
      </c>
      <c r="D135" s="7" t="str">
        <f t="shared" si="23"/>
        <v>N/A</v>
      </c>
      <c r="E135" s="26" t="s">
        <v>1747</v>
      </c>
      <c r="F135" s="7" t="str">
        <f t="shared" si="24"/>
        <v>N/A</v>
      </c>
      <c r="G135" s="26" t="s">
        <v>1747</v>
      </c>
      <c r="H135" s="7" t="str">
        <f t="shared" si="25"/>
        <v>N/A</v>
      </c>
      <c r="I135" s="8" t="s">
        <v>1747</v>
      </c>
      <c r="J135" s="8" t="s">
        <v>1747</v>
      </c>
      <c r="K135" s="25" t="s">
        <v>736</v>
      </c>
      <c r="L135" s="91" t="str">
        <f t="shared" si="19"/>
        <v>N/A</v>
      </c>
    </row>
    <row r="136" spans="1:12" x14ac:dyDescent="0.25">
      <c r="A136" s="114" t="s">
        <v>1200</v>
      </c>
      <c r="B136" s="21" t="s">
        <v>213</v>
      </c>
      <c r="C136" s="26">
        <v>1630702</v>
      </c>
      <c r="D136" s="7" t="str">
        <f t="shared" si="23"/>
        <v>N/A</v>
      </c>
      <c r="E136" s="26">
        <v>389682</v>
      </c>
      <c r="F136" s="7" t="str">
        <f t="shared" si="24"/>
        <v>N/A</v>
      </c>
      <c r="G136" s="26">
        <v>0</v>
      </c>
      <c r="H136" s="7" t="str">
        <f t="shared" si="25"/>
        <v>N/A</v>
      </c>
      <c r="I136" s="8">
        <v>-76.099999999999994</v>
      </c>
      <c r="J136" s="8">
        <v>-100</v>
      </c>
      <c r="K136" s="25" t="s">
        <v>736</v>
      </c>
      <c r="L136" s="91" t="str">
        <f t="shared" si="19"/>
        <v>No</v>
      </c>
    </row>
    <row r="137" spans="1:12" x14ac:dyDescent="0.25">
      <c r="A137" s="114" t="s">
        <v>531</v>
      </c>
      <c r="B137" s="21" t="s">
        <v>213</v>
      </c>
      <c r="C137" s="22">
        <v>231</v>
      </c>
      <c r="D137" s="7" t="str">
        <f t="shared" si="23"/>
        <v>N/A</v>
      </c>
      <c r="E137" s="22">
        <v>164</v>
      </c>
      <c r="F137" s="7" t="str">
        <f t="shared" si="24"/>
        <v>N/A</v>
      </c>
      <c r="G137" s="22">
        <v>0</v>
      </c>
      <c r="H137" s="7" t="str">
        <f t="shared" si="25"/>
        <v>N/A</v>
      </c>
      <c r="I137" s="8">
        <v>-29</v>
      </c>
      <c r="J137" s="8">
        <v>-100</v>
      </c>
      <c r="K137" s="25" t="s">
        <v>736</v>
      </c>
      <c r="L137" s="91" t="str">
        <f t="shared" si="19"/>
        <v>No</v>
      </c>
    </row>
    <row r="138" spans="1:12" x14ac:dyDescent="0.25">
      <c r="A138" s="114" t="s">
        <v>1201</v>
      </c>
      <c r="B138" s="21" t="s">
        <v>213</v>
      </c>
      <c r="C138" s="26">
        <v>7059.3160172999997</v>
      </c>
      <c r="D138" s="7" t="str">
        <f t="shared" si="23"/>
        <v>N/A</v>
      </c>
      <c r="E138" s="26">
        <v>2376.1097561000001</v>
      </c>
      <c r="F138" s="7" t="str">
        <f t="shared" si="24"/>
        <v>N/A</v>
      </c>
      <c r="G138" s="26" t="s">
        <v>1747</v>
      </c>
      <c r="H138" s="7" t="str">
        <f t="shared" si="25"/>
        <v>N/A</v>
      </c>
      <c r="I138" s="8">
        <v>-66.3</v>
      </c>
      <c r="J138" s="8" t="s">
        <v>1747</v>
      </c>
      <c r="K138" s="25" t="s">
        <v>736</v>
      </c>
      <c r="L138" s="91" t="str">
        <f t="shared" si="19"/>
        <v>N/A</v>
      </c>
    </row>
    <row r="139" spans="1:12" x14ac:dyDescent="0.25">
      <c r="A139" s="140" t="s">
        <v>404</v>
      </c>
      <c r="B139" s="10" t="s">
        <v>213</v>
      </c>
      <c r="C139" s="10">
        <v>1462394757</v>
      </c>
      <c r="D139" s="7" t="str">
        <f t="shared" si="23"/>
        <v>N/A</v>
      </c>
      <c r="E139" s="10">
        <v>1537893284</v>
      </c>
      <c r="F139" s="7" t="str">
        <f t="shared" si="24"/>
        <v>N/A</v>
      </c>
      <c r="G139" s="10">
        <v>1655306193</v>
      </c>
      <c r="H139" s="7" t="str">
        <f t="shared" si="25"/>
        <v>N/A</v>
      </c>
      <c r="I139" s="8">
        <v>5.1630000000000003</v>
      </c>
      <c r="J139" s="8">
        <v>7.6349999999999998</v>
      </c>
      <c r="K139" s="10" t="s">
        <v>213</v>
      </c>
      <c r="L139" s="91" t="str">
        <f t="shared" ref="L139:L158" si="26">IF(J139="Div by 0", "N/A", IF(K139="N/A","N/A", IF(J139&gt;VALUE(MID(K139,1,2)), "No", IF(J139&lt;-1*VALUE(MID(K139,1,2)), "No", "Yes"))))</f>
        <v>N/A</v>
      </c>
    </row>
    <row r="140" spans="1:12" x14ac:dyDescent="0.25">
      <c r="A140" s="140" t="s">
        <v>1202</v>
      </c>
      <c r="B140" s="10" t="s">
        <v>213</v>
      </c>
      <c r="C140" s="10">
        <v>6615.3149659000001</v>
      </c>
      <c r="D140" s="7" t="str">
        <f t="shared" si="23"/>
        <v>N/A</v>
      </c>
      <c r="E140" s="10">
        <v>6690.7105958000002</v>
      </c>
      <c r="F140" s="7" t="str">
        <f t="shared" si="24"/>
        <v>N/A</v>
      </c>
      <c r="G140" s="10">
        <v>7168.6516896000003</v>
      </c>
      <c r="H140" s="7" t="str">
        <f t="shared" si="25"/>
        <v>N/A</v>
      </c>
      <c r="I140" s="8">
        <v>1.1399999999999999</v>
      </c>
      <c r="J140" s="8">
        <v>7.1429999999999998</v>
      </c>
      <c r="K140" s="10" t="s">
        <v>213</v>
      </c>
      <c r="L140" s="91" t="str">
        <f t="shared" si="26"/>
        <v>N/A</v>
      </c>
    </row>
    <row r="141" spans="1:12" x14ac:dyDescent="0.25">
      <c r="A141" s="140" t="s">
        <v>405</v>
      </c>
      <c r="B141" s="10" t="s">
        <v>213</v>
      </c>
      <c r="C141" s="10">
        <v>6340687</v>
      </c>
      <c r="D141" s="7" t="str">
        <f t="shared" si="23"/>
        <v>N/A</v>
      </c>
      <c r="E141" s="10">
        <v>6156575</v>
      </c>
      <c r="F141" s="7" t="str">
        <f t="shared" si="24"/>
        <v>N/A</v>
      </c>
      <c r="G141" s="10">
        <v>5399124</v>
      </c>
      <c r="H141" s="7" t="str">
        <f t="shared" si="25"/>
        <v>N/A</v>
      </c>
      <c r="I141" s="8">
        <v>-2.9</v>
      </c>
      <c r="J141" s="8">
        <v>-12.3</v>
      </c>
      <c r="K141" s="10" t="s">
        <v>213</v>
      </c>
      <c r="L141" s="91" t="str">
        <f t="shared" si="26"/>
        <v>N/A</v>
      </c>
    </row>
    <row r="142" spans="1:12" x14ac:dyDescent="0.25">
      <c r="A142" s="140" t="s">
        <v>1203</v>
      </c>
      <c r="B142" s="10" t="s">
        <v>213</v>
      </c>
      <c r="C142" s="10">
        <v>722.50307656999996</v>
      </c>
      <c r="D142" s="7" t="str">
        <f t="shared" si="23"/>
        <v>N/A</v>
      </c>
      <c r="E142" s="10">
        <v>676.54670329999999</v>
      </c>
      <c r="F142" s="7" t="str">
        <f t="shared" si="24"/>
        <v>N/A</v>
      </c>
      <c r="G142" s="10">
        <v>612.56228726999996</v>
      </c>
      <c r="H142" s="7" t="str">
        <f t="shared" si="25"/>
        <v>N/A</v>
      </c>
      <c r="I142" s="8">
        <v>-6.36</v>
      </c>
      <c r="J142" s="8">
        <v>-9.4600000000000009</v>
      </c>
      <c r="K142" s="10" t="s">
        <v>213</v>
      </c>
      <c r="L142" s="91" t="str">
        <f t="shared" si="26"/>
        <v>N/A</v>
      </c>
    </row>
    <row r="143" spans="1:12" x14ac:dyDescent="0.25">
      <c r="A143" s="140" t="s">
        <v>406</v>
      </c>
      <c r="B143" s="10" t="s">
        <v>213</v>
      </c>
      <c r="C143" s="10">
        <v>8912465</v>
      </c>
      <c r="D143" s="7" t="str">
        <f t="shared" si="23"/>
        <v>N/A</v>
      </c>
      <c r="E143" s="10">
        <v>8822541</v>
      </c>
      <c r="F143" s="7" t="str">
        <f t="shared" si="24"/>
        <v>N/A</v>
      </c>
      <c r="G143" s="10">
        <v>9873574</v>
      </c>
      <c r="H143" s="7" t="str">
        <f t="shared" si="25"/>
        <v>N/A</v>
      </c>
      <c r="I143" s="8">
        <v>-1.01</v>
      </c>
      <c r="J143" s="8">
        <v>11.91</v>
      </c>
      <c r="K143" s="10" t="s">
        <v>213</v>
      </c>
      <c r="L143" s="91" t="str">
        <f t="shared" si="26"/>
        <v>N/A</v>
      </c>
    </row>
    <row r="144" spans="1:12" x14ac:dyDescent="0.25">
      <c r="A144" s="140" t="s">
        <v>1204</v>
      </c>
      <c r="B144" s="10" t="s">
        <v>213</v>
      </c>
      <c r="C144" s="10">
        <v>631.32854006000002</v>
      </c>
      <c r="D144" s="7" t="str">
        <f t="shared" si="23"/>
        <v>N/A</v>
      </c>
      <c r="E144" s="10">
        <v>594.79141103999996</v>
      </c>
      <c r="F144" s="7" t="str">
        <f t="shared" si="24"/>
        <v>N/A</v>
      </c>
      <c r="G144" s="10">
        <v>648.21257877999994</v>
      </c>
      <c r="H144" s="7" t="str">
        <f t="shared" si="25"/>
        <v>N/A</v>
      </c>
      <c r="I144" s="8">
        <v>-5.79</v>
      </c>
      <c r="J144" s="8">
        <v>8.9809999999999999</v>
      </c>
      <c r="K144" s="10" t="s">
        <v>213</v>
      </c>
      <c r="L144" s="91" t="str">
        <f t="shared" si="26"/>
        <v>N/A</v>
      </c>
    </row>
    <row r="145" spans="1:13" x14ac:dyDescent="0.25">
      <c r="A145" s="140" t="s">
        <v>407</v>
      </c>
      <c r="B145" s="10" t="s">
        <v>213</v>
      </c>
      <c r="C145" s="10">
        <v>0</v>
      </c>
      <c r="D145" s="7" t="str">
        <f t="shared" si="23"/>
        <v>N/A</v>
      </c>
      <c r="E145" s="10">
        <v>0</v>
      </c>
      <c r="F145" s="7" t="str">
        <f t="shared" si="24"/>
        <v>N/A</v>
      </c>
      <c r="G145" s="10">
        <v>0</v>
      </c>
      <c r="H145" s="7" t="str">
        <f t="shared" si="25"/>
        <v>N/A</v>
      </c>
      <c r="I145" s="8" t="s">
        <v>1747</v>
      </c>
      <c r="J145" s="8" t="s">
        <v>1747</v>
      </c>
      <c r="K145" s="10" t="s">
        <v>213</v>
      </c>
      <c r="L145" s="91" t="str">
        <f t="shared" si="26"/>
        <v>N/A</v>
      </c>
    </row>
    <row r="146" spans="1:13" x14ac:dyDescent="0.25">
      <c r="A146" s="140" t="s">
        <v>1205</v>
      </c>
      <c r="B146" s="10" t="s">
        <v>213</v>
      </c>
      <c r="C146" s="10" t="s">
        <v>1747</v>
      </c>
      <c r="D146" s="7" t="str">
        <f t="shared" si="23"/>
        <v>N/A</v>
      </c>
      <c r="E146" s="10" t="s">
        <v>1747</v>
      </c>
      <c r="F146" s="7" t="str">
        <f t="shared" si="24"/>
        <v>N/A</v>
      </c>
      <c r="G146" s="10" t="s">
        <v>1747</v>
      </c>
      <c r="H146" s="7" t="str">
        <f t="shared" si="25"/>
        <v>N/A</v>
      </c>
      <c r="I146" s="8" t="s">
        <v>1747</v>
      </c>
      <c r="J146" s="8" t="s">
        <v>1747</v>
      </c>
      <c r="K146" s="10" t="s">
        <v>213</v>
      </c>
      <c r="L146" s="91" t="str">
        <f t="shared" si="26"/>
        <v>N/A</v>
      </c>
    </row>
    <row r="147" spans="1:13" x14ac:dyDescent="0.25">
      <c r="A147" s="140" t="s">
        <v>408</v>
      </c>
      <c r="B147" s="10" t="s">
        <v>213</v>
      </c>
      <c r="C147" s="10">
        <v>0</v>
      </c>
      <c r="D147" s="7" t="str">
        <f t="shared" ref="D147:D160" si="27">IF($B147="N/A","N/A",IF(C147&gt;10,"No",IF(C147&lt;-10,"No","Yes")))</f>
        <v>N/A</v>
      </c>
      <c r="E147" s="10">
        <v>0</v>
      </c>
      <c r="F147" s="7" t="str">
        <f t="shared" ref="F147:F160" si="28">IF($B147="N/A","N/A",IF(E147&gt;10,"No",IF(E147&lt;-10,"No","Yes")))</f>
        <v>N/A</v>
      </c>
      <c r="G147" s="10">
        <v>0</v>
      </c>
      <c r="H147" s="7" t="str">
        <f t="shared" ref="H147:H160" si="29">IF($B147="N/A","N/A",IF(G147&gt;10,"No",IF(G147&lt;-10,"No","Yes")))</f>
        <v>N/A</v>
      </c>
      <c r="I147" s="8" t="s">
        <v>1747</v>
      </c>
      <c r="J147" s="8" t="s">
        <v>1747</v>
      </c>
      <c r="K147" s="10" t="s">
        <v>213</v>
      </c>
      <c r="L147" s="91" t="str">
        <f t="shared" si="26"/>
        <v>N/A</v>
      </c>
    </row>
    <row r="148" spans="1:13" x14ac:dyDescent="0.25">
      <c r="A148" s="140" t="s">
        <v>1206</v>
      </c>
      <c r="B148" s="10" t="s">
        <v>213</v>
      </c>
      <c r="C148" s="10" t="s">
        <v>1747</v>
      </c>
      <c r="D148" s="7" t="str">
        <f t="shared" si="27"/>
        <v>N/A</v>
      </c>
      <c r="E148" s="10" t="s">
        <v>1747</v>
      </c>
      <c r="F148" s="7" t="str">
        <f t="shared" si="28"/>
        <v>N/A</v>
      </c>
      <c r="G148" s="10" t="s">
        <v>1747</v>
      </c>
      <c r="H148" s="7" t="str">
        <f t="shared" si="29"/>
        <v>N/A</v>
      </c>
      <c r="I148" s="8" t="s">
        <v>1747</v>
      </c>
      <c r="J148" s="8" t="s">
        <v>1747</v>
      </c>
      <c r="K148" s="10" t="s">
        <v>213</v>
      </c>
      <c r="L148" s="91" t="str">
        <f t="shared" si="26"/>
        <v>N/A</v>
      </c>
    </row>
    <row r="149" spans="1:13" x14ac:dyDescent="0.25">
      <c r="A149" s="140" t="s">
        <v>409</v>
      </c>
      <c r="B149" s="10" t="s">
        <v>213</v>
      </c>
      <c r="C149" s="10">
        <v>155367</v>
      </c>
      <c r="D149" s="7" t="str">
        <f t="shared" si="27"/>
        <v>N/A</v>
      </c>
      <c r="E149" s="10">
        <v>157589</v>
      </c>
      <c r="F149" s="7" t="str">
        <f t="shared" si="28"/>
        <v>N/A</v>
      </c>
      <c r="G149" s="10">
        <v>161015</v>
      </c>
      <c r="H149" s="7" t="str">
        <f t="shared" si="29"/>
        <v>N/A</v>
      </c>
      <c r="I149" s="8">
        <v>1.43</v>
      </c>
      <c r="J149" s="8">
        <v>2.1739999999999999</v>
      </c>
      <c r="K149" s="10" t="s">
        <v>213</v>
      </c>
      <c r="L149" s="91" t="str">
        <f t="shared" si="26"/>
        <v>N/A</v>
      </c>
    </row>
    <row r="150" spans="1:13" x14ac:dyDescent="0.25">
      <c r="A150" s="140" t="s">
        <v>1207</v>
      </c>
      <c r="B150" s="10" t="s">
        <v>213</v>
      </c>
      <c r="C150" s="10">
        <v>52.347371967999997</v>
      </c>
      <c r="D150" s="7" t="str">
        <f t="shared" si="27"/>
        <v>N/A</v>
      </c>
      <c r="E150" s="10">
        <v>52.164515061000003</v>
      </c>
      <c r="F150" s="7" t="str">
        <f t="shared" si="28"/>
        <v>N/A</v>
      </c>
      <c r="G150" s="10">
        <v>50.395931142000002</v>
      </c>
      <c r="H150" s="7" t="str">
        <f t="shared" si="29"/>
        <v>N/A</v>
      </c>
      <c r="I150" s="8">
        <v>-0.34899999999999998</v>
      </c>
      <c r="J150" s="8">
        <v>-3.39</v>
      </c>
      <c r="K150" s="10" t="s">
        <v>213</v>
      </c>
      <c r="L150" s="91" t="str">
        <f t="shared" si="26"/>
        <v>N/A</v>
      </c>
    </row>
    <row r="151" spans="1:13" x14ac:dyDescent="0.25">
      <c r="A151" s="140" t="s">
        <v>410</v>
      </c>
      <c r="B151" s="10" t="s">
        <v>213</v>
      </c>
      <c r="C151" s="10">
        <v>0</v>
      </c>
      <c r="D151" s="7" t="str">
        <f t="shared" si="27"/>
        <v>N/A</v>
      </c>
      <c r="E151" s="10">
        <v>0</v>
      </c>
      <c r="F151" s="7" t="str">
        <f t="shared" si="28"/>
        <v>N/A</v>
      </c>
      <c r="G151" s="10">
        <v>0</v>
      </c>
      <c r="H151" s="7" t="str">
        <f t="shared" si="29"/>
        <v>N/A</v>
      </c>
      <c r="I151" s="8" t="s">
        <v>1747</v>
      </c>
      <c r="J151" s="8" t="s">
        <v>1747</v>
      </c>
      <c r="K151" s="10" t="s">
        <v>213</v>
      </c>
      <c r="L151" s="91" t="str">
        <f t="shared" si="26"/>
        <v>N/A</v>
      </c>
    </row>
    <row r="152" spans="1:13" x14ac:dyDescent="0.25">
      <c r="A152" s="140" t="s">
        <v>1208</v>
      </c>
      <c r="B152" s="10" t="s">
        <v>213</v>
      </c>
      <c r="C152" s="10" t="s">
        <v>1747</v>
      </c>
      <c r="D152" s="7" t="str">
        <f t="shared" si="27"/>
        <v>N/A</v>
      </c>
      <c r="E152" s="10" t="s">
        <v>1747</v>
      </c>
      <c r="F152" s="7" t="str">
        <f t="shared" si="28"/>
        <v>N/A</v>
      </c>
      <c r="G152" s="10" t="s">
        <v>1747</v>
      </c>
      <c r="H152" s="7" t="str">
        <f t="shared" si="29"/>
        <v>N/A</v>
      </c>
      <c r="I152" s="8" t="s">
        <v>1747</v>
      </c>
      <c r="J152" s="8" t="s">
        <v>1747</v>
      </c>
      <c r="K152" s="10" t="s">
        <v>213</v>
      </c>
      <c r="L152" s="91" t="str">
        <f t="shared" si="26"/>
        <v>N/A</v>
      </c>
    </row>
    <row r="153" spans="1:13" x14ac:dyDescent="0.25">
      <c r="A153" s="140" t="s">
        <v>411</v>
      </c>
      <c r="B153" s="10" t="s">
        <v>213</v>
      </c>
      <c r="C153" s="10">
        <v>959480</v>
      </c>
      <c r="D153" s="7" t="str">
        <f t="shared" si="27"/>
        <v>N/A</v>
      </c>
      <c r="E153" s="10">
        <v>700225</v>
      </c>
      <c r="F153" s="7" t="str">
        <f t="shared" si="28"/>
        <v>N/A</v>
      </c>
      <c r="G153" s="10">
        <v>6081087</v>
      </c>
      <c r="H153" s="7" t="str">
        <f t="shared" si="29"/>
        <v>N/A</v>
      </c>
      <c r="I153" s="8">
        <v>-27</v>
      </c>
      <c r="J153" s="8">
        <v>768.4</v>
      </c>
      <c r="K153" s="10" t="s">
        <v>213</v>
      </c>
      <c r="L153" s="91" t="str">
        <f t="shared" si="26"/>
        <v>N/A</v>
      </c>
      <c r="M153" s="31"/>
    </row>
    <row r="154" spans="1:13" x14ac:dyDescent="0.25">
      <c r="A154" s="140" t="s">
        <v>1209</v>
      </c>
      <c r="B154" s="10" t="s">
        <v>213</v>
      </c>
      <c r="C154" s="10">
        <v>35536.296296</v>
      </c>
      <c r="D154" s="7" t="str">
        <f t="shared" si="27"/>
        <v>N/A</v>
      </c>
      <c r="E154" s="10">
        <v>15222.282609</v>
      </c>
      <c r="F154" s="7" t="str">
        <f t="shared" si="28"/>
        <v>N/A</v>
      </c>
      <c r="G154" s="10">
        <v>69103.261364000005</v>
      </c>
      <c r="H154" s="7" t="str">
        <f t="shared" si="29"/>
        <v>N/A</v>
      </c>
      <c r="I154" s="8">
        <v>-57.2</v>
      </c>
      <c r="J154" s="8">
        <v>354</v>
      </c>
      <c r="K154" s="10" t="s">
        <v>213</v>
      </c>
      <c r="L154" s="91" t="str">
        <f t="shared" si="26"/>
        <v>N/A</v>
      </c>
      <c r="M154" s="32"/>
    </row>
    <row r="155" spans="1:13" x14ac:dyDescent="0.25">
      <c r="A155" s="140" t="s">
        <v>412</v>
      </c>
      <c r="B155" s="10" t="s">
        <v>213</v>
      </c>
      <c r="C155" s="10">
        <v>0</v>
      </c>
      <c r="D155" s="7" t="str">
        <f t="shared" si="27"/>
        <v>N/A</v>
      </c>
      <c r="E155" s="10">
        <v>0</v>
      </c>
      <c r="F155" s="7" t="str">
        <f t="shared" si="28"/>
        <v>N/A</v>
      </c>
      <c r="G155" s="10">
        <v>0</v>
      </c>
      <c r="H155" s="7" t="str">
        <f t="shared" si="29"/>
        <v>N/A</v>
      </c>
      <c r="I155" s="8" t="s">
        <v>1747</v>
      </c>
      <c r="J155" s="8" t="s">
        <v>1747</v>
      </c>
      <c r="K155" s="10" t="s">
        <v>213</v>
      </c>
      <c r="L155" s="91" t="str">
        <f t="shared" si="26"/>
        <v>N/A</v>
      </c>
    </row>
    <row r="156" spans="1:13" x14ac:dyDescent="0.25">
      <c r="A156" s="140" t="s">
        <v>1210</v>
      </c>
      <c r="B156" s="10" t="s">
        <v>213</v>
      </c>
      <c r="C156" s="10" t="s">
        <v>1747</v>
      </c>
      <c r="D156" s="7" t="str">
        <f t="shared" si="27"/>
        <v>N/A</v>
      </c>
      <c r="E156" s="10" t="s">
        <v>1747</v>
      </c>
      <c r="F156" s="7" t="str">
        <f t="shared" si="28"/>
        <v>N/A</v>
      </c>
      <c r="G156" s="10" t="s">
        <v>1747</v>
      </c>
      <c r="H156" s="7" t="str">
        <f t="shared" si="29"/>
        <v>N/A</v>
      </c>
      <c r="I156" s="8" t="s">
        <v>1747</v>
      </c>
      <c r="J156" s="8" t="s">
        <v>1747</v>
      </c>
      <c r="K156" s="10" t="s">
        <v>213</v>
      </c>
      <c r="L156" s="91" t="str">
        <f t="shared" si="26"/>
        <v>N/A</v>
      </c>
    </row>
    <row r="157" spans="1:13" x14ac:dyDescent="0.25">
      <c r="A157" s="140" t="s">
        <v>413</v>
      </c>
      <c r="B157" s="10" t="s">
        <v>213</v>
      </c>
      <c r="C157" s="10">
        <v>0</v>
      </c>
      <c r="D157" s="7" t="str">
        <f t="shared" si="27"/>
        <v>N/A</v>
      </c>
      <c r="E157" s="10">
        <v>0</v>
      </c>
      <c r="F157" s="7" t="str">
        <f t="shared" si="28"/>
        <v>N/A</v>
      </c>
      <c r="G157" s="10">
        <v>0</v>
      </c>
      <c r="H157" s="7" t="str">
        <f t="shared" si="29"/>
        <v>N/A</v>
      </c>
      <c r="I157" s="8" t="s">
        <v>1747</v>
      </c>
      <c r="J157" s="8" t="s">
        <v>1747</v>
      </c>
      <c r="K157" s="10" t="s">
        <v>213</v>
      </c>
      <c r="L157" s="91" t="str">
        <f t="shared" si="26"/>
        <v>N/A</v>
      </c>
    </row>
    <row r="158" spans="1:13" x14ac:dyDescent="0.25">
      <c r="A158" s="140" t="s">
        <v>1211</v>
      </c>
      <c r="B158" s="10" t="s">
        <v>213</v>
      </c>
      <c r="C158" s="10" t="s">
        <v>1747</v>
      </c>
      <c r="D158" s="7" t="str">
        <f t="shared" si="27"/>
        <v>N/A</v>
      </c>
      <c r="E158" s="10" t="s">
        <v>1747</v>
      </c>
      <c r="F158" s="7" t="str">
        <f t="shared" si="28"/>
        <v>N/A</v>
      </c>
      <c r="G158" s="10" t="s">
        <v>1747</v>
      </c>
      <c r="H158" s="7" t="str">
        <f t="shared" si="29"/>
        <v>N/A</v>
      </c>
      <c r="I158" s="8" t="s">
        <v>1747</v>
      </c>
      <c r="J158" s="8" t="s">
        <v>1747</v>
      </c>
      <c r="K158" s="10" t="s">
        <v>213</v>
      </c>
      <c r="L158" s="91" t="str">
        <f t="shared" si="26"/>
        <v>N/A</v>
      </c>
    </row>
    <row r="159" spans="1:13" ht="25" x14ac:dyDescent="0.25">
      <c r="A159" s="140" t="s">
        <v>414</v>
      </c>
      <c r="B159" s="10" t="s">
        <v>213</v>
      </c>
      <c r="C159" s="10">
        <v>0</v>
      </c>
      <c r="D159" s="7" t="str">
        <f t="shared" si="27"/>
        <v>N/A</v>
      </c>
      <c r="E159" s="10">
        <v>0</v>
      </c>
      <c r="F159" s="7" t="str">
        <f t="shared" si="28"/>
        <v>N/A</v>
      </c>
      <c r="G159" s="10">
        <v>0</v>
      </c>
      <c r="H159" s="7" t="str">
        <f t="shared" si="29"/>
        <v>N/A</v>
      </c>
      <c r="I159" s="8" t="s">
        <v>1747</v>
      </c>
      <c r="J159" s="8" t="s">
        <v>1747</v>
      </c>
      <c r="K159" s="10" t="s">
        <v>213</v>
      </c>
      <c r="L159" s="91" t="str">
        <f t="shared" ref="L159:L160" si="30">IF(J159="Div by 0", "N/A", IF(K159="N/A","N/A", IF(J159&gt;VALUE(MID(K159,1,2)), "No", IF(J159&lt;-1*VALUE(MID(K159,1,2)), "No", "Yes"))))</f>
        <v>N/A</v>
      </c>
    </row>
    <row r="160" spans="1:13" ht="25" x14ac:dyDescent="0.25">
      <c r="A160" s="140" t="s">
        <v>1212</v>
      </c>
      <c r="B160" s="10" t="s">
        <v>213</v>
      </c>
      <c r="C160" s="10" t="s">
        <v>1747</v>
      </c>
      <c r="D160" s="7" t="str">
        <f t="shared" si="27"/>
        <v>N/A</v>
      </c>
      <c r="E160" s="10" t="s">
        <v>1747</v>
      </c>
      <c r="F160" s="7" t="str">
        <f t="shared" si="28"/>
        <v>N/A</v>
      </c>
      <c r="G160" s="10" t="s">
        <v>1747</v>
      </c>
      <c r="H160" s="7" t="str">
        <f t="shared" si="29"/>
        <v>N/A</v>
      </c>
      <c r="I160" s="8" t="s">
        <v>1747</v>
      </c>
      <c r="J160" s="8" t="s">
        <v>1747</v>
      </c>
      <c r="K160" s="10" t="s">
        <v>213</v>
      </c>
      <c r="L160" s="91" t="str">
        <f t="shared" si="30"/>
        <v>N/A</v>
      </c>
    </row>
    <row r="161" spans="1:16" x14ac:dyDescent="0.25">
      <c r="A161" s="140" t="s">
        <v>415</v>
      </c>
      <c r="B161" s="10" t="s">
        <v>213</v>
      </c>
      <c r="C161" s="10">
        <v>0</v>
      </c>
      <c r="D161" s="10" t="s">
        <v>213</v>
      </c>
      <c r="E161" s="10">
        <v>0</v>
      </c>
      <c r="F161" s="10" t="s">
        <v>213</v>
      </c>
      <c r="G161" s="10">
        <v>0</v>
      </c>
      <c r="H161" s="10" t="s">
        <v>213</v>
      </c>
      <c r="I161" s="8" t="s">
        <v>1747</v>
      </c>
      <c r="J161" s="8" t="s">
        <v>1747</v>
      </c>
      <c r="K161" s="10" t="s">
        <v>213</v>
      </c>
      <c r="L161" s="91" t="str">
        <f>IF(J161="Div by 0", "N/A", IF(K161="N/A","N/A", IF(J161&gt;VALUE(MID(K161,1,2)), "No", IF(J161&lt;-1*VALUE(MID(K161,1,2)), "No", "Yes"))))</f>
        <v>N/A</v>
      </c>
    </row>
    <row r="162" spans="1:16" ht="25" x14ac:dyDescent="0.25">
      <c r="A162" s="140" t="s">
        <v>1213</v>
      </c>
      <c r="B162" s="10" t="s">
        <v>213</v>
      </c>
      <c r="C162" s="10" t="s">
        <v>1747</v>
      </c>
      <c r="D162" s="10" t="s">
        <v>213</v>
      </c>
      <c r="E162" s="10" t="s">
        <v>1747</v>
      </c>
      <c r="F162" s="10" t="s">
        <v>213</v>
      </c>
      <c r="G162" s="10" t="s">
        <v>1747</v>
      </c>
      <c r="H162" s="10" t="s">
        <v>213</v>
      </c>
      <c r="I162" s="8" t="s">
        <v>1747</v>
      </c>
      <c r="J162" s="8" t="s">
        <v>1747</v>
      </c>
      <c r="K162" s="10" t="s">
        <v>213</v>
      </c>
      <c r="L162" s="91" t="str">
        <f>IF(J162="Div by 0", "N/A", IF(K162="N/A","N/A", IF(J162&gt;VALUE(MID(K162,1,2)), "No", IF(J162&lt;-1*VALUE(MID(K162,1,2)), "No", "Yes"))))</f>
        <v>N/A</v>
      </c>
    </row>
    <row r="163" spans="1:16" ht="25" x14ac:dyDescent="0.25">
      <c r="A163" s="140" t="s">
        <v>416</v>
      </c>
      <c r="B163" s="10" t="s">
        <v>213</v>
      </c>
      <c r="C163" s="10">
        <v>0</v>
      </c>
      <c r="D163" s="10" t="s">
        <v>213</v>
      </c>
      <c r="E163" s="10">
        <v>0</v>
      </c>
      <c r="F163" s="10" t="s">
        <v>213</v>
      </c>
      <c r="G163" s="10">
        <v>0</v>
      </c>
      <c r="H163" s="10" t="s">
        <v>213</v>
      </c>
      <c r="I163" s="8" t="s">
        <v>1747</v>
      </c>
      <c r="J163" s="8" t="s">
        <v>1747</v>
      </c>
      <c r="K163" s="10" t="s">
        <v>213</v>
      </c>
      <c r="L163" s="91" t="str">
        <f>IF(J163="Div by 0", "N/A", IF(K163="N/A","N/A", IF(J163&gt;VALUE(MID(K163,1,2)), "No", IF(J163&lt;-1*VALUE(MID(K163,1,2)), "No", "Yes"))))</f>
        <v>N/A</v>
      </c>
      <c r="N163" s="32"/>
    </row>
    <row r="164" spans="1:16" x14ac:dyDescent="0.25">
      <c r="A164" s="140" t="s">
        <v>1227</v>
      </c>
      <c r="B164" s="77" t="s">
        <v>213</v>
      </c>
      <c r="C164" s="77">
        <v>5292.8243242999997</v>
      </c>
      <c r="D164" s="78" t="str">
        <f t="shared" ref="D164" si="31">IF($B164="N/A","N/A",IF(C164&gt;10,"No",IF(C164&lt;-10,"No","Yes")))</f>
        <v>N/A</v>
      </c>
      <c r="E164" s="77">
        <v>5834.6324785999996</v>
      </c>
      <c r="F164" s="78" t="str">
        <f t="shared" ref="F164" si="32">IF($B164="N/A","N/A",IF(E164&gt;10,"No",IF(E164&lt;-10,"No","Yes")))</f>
        <v>N/A</v>
      </c>
      <c r="G164" s="77">
        <v>6691.2926828999998</v>
      </c>
      <c r="H164" s="78" t="str">
        <f t="shared" ref="H164" si="33">IF($B164="N/A","N/A",IF(G164&gt;10,"No",IF(G164&lt;-10,"No","Yes")))</f>
        <v>N/A</v>
      </c>
      <c r="I164" s="79">
        <v>10.24</v>
      </c>
      <c r="J164" s="79">
        <v>14.68</v>
      </c>
      <c r="K164" s="80" t="s">
        <v>736</v>
      </c>
      <c r="L164" s="93" t="str">
        <f>IF(J164="Div by 0", "N/A", IF(OR(J164="N/A",K164="N/A"),"N/A", IF(J164&gt;VALUE(MID(K164,1,2)), "No", IF(J164&lt;-1*VALUE(MID(K164,1,2)), "No", "Yes"))))</f>
        <v>Yes</v>
      </c>
      <c r="N164" s="32"/>
    </row>
    <row r="165" spans="1:16" x14ac:dyDescent="0.25">
      <c r="A165" s="140" t="s">
        <v>1214</v>
      </c>
      <c r="B165" s="10" t="s">
        <v>213</v>
      </c>
      <c r="C165" s="10">
        <v>5292.8243242999997</v>
      </c>
      <c r="D165" s="7" t="str">
        <f t="shared" ref="D165:D171" si="34">IF($B165="N/A","N/A",IF(C165&gt;10,"No",IF(C165&lt;-10,"No","Yes")))</f>
        <v>N/A</v>
      </c>
      <c r="E165" s="10">
        <v>5834.6324785999996</v>
      </c>
      <c r="F165" s="7" t="str">
        <f t="shared" ref="F165:F171" si="35">IF($B165="N/A","N/A",IF(E165&gt;10,"No",IF(E165&lt;-10,"No","Yes")))</f>
        <v>N/A</v>
      </c>
      <c r="G165" s="10">
        <v>6691.2926828999998</v>
      </c>
      <c r="H165" s="7" t="str">
        <f t="shared" ref="H165:H171" si="36">IF($B165="N/A","N/A",IF(G165&gt;10,"No",IF(G165&lt;-10,"No","Yes")))</f>
        <v>N/A</v>
      </c>
      <c r="I165" s="8">
        <v>10.24</v>
      </c>
      <c r="J165" s="8">
        <v>14.68</v>
      </c>
      <c r="K165" s="25" t="s">
        <v>736</v>
      </c>
      <c r="L165" s="91" t="str">
        <f>IF(J165="Div by 0", "N/A", IF(OR(J165="N/A",K165="N/A"),"N/A", IF(J165&gt;VALUE(MID(K165,1,2)), "No", IF(J165&lt;-1*VALUE(MID(K165,1,2)), "No", "Yes"))))</f>
        <v>Yes</v>
      </c>
      <c r="N165" s="32"/>
    </row>
    <row r="166" spans="1:16" x14ac:dyDescent="0.25">
      <c r="A166" s="140" t="s">
        <v>1215</v>
      </c>
      <c r="B166" s="10" t="s">
        <v>213</v>
      </c>
      <c r="C166" s="10" t="s">
        <v>1747</v>
      </c>
      <c r="D166" s="7" t="str">
        <f t="shared" si="34"/>
        <v>N/A</v>
      </c>
      <c r="E166" s="10" t="s">
        <v>1747</v>
      </c>
      <c r="F166" s="7" t="str">
        <f t="shared" si="35"/>
        <v>N/A</v>
      </c>
      <c r="G166" s="10" t="s">
        <v>1747</v>
      </c>
      <c r="H166" s="7" t="str">
        <f t="shared" si="36"/>
        <v>N/A</v>
      </c>
      <c r="I166" s="8" t="s">
        <v>1747</v>
      </c>
      <c r="J166" s="8" t="s">
        <v>1747</v>
      </c>
      <c r="K166" s="25" t="s">
        <v>736</v>
      </c>
      <c r="L166" s="91" t="str">
        <f t="shared" ref="L166" si="37">IF(J166="Div by 0", "N/A", IF(OR(J166="N/A",K166="N/A"),"N/A", IF(J166&gt;VALUE(MID(K166,1,2)), "No", IF(J166&lt;-1*VALUE(MID(K166,1,2)), "No", "Yes"))))</f>
        <v>N/A</v>
      </c>
      <c r="O166" s="32"/>
      <c r="P166" s="32"/>
    </row>
    <row r="167" spans="1:16" s="32" customFormat="1" x14ac:dyDescent="0.25">
      <c r="A167" s="146" t="s">
        <v>730</v>
      </c>
      <c r="B167" s="10" t="s">
        <v>213</v>
      </c>
      <c r="C167" s="1">
        <v>0</v>
      </c>
      <c r="D167" s="7" t="str">
        <f t="shared" si="34"/>
        <v>N/A</v>
      </c>
      <c r="E167" s="1">
        <v>0</v>
      </c>
      <c r="F167" s="7" t="str">
        <f t="shared" si="35"/>
        <v>N/A</v>
      </c>
      <c r="G167" s="1">
        <v>0</v>
      </c>
      <c r="H167" s="7" t="str">
        <f t="shared" si="36"/>
        <v>N/A</v>
      </c>
      <c r="I167" s="8" t="s">
        <v>1747</v>
      </c>
      <c r="J167" s="8" t="s">
        <v>1747</v>
      </c>
      <c r="K167" s="10" t="s">
        <v>213</v>
      </c>
      <c r="L167" s="91" t="str">
        <f>IF(J167="Div by 0", "N/A", IF(K167="N/A","N/A", IF(J167&gt;VALUE(MID(K167,1,2)), "No", IF(J167&lt;-1*VALUE(MID(K167,1,2)), "No", "Yes"))))</f>
        <v>N/A</v>
      </c>
      <c r="M167" s="15"/>
      <c r="N167" s="15"/>
      <c r="O167" s="31"/>
      <c r="P167" s="31"/>
    </row>
    <row r="168" spans="1:16" s="31" customFormat="1" x14ac:dyDescent="0.25">
      <c r="A168" s="146" t="s">
        <v>731</v>
      </c>
      <c r="B168" s="10" t="s">
        <v>213</v>
      </c>
      <c r="C168" s="9">
        <v>0</v>
      </c>
      <c r="D168" s="7" t="str">
        <f t="shared" si="34"/>
        <v>N/A</v>
      </c>
      <c r="E168" s="9">
        <v>0</v>
      </c>
      <c r="F168" s="7" t="str">
        <f t="shared" si="35"/>
        <v>N/A</v>
      </c>
      <c r="G168" s="9">
        <v>0</v>
      </c>
      <c r="H168" s="7" t="str">
        <f t="shared" si="36"/>
        <v>N/A</v>
      </c>
      <c r="I168" s="8" t="s">
        <v>1747</v>
      </c>
      <c r="J168" s="8" t="s">
        <v>1747</v>
      </c>
      <c r="K168" s="10" t="s">
        <v>213</v>
      </c>
      <c r="L168" s="91" t="str">
        <f>IF(J168="Div by 0", "N/A", IF(K168="N/A","N/A", IF(J168&gt;VALUE(MID(K168,1,2)), "No", IF(J168&lt;-1*VALUE(MID(K168,1,2)), "No", "Yes"))))</f>
        <v>N/A</v>
      </c>
      <c r="M168" s="15"/>
      <c r="N168" s="15"/>
      <c r="O168" s="32"/>
      <c r="P168" s="32"/>
    </row>
    <row r="169" spans="1:16" s="32" customFormat="1" x14ac:dyDescent="0.25">
      <c r="A169" s="146" t="s">
        <v>732</v>
      </c>
      <c r="B169" s="10" t="s">
        <v>213</v>
      </c>
      <c r="C169" s="1">
        <v>0</v>
      </c>
      <c r="D169" s="7" t="str">
        <f t="shared" si="34"/>
        <v>N/A</v>
      </c>
      <c r="E169" s="1">
        <v>0</v>
      </c>
      <c r="F169" s="7" t="str">
        <f t="shared" si="35"/>
        <v>N/A</v>
      </c>
      <c r="G169" s="1">
        <v>0</v>
      </c>
      <c r="H169" s="7" t="str">
        <f t="shared" si="36"/>
        <v>N/A</v>
      </c>
      <c r="I169" s="8" t="s">
        <v>1747</v>
      </c>
      <c r="J169" s="8" t="s">
        <v>1747</v>
      </c>
      <c r="K169" s="10" t="s">
        <v>213</v>
      </c>
      <c r="L169" s="91" t="str">
        <f t="shared" ref="L169:L171" si="38">IF(J169="Div by 0", "N/A", IF(K169="N/A","N/A", IF(J169&gt;VALUE(MID(K169,1,2)), "No", IF(J169&lt;-1*VALUE(MID(K169,1,2)), "No", "Yes"))))</f>
        <v>N/A</v>
      </c>
      <c r="M169" s="15"/>
      <c r="N169" s="15"/>
      <c r="O169" s="15"/>
      <c r="P169" s="15"/>
    </row>
    <row r="170" spans="1:16" x14ac:dyDescent="0.25">
      <c r="A170" s="146" t="s">
        <v>1216</v>
      </c>
      <c r="B170" s="10" t="s">
        <v>213</v>
      </c>
      <c r="C170" s="10" t="s">
        <v>1747</v>
      </c>
      <c r="D170" s="7" t="str">
        <f t="shared" si="34"/>
        <v>N/A</v>
      </c>
      <c r="E170" s="10" t="s">
        <v>1747</v>
      </c>
      <c r="F170" s="7" t="str">
        <f t="shared" si="35"/>
        <v>N/A</v>
      </c>
      <c r="G170" s="10" t="s">
        <v>1747</v>
      </c>
      <c r="H170" s="7" t="str">
        <f t="shared" si="36"/>
        <v>N/A</v>
      </c>
      <c r="I170" s="8" t="s">
        <v>1747</v>
      </c>
      <c r="J170" s="8" t="s">
        <v>1747</v>
      </c>
      <c r="K170" s="10" t="s">
        <v>213</v>
      </c>
      <c r="L170" s="91" t="str">
        <f t="shared" si="38"/>
        <v>N/A</v>
      </c>
    </row>
    <row r="171" spans="1:16" ht="25" x14ac:dyDescent="0.25">
      <c r="A171" s="115" t="s">
        <v>1217</v>
      </c>
      <c r="B171" s="147" t="s">
        <v>213</v>
      </c>
      <c r="C171" s="147" t="s">
        <v>1747</v>
      </c>
      <c r="D171" s="130" t="str">
        <f t="shared" si="34"/>
        <v>N/A</v>
      </c>
      <c r="E171" s="147" t="s">
        <v>1747</v>
      </c>
      <c r="F171" s="130" t="str">
        <f t="shared" si="35"/>
        <v>N/A</v>
      </c>
      <c r="G171" s="147" t="s">
        <v>1747</v>
      </c>
      <c r="H171" s="130" t="str">
        <f t="shared" si="36"/>
        <v>N/A</v>
      </c>
      <c r="I171" s="131" t="s">
        <v>1747</v>
      </c>
      <c r="J171" s="131" t="s">
        <v>1747</v>
      </c>
      <c r="K171" s="147" t="s">
        <v>213</v>
      </c>
      <c r="L171" s="102" t="str">
        <f t="shared" si="38"/>
        <v>N/A</v>
      </c>
    </row>
    <row r="172" spans="1:16" s="13" customFormat="1" ht="12" customHeight="1" x14ac:dyDescent="0.25">
      <c r="A172" s="169" t="s">
        <v>1632</v>
      </c>
      <c r="B172" s="170"/>
      <c r="C172" s="170"/>
      <c r="D172" s="170"/>
      <c r="E172" s="170"/>
      <c r="F172" s="170"/>
      <c r="G172" s="170"/>
      <c r="H172" s="170"/>
      <c r="I172" s="170"/>
      <c r="J172" s="170"/>
      <c r="K172" s="170"/>
      <c r="L172" s="171"/>
    </row>
    <row r="173" spans="1:16" s="13" customFormat="1" ht="12.75" customHeight="1" x14ac:dyDescent="0.25">
      <c r="A173" s="164" t="s">
        <v>1630</v>
      </c>
      <c r="B173" s="165"/>
      <c r="C173" s="165"/>
      <c r="D173" s="165"/>
      <c r="E173" s="165"/>
      <c r="F173" s="165"/>
      <c r="G173" s="165"/>
      <c r="H173" s="165"/>
      <c r="I173" s="165"/>
      <c r="J173" s="165"/>
      <c r="K173" s="165"/>
      <c r="L173" s="166"/>
    </row>
    <row r="174" spans="1:16" s="13" customFormat="1" x14ac:dyDescent="0.25">
      <c r="A174" s="167" t="s">
        <v>1731</v>
      </c>
      <c r="B174" s="167"/>
      <c r="C174" s="167"/>
      <c r="D174" s="167"/>
      <c r="E174" s="167"/>
      <c r="F174" s="167"/>
      <c r="G174" s="167"/>
      <c r="H174" s="167"/>
      <c r="I174" s="167"/>
      <c r="J174" s="167"/>
      <c r="K174" s="167"/>
      <c r="L174" s="168"/>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F209" activePane="bottomRight" state="frozen"/>
      <selection activeCell="K249" sqref="K249"/>
      <selection pane="topRight" activeCell="K249" sqref="K249"/>
      <selection pane="bottomLeft" activeCell="K249" sqref="K249"/>
      <selection pane="bottomRight" activeCell="K249" sqref="K249"/>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ht="55.5" customHeight="1" x14ac:dyDescent="0.3">
      <c r="A2" s="178" t="s">
        <v>1592</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ht="13" x14ac:dyDescent="0.3">
      <c r="A4" s="181" t="s">
        <v>648</v>
      </c>
      <c r="B4" s="182"/>
      <c r="C4" s="182"/>
      <c r="D4" s="182"/>
      <c r="E4" s="182"/>
      <c r="F4" s="182"/>
      <c r="G4" s="182"/>
      <c r="H4" s="182"/>
      <c r="I4" s="182"/>
      <c r="J4" s="182"/>
      <c r="K4" s="182"/>
      <c r="L4" s="183"/>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123" t="s">
        <v>0</v>
      </c>
      <c r="B6" s="1" t="s">
        <v>213</v>
      </c>
      <c r="C6" s="1">
        <v>221063</v>
      </c>
      <c r="D6" s="7" t="str">
        <f t="shared" ref="D6:D11" si="0">IF($B6="N/A","N/A",IF(C6&gt;10,"No",IF(C6&lt;-10,"No","Yes")))</f>
        <v>N/A</v>
      </c>
      <c r="E6" s="1">
        <v>229859</v>
      </c>
      <c r="F6" s="7" t="str">
        <f t="shared" ref="F6:F11" si="1">IF($B6="N/A","N/A",IF(E6&gt;10,"No",IF(E6&lt;-10,"No","Yes")))</f>
        <v>N/A</v>
      </c>
      <c r="G6" s="1">
        <v>230913</v>
      </c>
      <c r="H6" s="7" t="str">
        <f t="shared" ref="H6:H11" si="2">IF($B6="N/A","N/A",IF(G6&gt;10,"No",IF(G6&lt;-10,"No","Yes")))</f>
        <v>N/A</v>
      </c>
      <c r="I6" s="8">
        <v>3.9790000000000001</v>
      </c>
      <c r="J6" s="8">
        <v>0.45850000000000002</v>
      </c>
      <c r="K6" s="1" t="s">
        <v>736</v>
      </c>
      <c r="L6" s="91" t="str">
        <f t="shared" ref="L6:L14" si="3">IF(J6="Div by 0", "N/A", IF(K6="N/A","N/A", IF(J6&gt;VALUE(MID(K6,1,2)), "No", IF(J6&lt;-1*VALUE(MID(K6,1,2)), "No", "Yes"))))</f>
        <v>Yes</v>
      </c>
    </row>
    <row r="7" spans="1:12" x14ac:dyDescent="0.25">
      <c r="A7" s="123" t="s">
        <v>100</v>
      </c>
      <c r="B7" s="25" t="s">
        <v>213</v>
      </c>
      <c r="C7" s="1">
        <v>7239</v>
      </c>
      <c r="D7" s="7" t="str">
        <f t="shared" si="0"/>
        <v>N/A</v>
      </c>
      <c r="E7" s="1">
        <v>7595</v>
      </c>
      <c r="F7" s="7" t="str">
        <f t="shared" si="1"/>
        <v>N/A</v>
      </c>
      <c r="G7" s="1">
        <v>7717</v>
      </c>
      <c r="H7" s="7" t="str">
        <f t="shared" si="2"/>
        <v>N/A</v>
      </c>
      <c r="I7" s="8">
        <v>4.9180000000000001</v>
      </c>
      <c r="J7" s="8">
        <v>1.6060000000000001</v>
      </c>
      <c r="K7" s="25" t="s">
        <v>736</v>
      </c>
      <c r="L7" s="91" t="str">
        <f t="shared" si="3"/>
        <v>Yes</v>
      </c>
    </row>
    <row r="8" spans="1:12" x14ac:dyDescent="0.25">
      <c r="A8" s="123" t="s">
        <v>101</v>
      </c>
      <c r="B8" s="25" t="s">
        <v>213</v>
      </c>
      <c r="C8" s="1">
        <v>20287</v>
      </c>
      <c r="D8" s="7" t="str">
        <f t="shared" si="0"/>
        <v>N/A</v>
      </c>
      <c r="E8" s="1">
        <v>20667</v>
      </c>
      <c r="F8" s="7" t="str">
        <f t="shared" si="1"/>
        <v>N/A</v>
      </c>
      <c r="G8" s="1">
        <v>20851</v>
      </c>
      <c r="H8" s="7" t="str">
        <f t="shared" si="2"/>
        <v>N/A</v>
      </c>
      <c r="I8" s="8">
        <v>1.873</v>
      </c>
      <c r="J8" s="8">
        <v>0.89029999999999998</v>
      </c>
      <c r="K8" s="25" t="s">
        <v>736</v>
      </c>
      <c r="L8" s="91" t="str">
        <f t="shared" si="3"/>
        <v>Yes</v>
      </c>
    </row>
    <row r="9" spans="1:12" x14ac:dyDescent="0.25">
      <c r="A9" s="123" t="s">
        <v>104</v>
      </c>
      <c r="B9" s="25" t="s">
        <v>213</v>
      </c>
      <c r="C9" s="1">
        <v>97000</v>
      </c>
      <c r="D9" s="7" t="str">
        <f t="shared" si="0"/>
        <v>N/A</v>
      </c>
      <c r="E9" s="1">
        <v>99931</v>
      </c>
      <c r="F9" s="7" t="str">
        <f t="shared" si="1"/>
        <v>N/A</v>
      </c>
      <c r="G9" s="1">
        <v>99644</v>
      </c>
      <c r="H9" s="7" t="str">
        <f t="shared" si="2"/>
        <v>N/A</v>
      </c>
      <c r="I9" s="8">
        <v>3.0219999999999998</v>
      </c>
      <c r="J9" s="8">
        <v>-0.28699999999999998</v>
      </c>
      <c r="K9" s="25" t="s">
        <v>736</v>
      </c>
      <c r="L9" s="91" t="str">
        <f t="shared" si="3"/>
        <v>Yes</v>
      </c>
    </row>
    <row r="10" spans="1:12" x14ac:dyDescent="0.25">
      <c r="A10" s="123" t="s">
        <v>105</v>
      </c>
      <c r="B10" s="25" t="s">
        <v>213</v>
      </c>
      <c r="C10" s="1">
        <v>96537</v>
      </c>
      <c r="D10" s="7" t="str">
        <f t="shared" si="0"/>
        <v>N/A</v>
      </c>
      <c r="E10" s="1">
        <v>101666</v>
      </c>
      <c r="F10" s="7" t="str">
        <f t="shared" si="1"/>
        <v>N/A</v>
      </c>
      <c r="G10" s="1">
        <v>102701</v>
      </c>
      <c r="H10" s="7" t="str">
        <f t="shared" si="2"/>
        <v>N/A</v>
      </c>
      <c r="I10" s="8">
        <v>5.3129999999999997</v>
      </c>
      <c r="J10" s="8">
        <v>1.018</v>
      </c>
      <c r="K10" s="25" t="s">
        <v>736</v>
      </c>
      <c r="L10" s="91" t="str">
        <f t="shared" si="3"/>
        <v>Yes</v>
      </c>
    </row>
    <row r="11" spans="1:12" x14ac:dyDescent="0.25">
      <c r="A11" s="123" t="s">
        <v>77</v>
      </c>
      <c r="B11" s="1" t="s">
        <v>213</v>
      </c>
      <c r="C11" s="1">
        <v>180082.03</v>
      </c>
      <c r="D11" s="7" t="str">
        <f t="shared" si="0"/>
        <v>N/A</v>
      </c>
      <c r="E11" s="1">
        <v>188196.77</v>
      </c>
      <c r="F11" s="7" t="str">
        <f t="shared" si="1"/>
        <v>N/A</v>
      </c>
      <c r="G11" s="1">
        <v>190400.16</v>
      </c>
      <c r="H11" s="7" t="str">
        <f t="shared" si="2"/>
        <v>N/A</v>
      </c>
      <c r="I11" s="8">
        <v>4.5060000000000002</v>
      </c>
      <c r="J11" s="8">
        <v>1.171</v>
      </c>
      <c r="K11" s="1" t="s">
        <v>737</v>
      </c>
      <c r="L11" s="91" t="str">
        <f t="shared" si="3"/>
        <v>Yes</v>
      </c>
    </row>
    <row r="12" spans="1:12" x14ac:dyDescent="0.25">
      <c r="A12" s="123" t="s">
        <v>115</v>
      </c>
      <c r="B12" s="1" t="s">
        <v>213</v>
      </c>
      <c r="C12" s="1">
        <v>13936</v>
      </c>
      <c r="D12" s="1" t="s">
        <v>213</v>
      </c>
      <c r="E12" s="1">
        <v>14505</v>
      </c>
      <c r="F12" s="1" t="s">
        <v>213</v>
      </c>
      <c r="G12" s="1">
        <v>14706</v>
      </c>
      <c r="H12" s="1" t="s">
        <v>213</v>
      </c>
      <c r="I12" s="8">
        <v>4.0830000000000002</v>
      </c>
      <c r="J12" s="8">
        <v>1.3859999999999999</v>
      </c>
      <c r="K12" s="1" t="s">
        <v>737</v>
      </c>
      <c r="L12" s="91" t="str">
        <f t="shared" si="3"/>
        <v>Yes</v>
      </c>
    </row>
    <row r="13" spans="1:12" x14ac:dyDescent="0.25">
      <c r="A13" s="123" t="s">
        <v>447</v>
      </c>
      <c r="B13" s="1" t="s">
        <v>213</v>
      </c>
      <c r="C13" s="1">
        <v>6640</v>
      </c>
      <c r="D13" s="1" t="s">
        <v>213</v>
      </c>
      <c r="E13" s="1">
        <v>6956</v>
      </c>
      <c r="F13" s="1" t="s">
        <v>213</v>
      </c>
      <c r="G13" s="1">
        <v>7050</v>
      </c>
      <c r="H13" s="1" t="s">
        <v>213</v>
      </c>
      <c r="I13" s="8">
        <v>4.7590000000000003</v>
      </c>
      <c r="J13" s="8">
        <v>1.351</v>
      </c>
      <c r="K13" s="1" t="s">
        <v>737</v>
      </c>
      <c r="L13" s="91" t="str">
        <f t="shared" si="3"/>
        <v>Yes</v>
      </c>
    </row>
    <row r="14" spans="1:12" x14ac:dyDescent="0.25">
      <c r="A14" s="123" t="s">
        <v>448</v>
      </c>
      <c r="B14" s="1" t="s">
        <v>213</v>
      </c>
      <c r="C14" s="1">
        <v>6109</v>
      </c>
      <c r="D14" s="1" t="s">
        <v>213</v>
      </c>
      <c r="E14" s="1">
        <v>6272</v>
      </c>
      <c r="F14" s="1" t="s">
        <v>213</v>
      </c>
      <c r="G14" s="1">
        <v>6370</v>
      </c>
      <c r="H14" s="1" t="s">
        <v>213</v>
      </c>
      <c r="I14" s="8">
        <v>2.6680000000000001</v>
      </c>
      <c r="J14" s="8">
        <v>1.5629999999999999</v>
      </c>
      <c r="K14" s="1" t="s">
        <v>737</v>
      </c>
      <c r="L14" s="91" t="str">
        <f t="shared" si="3"/>
        <v>Yes</v>
      </c>
    </row>
    <row r="15" spans="1:12" x14ac:dyDescent="0.25">
      <c r="A15" s="122" t="s">
        <v>58</v>
      </c>
      <c r="B15" s="25" t="s">
        <v>213</v>
      </c>
      <c r="C15" s="10">
        <v>1462394757</v>
      </c>
      <c r="D15" s="7" t="str">
        <f t="shared" ref="D15:D20" si="4">IF($B15="N/A","N/A",IF(C15&gt;10,"No",IF(C15&lt;-10,"No","Yes")))</f>
        <v>N/A</v>
      </c>
      <c r="E15" s="10">
        <v>1537893284</v>
      </c>
      <c r="F15" s="7" t="str">
        <f t="shared" ref="F15:F20" si="5">IF($B15="N/A","N/A",IF(E15&gt;10,"No",IF(E15&lt;-10,"No","Yes")))</f>
        <v>N/A</v>
      </c>
      <c r="G15" s="10">
        <v>1655611350</v>
      </c>
      <c r="H15" s="7" t="str">
        <f t="shared" ref="H15:H20" si="6">IF($B15="N/A","N/A",IF(G15&gt;10,"No",IF(G15&lt;-10,"No","Yes")))</f>
        <v>N/A</v>
      </c>
      <c r="I15" s="8">
        <v>5.1630000000000003</v>
      </c>
      <c r="J15" s="8">
        <v>7.6550000000000002</v>
      </c>
      <c r="K15" s="25" t="s">
        <v>736</v>
      </c>
      <c r="L15" s="91" t="str">
        <f t="shared" ref="L15:L20" si="7">IF(J15="Div by 0", "N/A", IF(K15="N/A","N/A", IF(J15&gt;VALUE(MID(K15,1,2)), "No", IF(J15&lt;-1*VALUE(MID(K15,1,2)), "No", "Yes"))))</f>
        <v>Yes</v>
      </c>
    </row>
    <row r="16" spans="1:12" x14ac:dyDescent="0.25">
      <c r="A16" s="122" t="s">
        <v>1118</v>
      </c>
      <c r="B16" s="25" t="s">
        <v>213</v>
      </c>
      <c r="C16" s="10">
        <v>6615.2850409000002</v>
      </c>
      <c r="D16" s="7" t="str">
        <f t="shared" si="4"/>
        <v>N/A</v>
      </c>
      <c r="E16" s="10">
        <v>6690.5941641999998</v>
      </c>
      <c r="F16" s="7" t="str">
        <f t="shared" si="5"/>
        <v>N/A</v>
      </c>
      <c r="G16" s="10">
        <v>7169.8490340999997</v>
      </c>
      <c r="H16" s="7" t="str">
        <f t="shared" si="6"/>
        <v>N/A</v>
      </c>
      <c r="I16" s="8">
        <v>1.1379999999999999</v>
      </c>
      <c r="J16" s="8">
        <v>7.1630000000000003</v>
      </c>
      <c r="K16" s="25" t="s">
        <v>736</v>
      </c>
      <c r="L16" s="91" t="str">
        <f t="shared" si="7"/>
        <v>Yes</v>
      </c>
    </row>
    <row r="17" spans="1:12" x14ac:dyDescent="0.25">
      <c r="A17" s="122" t="s">
        <v>1218</v>
      </c>
      <c r="B17" s="25" t="s">
        <v>213</v>
      </c>
      <c r="C17" s="10">
        <v>26957.508772000001</v>
      </c>
      <c r="D17" s="7" t="str">
        <f t="shared" si="4"/>
        <v>N/A</v>
      </c>
      <c r="E17" s="10">
        <v>26830.601317000001</v>
      </c>
      <c r="F17" s="7" t="str">
        <f t="shared" si="5"/>
        <v>N/A</v>
      </c>
      <c r="G17" s="10">
        <v>32665.100298000001</v>
      </c>
      <c r="H17" s="7" t="str">
        <f t="shared" si="6"/>
        <v>N/A</v>
      </c>
      <c r="I17" s="8">
        <v>-0.47099999999999997</v>
      </c>
      <c r="J17" s="8">
        <v>21.75</v>
      </c>
      <c r="K17" s="25" t="s">
        <v>736</v>
      </c>
      <c r="L17" s="91" t="str">
        <f t="shared" si="7"/>
        <v>Yes</v>
      </c>
    </row>
    <row r="18" spans="1:12" x14ac:dyDescent="0.25">
      <c r="A18" s="122" t="s">
        <v>1219</v>
      </c>
      <c r="B18" s="25" t="s">
        <v>213</v>
      </c>
      <c r="C18" s="10">
        <v>23197.261498</v>
      </c>
      <c r="D18" s="7" t="str">
        <f t="shared" si="4"/>
        <v>N/A</v>
      </c>
      <c r="E18" s="10">
        <v>23722.655440999999</v>
      </c>
      <c r="F18" s="7" t="str">
        <f t="shared" si="5"/>
        <v>N/A</v>
      </c>
      <c r="G18" s="10">
        <v>25727.552586999998</v>
      </c>
      <c r="H18" s="7" t="str">
        <f t="shared" si="6"/>
        <v>N/A</v>
      </c>
      <c r="I18" s="8">
        <v>2.2650000000000001</v>
      </c>
      <c r="J18" s="8">
        <v>8.4510000000000005</v>
      </c>
      <c r="K18" s="25" t="s">
        <v>736</v>
      </c>
      <c r="L18" s="91" t="str">
        <f t="shared" si="7"/>
        <v>Yes</v>
      </c>
    </row>
    <row r="19" spans="1:12" x14ac:dyDescent="0.25">
      <c r="A19" s="122" t="s">
        <v>1220</v>
      </c>
      <c r="B19" s="25" t="s">
        <v>213</v>
      </c>
      <c r="C19" s="10">
        <v>2949.0545052000002</v>
      </c>
      <c r="D19" s="7" t="str">
        <f t="shared" si="4"/>
        <v>N/A</v>
      </c>
      <c r="E19" s="10">
        <v>3044.6045471000002</v>
      </c>
      <c r="F19" s="7" t="str">
        <f t="shared" si="5"/>
        <v>N/A</v>
      </c>
      <c r="G19" s="10">
        <v>3143.9729837999998</v>
      </c>
      <c r="H19" s="7" t="str">
        <f t="shared" si="6"/>
        <v>N/A</v>
      </c>
      <c r="I19" s="8">
        <v>3.24</v>
      </c>
      <c r="J19" s="8">
        <v>3.2639999999999998</v>
      </c>
      <c r="K19" s="25" t="s">
        <v>736</v>
      </c>
      <c r="L19" s="91" t="str">
        <f t="shared" si="7"/>
        <v>Yes</v>
      </c>
    </row>
    <row r="20" spans="1:12" x14ac:dyDescent="0.25">
      <c r="A20" s="122" t="s">
        <v>1221</v>
      </c>
      <c r="B20" s="25" t="s">
        <v>213</v>
      </c>
      <c r="C20" s="10">
        <v>5289.0417146</v>
      </c>
      <c r="D20" s="7" t="str">
        <f t="shared" si="4"/>
        <v>N/A</v>
      </c>
      <c r="E20" s="10">
        <v>5307.4613932000002</v>
      </c>
      <c r="F20" s="7" t="str">
        <f t="shared" si="5"/>
        <v>N/A</v>
      </c>
      <c r="G20" s="10">
        <v>5392.4648055999996</v>
      </c>
      <c r="H20" s="7" t="str">
        <f t="shared" si="6"/>
        <v>N/A</v>
      </c>
      <c r="I20" s="8">
        <v>0.3483</v>
      </c>
      <c r="J20" s="8">
        <v>1.6020000000000001</v>
      </c>
      <c r="K20" s="25" t="s">
        <v>736</v>
      </c>
      <c r="L20" s="91" t="str">
        <f t="shared" si="7"/>
        <v>Yes</v>
      </c>
    </row>
    <row r="21" spans="1:12" x14ac:dyDescent="0.25">
      <c r="A21" s="114" t="s">
        <v>1122</v>
      </c>
      <c r="B21" s="25" t="s">
        <v>213</v>
      </c>
      <c r="C21" s="10">
        <v>6683.7447830999999</v>
      </c>
      <c r="D21" s="7" t="str">
        <f t="shared" ref="D21:D22" si="8">IF($B21="N/A","N/A",IF(C21&gt;10,"No",IF(C21&lt;-10,"No","Yes")))</f>
        <v>N/A</v>
      </c>
      <c r="E21" s="10">
        <v>6718.8424095</v>
      </c>
      <c r="F21" s="7" t="str">
        <f t="shared" ref="F21:F22" si="9">IF($B21="N/A","N/A",IF(E21&gt;10,"No",IF(E21&lt;-10,"No","Yes")))</f>
        <v>N/A</v>
      </c>
      <c r="G21" s="10">
        <v>7268.5356631000004</v>
      </c>
      <c r="H21" s="7" t="str">
        <f t="shared" ref="H21:H22" si="10">IF($B21="N/A","N/A",IF(G21&gt;10,"No",IF(G21&lt;-10,"No","Yes")))</f>
        <v>N/A</v>
      </c>
      <c r="I21" s="8">
        <v>0.52510000000000001</v>
      </c>
      <c r="J21" s="8">
        <v>8.1809999999999992</v>
      </c>
      <c r="K21" s="25" t="s">
        <v>736</v>
      </c>
      <c r="L21" s="91" t="str">
        <f>IF(J21="Div by 0", "N/A", IF(OR(J21="N/A",K21="N/A"),"N/A", IF(J21&gt;VALUE(MID(K21,1,2)), "No", IF(J21&lt;-1*VALUE(MID(K21,1,2)), "No", "Yes"))))</f>
        <v>Yes</v>
      </c>
    </row>
    <row r="22" spans="1:12" x14ac:dyDescent="0.25">
      <c r="A22" s="114" t="s">
        <v>1123</v>
      </c>
      <c r="B22" s="25" t="s">
        <v>213</v>
      </c>
      <c r="C22" s="10">
        <v>6531.2969323999996</v>
      </c>
      <c r="D22" s="7" t="str">
        <f t="shared" si="8"/>
        <v>N/A</v>
      </c>
      <c r="E22" s="10">
        <v>6656.9970739</v>
      </c>
      <c r="F22" s="7" t="str">
        <f t="shared" si="9"/>
        <v>N/A</v>
      </c>
      <c r="G22" s="10">
        <v>7051.4845634000003</v>
      </c>
      <c r="H22" s="7" t="str">
        <f t="shared" si="10"/>
        <v>N/A</v>
      </c>
      <c r="I22" s="8">
        <v>1.925</v>
      </c>
      <c r="J22" s="8">
        <v>5.9260000000000002</v>
      </c>
      <c r="K22" s="25" t="s">
        <v>736</v>
      </c>
      <c r="L22" s="91" t="str">
        <f>IF(J22="Div by 0", "N/A", IF(OR(J22="N/A",K22="N/A"),"N/A", IF(J22&gt;VALUE(MID(K22,1,2)), "No", IF(J22&lt;-1*VALUE(MID(K22,1,2)), "No", "Yes"))))</f>
        <v>Yes</v>
      </c>
    </row>
    <row r="23" spans="1:12" x14ac:dyDescent="0.25">
      <c r="A23" s="122" t="s">
        <v>1222</v>
      </c>
      <c r="B23" s="25" t="s">
        <v>213</v>
      </c>
      <c r="C23" s="10">
        <v>24385.528918</v>
      </c>
      <c r="D23" s="7" t="str">
        <f>IF($B23="N/A","N/A",IF(C23&gt;10,"No",IF(C23&lt;-10,"No","Yes")))</f>
        <v>N/A</v>
      </c>
      <c r="E23" s="10">
        <v>25154.901550999999</v>
      </c>
      <c r="F23" s="7" t="str">
        <f>IF($B23="N/A","N/A",IF(E23&gt;10,"No",IF(E23&lt;-10,"No","Yes")))</f>
        <v>N/A</v>
      </c>
      <c r="G23" s="10">
        <v>30147.704134</v>
      </c>
      <c r="H23" s="7" t="str">
        <f>IF($B23="N/A","N/A",IF(G23&gt;10,"No",IF(G23&lt;-10,"No","Yes")))</f>
        <v>N/A</v>
      </c>
      <c r="I23" s="8">
        <v>3.1549999999999998</v>
      </c>
      <c r="J23" s="8">
        <v>19.850000000000001</v>
      </c>
      <c r="K23" s="25" t="s">
        <v>736</v>
      </c>
      <c r="L23" s="91" t="str">
        <f>IF(J23="Div by 0", "N/A", IF(K23="N/A","N/A", IF(J23&gt;VALUE(MID(K23,1,2)), "No", IF(J23&lt;-1*VALUE(MID(K23,1,2)), "No", "Yes"))))</f>
        <v>Yes</v>
      </c>
    </row>
    <row r="24" spans="1:12" x14ac:dyDescent="0.25">
      <c r="A24" s="122" t="s">
        <v>1223</v>
      </c>
      <c r="B24" s="25" t="s">
        <v>213</v>
      </c>
      <c r="C24" s="10">
        <v>28169.975150999999</v>
      </c>
      <c r="D24" s="7" t="str">
        <f>IF($B24="N/A","N/A",IF(C24&gt;10,"No",IF(C24&lt;-10,"No","Yes")))</f>
        <v>N/A</v>
      </c>
      <c r="E24" s="10">
        <v>28007.329355999998</v>
      </c>
      <c r="F24" s="7" t="str">
        <f>IF($B24="N/A","N/A",IF(E24&gt;10,"No",IF(E24&lt;-10,"No","Yes")))</f>
        <v>N/A</v>
      </c>
      <c r="G24" s="10">
        <v>34191.663972000002</v>
      </c>
      <c r="H24" s="7" t="str">
        <f>IF($B24="N/A","N/A",IF(G24&gt;10,"No",IF(G24&lt;-10,"No","Yes")))</f>
        <v>N/A</v>
      </c>
      <c r="I24" s="8">
        <v>-0.57699999999999996</v>
      </c>
      <c r="J24" s="8">
        <v>22.08</v>
      </c>
      <c r="K24" s="25" t="s">
        <v>736</v>
      </c>
      <c r="L24" s="91" t="str">
        <f>IF(J24="Div by 0", "N/A", IF(K24="N/A","N/A", IF(J24&gt;VALUE(MID(K24,1,2)), "No", IF(J24&lt;-1*VALUE(MID(K24,1,2)), "No", "Yes"))))</f>
        <v>Yes</v>
      </c>
    </row>
    <row r="25" spans="1:12" x14ac:dyDescent="0.25">
      <c r="A25" s="122" t="s">
        <v>1224</v>
      </c>
      <c r="B25" s="25" t="s">
        <v>213</v>
      </c>
      <c r="C25" s="10">
        <v>24004.288100000002</v>
      </c>
      <c r="D25" s="7" t="str">
        <f>IF($B25="N/A","N/A",IF(C25&gt;10,"No",IF(C25&lt;-10,"No","Yes")))</f>
        <v>N/A</v>
      </c>
      <c r="E25" s="10">
        <v>25957.897959000002</v>
      </c>
      <c r="F25" s="7" t="str">
        <f>IF($B25="N/A","N/A",IF(E25&gt;10,"No",IF(E25&lt;-10,"No","Yes")))</f>
        <v>N/A</v>
      </c>
      <c r="G25" s="10">
        <v>30483.44427</v>
      </c>
      <c r="H25" s="7" t="str">
        <f>IF($B25="N/A","N/A",IF(G25&gt;10,"No",IF(G25&lt;-10,"No","Yes")))</f>
        <v>N/A</v>
      </c>
      <c r="I25" s="8">
        <v>8.1389999999999993</v>
      </c>
      <c r="J25" s="8">
        <v>17.43</v>
      </c>
      <c r="K25" s="25" t="s">
        <v>736</v>
      </c>
      <c r="L25" s="91" t="str">
        <f>IF(J25="Div by 0", "N/A", IF(K25="N/A","N/A", IF(J25&gt;VALUE(MID(K25,1,2)), "No", IF(J25&lt;-1*VALUE(MID(K25,1,2)), "No", "Yes"))))</f>
        <v>Yes</v>
      </c>
    </row>
    <row r="26" spans="1:12" x14ac:dyDescent="0.25">
      <c r="A26" s="122" t="s">
        <v>1225</v>
      </c>
      <c r="B26" s="25" t="s">
        <v>213</v>
      </c>
      <c r="C26" s="10">
        <v>23093.497613</v>
      </c>
      <c r="D26" s="7" t="str">
        <f t="shared" ref="D26:D27" si="11">IF($B26="N/A","N/A",IF(C26&gt;10,"No",IF(C26&lt;-10,"No","Yes")))</f>
        <v>N/A</v>
      </c>
      <c r="E26" s="10">
        <v>23821.661631999999</v>
      </c>
      <c r="F26" s="7" t="str">
        <f t="shared" ref="F26:F30" si="12">IF($B26="N/A","N/A",IF(E26&gt;10,"No",IF(E26&lt;-10,"No","Yes")))</f>
        <v>N/A</v>
      </c>
      <c r="G26" s="10">
        <v>28953.097921</v>
      </c>
      <c r="H26" s="7" t="str">
        <f t="shared" ref="H26:H27" si="13">IF($B26="N/A","N/A",IF(G26&gt;10,"No",IF(G26&lt;-10,"No","Yes")))</f>
        <v>N/A</v>
      </c>
      <c r="I26" s="8">
        <v>3.153</v>
      </c>
      <c r="J26" s="8">
        <v>21.54</v>
      </c>
      <c r="K26" s="25" t="s">
        <v>736</v>
      </c>
      <c r="L26" s="91" t="str">
        <f>IF(J26="Div by 0", "N/A", IF(OR(J26="N/A",K26="N/A"),"N/A", IF(J26&gt;VALUE(MID(K26,1,2)), "No", IF(J26&lt;-1*VALUE(MID(K26,1,2)), "No", "Yes"))))</f>
        <v>Yes</v>
      </c>
    </row>
    <row r="27" spans="1:12" x14ac:dyDescent="0.25">
      <c r="A27" s="122" t="s">
        <v>1226</v>
      </c>
      <c r="B27" s="25" t="s">
        <v>213</v>
      </c>
      <c r="C27" s="10">
        <v>26597.925068</v>
      </c>
      <c r="D27" s="7" t="str">
        <f t="shared" si="11"/>
        <v>N/A</v>
      </c>
      <c r="E27" s="10">
        <v>27379.829990999999</v>
      </c>
      <c r="F27" s="7" t="str">
        <f t="shared" si="12"/>
        <v>N/A</v>
      </c>
      <c r="G27" s="10">
        <v>32109.382321000001</v>
      </c>
      <c r="H27" s="7" t="str">
        <f t="shared" si="13"/>
        <v>N/A</v>
      </c>
      <c r="I27" s="8">
        <v>2.94</v>
      </c>
      <c r="J27" s="8">
        <v>17.27</v>
      </c>
      <c r="K27" s="25" t="s">
        <v>736</v>
      </c>
      <c r="L27" s="91" t="str">
        <f>IF(J27="Div by 0", "N/A", IF(OR(J27="N/A",K27="N/A"),"N/A", IF(J27&gt;VALUE(MID(K27,1,2)), "No", IF(J27&lt;-1*VALUE(MID(K27,1,2)), "No", "Yes"))))</f>
        <v>Yes</v>
      </c>
    </row>
    <row r="28" spans="1:12" x14ac:dyDescent="0.25">
      <c r="A28" s="140" t="s">
        <v>1227</v>
      </c>
      <c r="B28" s="10" t="s">
        <v>213</v>
      </c>
      <c r="C28" s="10">
        <v>5292.8243242999997</v>
      </c>
      <c r="D28" s="7" t="str">
        <f t="shared" ref="D28:D30" si="14">IF($B28="N/A","N/A",IF(C28&gt;10,"No",IF(C28&lt;-10,"No","Yes")))</f>
        <v>N/A</v>
      </c>
      <c r="E28" s="10">
        <v>5834.6324785999996</v>
      </c>
      <c r="F28" s="7" t="str">
        <f t="shared" si="12"/>
        <v>N/A</v>
      </c>
      <c r="G28" s="10">
        <v>6691.2926828999998</v>
      </c>
      <c r="H28" s="7" t="str">
        <f t="shared" ref="H28:H30" si="15">IF($B28="N/A","N/A",IF(G28&gt;10,"No",IF(G28&lt;-10,"No","Yes")))</f>
        <v>N/A</v>
      </c>
      <c r="I28" s="8">
        <v>10.24</v>
      </c>
      <c r="J28" s="8">
        <v>14.68</v>
      </c>
      <c r="K28" s="25" t="s">
        <v>736</v>
      </c>
      <c r="L28" s="91" t="str">
        <f>IF(J28="Div by 0", "N/A", IF(OR(J28="N/A",K28="N/A"),"N/A", IF(J28&gt;VALUE(MID(K28,1,2)), "No", IF(J28&lt;-1*VALUE(MID(K28,1,2)), "No", "Yes"))))</f>
        <v>Yes</v>
      </c>
    </row>
    <row r="29" spans="1:12" x14ac:dyDescent="0.25">
      <c r="A29" s="140" t="s">
        <v>1228</v>
      </c>
      <c r="B29" s="10" t="s">
        <v>213</v>
      </c>
      <c r="C29" s="10">
        <v>5292.8243242999997</v>
      </c>
      <c r="D29" s="7" t="str">
        <f t="shared" si="14"/>
        <v>N/A</v>
      </c>
      <c r="E29" s="10">
        <v>5834.6324785999996</v>
      </c>
      <c r="F29" s="7" t="str">
        <f t="shared" si="12"/>
        <v>N/A</v>
      </c>
      <c r="G29" s="10">
        <v>6691.2926828999998</v>
      </c>
      <c r="H29" s="7" t="str">
        <f t="shared" si="15"/>
        <v>N/A</v>
      </c>
      <c r="I29" s="8">
        <v>10.24</v>
      </c>
      <c r="J29" s="8">
        <v>14.68</v>
      </c>
      <c r="K29" s="25" t="s">
        <v>736</v>
      </c>
      <c r="L29" s="91" t="str">
        <f t="shared" ref="L29:L30" si="16">IF(J29="Div by 0", "N/A", IF(OR(J29="N/A",K29="N/A"),"N/A", IF(J29&gt;VALUE(MID(K29,1,2)), "No", IF(J29&lt;-1*VALUE(MID(K29,1,2)), "No", "Yes"))))</f>
        <v>Yes</v>
      </c>
    </row>
    <row r="30" spans="1:12" x14ac:dyDescent="0.25">
      <c r="A30" s="140" t="s">
        <v>1229</v>
      </c>
      <c r="B30" s="10" t="s">
        <v>213</v>
      </c>
      <c r="C30" s="10" t="s">
        <v>1747</v>
      </c>
      <c r="D30" s="7" t="str">
        <f t="shared" si="14"/>
        <v>N/A</v>
      </c>
      <c r="E30" s="10" t="s">
        <v>1747</v>
      </c>
      <c r="F30" s="7" t="str">
        <f t="shared" si="12"/>
        <v>N/A</v>
      </c>
      <c r="G30" s="10" t="s">
        <v>1747</v>
      </c>
      <c r="H30" s="7" t="str">
        <f t="shared" si="15"/>
        <v>N/A</v>
      </c>
      <c r="I30" s="8" t="s">
        <v>1747</v>
      </c>
      <c r="J30" s="8" t="s">
        <v>1747</v>
      </c>
      <c r="K30" s="25" t="s">
        <v>736</v>
      </c>
      <c r="L30" s="91" t="str">
        <f t="shared" si="16"/>
        <v>N/A</v>
      </c>
    </row>
    <row r="31" spans="1:12" x14ac:dyDescent="0.25">
      <c r="A31" s="148" t="s">
        <v>2</v>
      </c>
      <c r="B31" s="21" t="s">
        <v>213</v>
      </c>
      <c r="C31" s="9">
        <v>100</v>
      </c>
      <c r="D31" s="7" t="str">
        <f t="shared" ref="D31:D69" si="17">IF($B31="N/A","N/A",IF(C31&gt;10,"No",IF(C31&lt;-10,"No","Yes")))</f>
        <v>N/A</v>
      </c>
      <c r="E31" s="9">
        <v>100</v>
      </c>
      <c r="F31" s="7" t="str">
        <f t="shared" ref="F31:F69" si="18">IF($B31="N/A","N/A",IF(E31&gt;10,"No",IF(E31&lt;-10,"No","Yes")))</f>
        <v>N/A</v>
      </c>
      <c r="G31" s="9">
        <v>100</v>
      </c>
      <c r="H31" s="7" t="str">
        <f t="shared" ref="H31:H69" si="19">IF($B31="N/A","N/A",IF(G31&gt;10,"No",IF(G31&lt;-10,"No","Yes")))</f>
        <v>N/A</v>
      </c>
      <c r="I31" s="8">
        <v>0</v>
      </c>
      <c r="J31" s="8">
        <v>0</v>
      </c>
      <c r="K31" s="25" t="s">
        <v>736</v>
      </c>
      <c r="L31" s="91" t="str">
        <f t="shared" ref="L31:L99" si="20">IF(J31="Div by 0", "N/A", IF(K31="N/A","N/A", IF(J31&gt;VALUE(MID(K31,1,2)), "No", IF(J31&lt;-1*VALUE(MID(K31,1,2)), "No", "Yes"))))</f>
        <v>Yes</v>
      </c>
    </row>
    <row r="32" spans="1:12" x14ac:dyDescent="0.25">
      <c r="A32" s="148" t="s">
        <v>22</v>
      </c>
      <c r="B32" s="21" t="s">
        <v>213</v>
      </c>
      <c r="C32" s="1">
        <v>221063</v>
      </c>
      <c r="D32" s="7" t="str">
        <f t="shared" si="17"/>
        <v>N/A</v>
      </c>
      <c r="E32" s="1">
        <v>229859</v>
      </c>
      <c r="F32" s="7" t="str">
        <f t="shared" si="18"/>
        <v>N/A</v>
      </c>
      <c r="G32" s="1">
        <v>230913</v>
      </c>
      <c r="H32" s="7" t="str">
        <f t="shared" si="19"/>
        <v>N/A</v>
      </c>
      <c r="I32" s="8">
        <v>3.9790000000000001</v>
      </c>
      <c r="J32" s="8">
        <v>0.45850000000000002</v>
      </c>
      <c r="K32" s="25" t="s">
        <v>736</v>
      </c>
      <c r="L32" s="91" t="str">
        <f t="shared" si="20"/>
        <v>Yes</v>
      </c>
    </row>
    <row r="33" spans="1:12" x14ac:dyDescent="0.25">
      <c r="A33" s="148" t="s">
        <v>449</v>
      </c>
      <c r="B33" s="25" t="s">
        <v>213</v>
      </c>
      <c r="C33" s="1">
        <v>7239</v>
      </c>
      <c r="D33" s="1" t="str">
        <f t="shared" si="17"/>
        <v>N/A</v>
      </c>
      <c r="E33" s="1">
        <v>7595</v>
      </c>
      <c r="F33" s="1" t="str">
        <f t="shared" si="18"/>
        <v>N/A</v>
      </c>
      <c r="G33" s="1">
        <v>7717</v>
      </c>
      <c r="H33" s="7" t="str">
        <f t="shared" si="19"/>
        <v>N/A</v>
      </c>
      <c r="I33" s="8">
        <v>4.9180000000000001</v>
      </c>
      <c r="J33" s="8">
        <v>1.6060000000000001</v>
      </c>
      <c r="K33" s="25" t="s">
        <v>736</v>
      </c>
      <c r="L33" s="91" t="str">
        <f t="shared" si="20"/>
        <v>Yes</v>
      </c>
    </row>
    <row r="34" spans="1:12" x14ac:dyDescent="0.25">
      <c r="A34" s="148" t="s">
        <v>1230</v>
      </c>
      <c r="B34" s="3" t="s">
        <v>213</v>
      </c>
      <c r="C34" s="1">
        <v>2910</v>
      </c>
      <c r="D34" s="5" t="str">
        <f t="shared" ref="D34:D38" si="21">IF($B34="N/A","N/A",IF(C34&lt;0,"No","Yes"))</f>
        <v>N/A</v>
      </c>
      <c r="E34" s="1">
        <v>3008</v>
      </c>
      <c r="F34" s="5" t="str">
        <f t="shared" ref="F34:F38" si="22">IF($B34="N/A","N/A",IF(E34&lt;0,"No","Yes"))</f>
        <v>N/A</v>
      </c>
      <c r="G34" s="1">
        <v>3039</v>
      </c>
      <c r="H34" s="5" t="str">
        <f t="shared" ref="H34:H38" si="23">IF($B34="N/A","N/A",IF(G34&lt;0,"No","Yes"))</f>
        <v>N/A</v>
      </c>
      <c r="I34" s="8">
        <v>3.3679999999999999</v>
      </c>
      <c r="J34" s="8">
        <v>1.0309999999999999</v>
      </c>
      <c r="K34" s="1" t="s">
        <v>736</v>
      </c>
      <c r="L34" s="91" t="str">
        <f t="shared" si="20"/>
        <v>Yes</v>
      </c>
    </row>
    <row r="35" spans="1:12" x14ac:dyDescent="0.25">
      <c r="A35" s="148" t="s">
        <v>1231</v>
      </c>
      <c r="B35" s="3" t="s">
        <v>213</v>
      </c>
      <c r="C35" s="1">
        <v>0</v>
      </c>
      <c r="D35" s="5" t="str">
        <f t="shared" si="21"/>
        <v>N/A</v>
      </c>
      <c r="E35" s="1">
        <v>0</v>
      </c>
      <c r="F35" s="5" t="str">
        <f t="shared" si="22"/>
        <v>N/A</v>
      </c>
      <c r="G35" s="1">
        <v>0</v>
      </c>
      <c r="H35" s="5" t="str">
        <f t="shared" si="23"/>
        <v>N/A</v>
      </c>
      <c r="I35" s="8" t="s">
        <v>1747</v>
      </c>
      <c r="J35" s="8" t="s">
        <v>1747</v>
      </c>
      <c r="K35" s="1" t="s">
        <v>736</v>
      </c>
      <c r="L35" s="91" t="str">
        <f t="shared" si="20"/>
        <v>N/A</v>
      </c>
    </row>
    <row r="36" spans="1:12" x14ac:dyDescent="0.25">
      <c r="A36" s="148" t="s">
        <v>1232</v>
      </c>
      <c r="B36" s="3" t="s">
        <v>213</v>
      </c>
      <c r="C36" s="1">
        <v>245</v>
      </c>
      <c r="D36" s="5" t="str">
        <f t="shared" si="21"/>
        <v>N/A</v>
      </c>
      <c r="E36" s="1">
        <v>332</v>
      </c>
      <c r="F36" s="5" t="str">
        <f t="shared" si="22"/>
        <v>N/A</v>
      </c>
      <c r="G36" s="1">
        <v>339</v>
      </c>
      <c r="H36" s="5" t="str">
        <f t="shared" si="23"/>
        <v>N/A</v>
      </c>
      <c r="I36" s="8">
        <v>35.51</v>
      </c>
      <c r="J36" s="8">
        <v>2.1080000000000001</v>
      </c>
      <c r="K36" s="1" t="s">
        <v>736</v>
      </c>
      <c r="L36" s="91" t="str">
        <f t="shared" si="20"/>
        <v>Yes</v>
      </c>
    </row>
    <row r="37" spans="1:12" x14ac:dyDescent="0.25">
      <c r="A37" s="148" t="s">
        <v>1233</v>
      </c>
      <c r="B37" s="3" t="s">
        <v>213</v>
      </c>
      <c r="C37" s="1">
        <v>3500</v>
      </c>
      <c r="D37" s="5" t="str">
        <f t="shared" si="21"/>
        <v>N/A</v>
      </c>
      <c r="E37" s="1">
        <v>3662</v>
      </c>
      <c r="F37" s="5" t="str">
        <f t="shared" si="22"/>
        <v>N/A</v>
      </c>
      <c r="G37" s="1">
        <v>3718</v>
      </c>
      <c r="H37" s="5" t="str">
        <f t="shared" si="23"/>
        <v>N/A</v>
      </c>
      <c r="I37" s="8">
        <v>4.6289999999999996</v>
      </c>
      <c r="J37" s="8">
        <v>1.5289999999999999</v>
      </c>
      <c r="K37" s="1" t="s">
        <v>736</v>
      </c>
      <c r="L37" s="91" t="str">
        <f t="shared" si="20"/>
        <v>Yes</v>
      </c>
    </row>
    <row r="38" spans="1:12" x14ac:dyDescent="0.25">
      <c r="A38" s="148" t="s">
        <v>1234</v>
      </c>
      <c r="B38" s="3" t="s">
        <v>213</v>
      </c>
      <c r="C38" s="1">
        <v>584</v>
      </c>
      <c r="D38" s="5" t="str">
        <f t="shared" si="21"/>
        <v>N/A</v>
      </c>
      <c r="E38" s="1">
        <v>593</v>
      </c>
      <c r="F38" s="5" t="str">
        <f t="shared" si="22"/>
        <v>N/A</v>
      </c>
      <c r="G38" s="1">
        <v>621</v>
      </c>
      <c r="H38" s="5" t="str">
        <f t="shared" si="23"/>
        <v>N/A</v>
      </c>
      <c r="I38" s="8">
        <v>1.5409999999999999</v>
      </c>
      <c r="J38" s="8">
        <v>4.7220000000000004</v>
      </c>
      <c r="K38" s="1" t="s">
        <v>736</v>
      </c>
      <c r="L38" s="91" t="str">
        <f t="shared" si="20"/>
        <v>Yes</v>
      </c>
    </row>
    <row r="39" spans="1:12" x14ac:dyDescent="0.25">
      <c r="A39" s="148" t="s">
        <v>450</v>
      </c>
      <c r="B39" s="25" t="s">
        <v>213</v>
      </c>
      <c r="C39" s="1">
        <v>20287</v>
      </c>
      <c r="D39" s="1" t="str">
        <f t="shared" si="17"/>
        <v>N/A</v>
      </c>
      <c r="E39" s="1">
        <v>20667</v>
      </c>
      <c r="F39" s="1" t="str">
        <f t="shared" si="18"/>
        <v>N/A</v>
      </c>
      <c r="G39" s="1">
        <v>20851</v>
      </c>
      <c r="H39" s="7" t="str">
        <f t="shared" si="19"/>
        <v>N/A</v>
      </c>
      <c r="I39" s="8">
        <v>1.873</v>
      </c>
      <c r="J39" s="8">
        <v>0.89029999999999998</v>
      </c>
      <c r="K39" s="25" t="s">
        <v>736</v>
      </c>
      <c r="L39" s="91" t="str">
        <f t="shared" si="20"/>
        <v>Yes</v>
      </c>
    </row>
    <row r="40" spans="1:12" x14ac:dyDescent="0.25">
      <c r="A40" s="148" t="s">
        <v>1235</v>
      </c>
      <c r="B40" s="3" t="s">
        <v>213</v>
      </c>
      <c r="C40" s="1">
        <v>15628</v>
      </c>
      <c r="D40" s="5" t="str">
        <f t="shared" ref="D40:D45" si="24">IF($B40="N/A","N/A",IF(C40&lt;0,"No","Yes"))</f>
        <v>N/A</v>
      </c>
      <c r="E40" s="1">
        <v>15880</v>
      </c>
      <c r="F40" s="5" t="str">
        <f t="shared" ref="F40:F45" si="25">IF($B40="N/A","N/A",IF(E40&lt;0,"No","Yes"))</f>
        <v>N/A</v>
      </c>
      <c r="G40" s="1">
        <v>15948</v>
      </c>
      <c r="H40" s="5" t="str">
        <f t="shared" ref="H40:H45" si="26">IF($B40="N/A","N/A",IF(G40&lt;0,"No","Yes"))</f>
        <v>N/A</v>
      </c>
      <c r="I40" s="8">
        <v>1.6120000000000001</v>
      </c>
      <c r="J40" s="8">
        <v>0.42820000000000003</v>
      </c>
      <c r="K40" s="1" t="s">
        <v>736</v>
      </c>
      <c r="L40" s="91" t="str">
        <f t="shared" si="20"/>
        <v>Yes</v>
      </c>
    </row>
    <row r="41" spans="1:12" x14ac:dyDescent="0.25">
      <c r="A41" s="148" t="s">
        <v>1236</v>
      </c>
      <c r="B41" s="3" t="s">
        <v>213</v>
      </c>
      <c r="C41" s="1">
        <v>0</v>
      </c>
      <c r="D41" s="5" t="str">
        <f t="shared" si="24"/>
        <v>N/A</v>
      </c>
      <c r="E41" s="1">
        <v>0</v>
      </c>
      <c r="F41" s="5" t="str">
        <f t="shared" si="25"/>
        <v>N/A</v>
      </c>
      <c r="G41" s="1">
        <v>0</v>
      </c>
      <c r="H41" s="5" t="str">
        <f t="shared" si="26"/>
        <v>N/A</v>
      </c>
      <c r="I41" s="8" t="s">
        <v>1747</v>
      </c>
      <c r="J41" s="8" t="s">
        <v>1747</v>
      </c>
      <c r="K41" s="1" t="s">
        <v>736</v>
      </c>
      <c r="L41" s="91" t="str">
        <f t="shared" si="20"/>
        <v>N/A</v>
      </c>
    </row>
    <row r="42" spans="1:12" x14ac:dyDescent="0.25">
      <c r="A42" s="148" t="s">
        <v>1237</v>
      </c>
      <c r="B42" s="3" t="s">
        <v>213</v>
      </c>
      <c r="C42" s="1">
        <v>740</v>
      </c>
      <c r="D42" s="5" t="str">
        <f t="shared" si="24"/>
        <v>N/A</v>
      </c>
      <c r="E42" s="1">
        <v>750</v>
      </c>
      <c r="F42" s="5" t="str">
        <f t="shared" si="25"/>
        <v>N/A</v>
      </c>
      <c r="G42" s="1">
        <v>758</v>
      </c>
      <c r="H42" s="5" t="str">
        <f t="shared" si="26"/>
        <v>N/A</v>
      </c>
      <c r="I42" s="8">
        <v>1.351</v>
      </c>
      <c r="J42" s="8">
        <v>1.0669999999999999</v>
      </c>
      <c r="K42" s="1" t="s">
        <v>736</v>
      </c>
      <c r="L42" s="91" t="str">
        <f t="shared" si="20"/>
        <v>Yes</v>
      </c>
    </row>
    <row r="43" spans="1:12" x14ac:dyDescent="0.25">
      <c r="A43" s="148" t="s">
        <v>1238</v>
      </c>
      <c r="B43" s="3" t="s">
        <v>213</v>
      </c>
      <c r="C43" s="1">
        <v>82</v>
      </c>
      <c r="D43" s="5" t="str">
        <f t="shared" si="24"/>
        <v>N/A</v>
      </c>
      <c r="E43" s="1">
        <v>81</v>
      </c>
      <c r="F43" s="5" t="str">
        <f t="shared" si="25"/>
        <v>N/A</v>
      </c>
      <c r="G43" s="1">
        <v>62</v>
      </c>
      <c r="H43" s="5" t="str">
        <f t="shared" si="26"/>
        <v>N/A</v>
      </c>
      <c r="I43" s="8">
        <v>-1.22</v>
      </c>
      <c r="J43" s="8">
        <v>-23.5</v>
      </c>
      <c r="K43" s="1" t="s">
        <v>736</v>
      </c>
      <c r="L43" s="91" t="str">
        <f t="shared" si="20"/>
        <v>Yes</v>
      </c>
    </row>
    <row r="44" spans="1:12" x14ac:dyDescent="0.25">
      <c r="A44" s="148" t="s">
        <v>1239</v>
      </c>
      <c r="B44" s="3" t="s">
        <v>213</v>
      </c>
      <c r="C44" s="1">
        <v>3837</v>
      </c>
      <c r="D44" s="5" t="str">
        <f t="shared" si="24"/>
        <v>N/A</v>
      </c>
      <c r="E44" s="1">
        <v>3956</v>
      </c>
      <c r="F44" s="5" t="str">
        <f t="shared" si="25"/>
        <v>N/A</v>
      </c>
      <c r="G44" s="1">
        <v>4083</v>
      </c>
      <c r="H44" s="5" t="str">
        <f t="shared" si="26"/>
        <v>N/A</v>
      </c>
      <c r="I44" s="8">
        <v>3.101</v>
      </c>
      <c r="J44" s="8">
        <v>3.21</v>
      </c>
      <c r="K44" s="1" t="s">
        <v>736</v>
      </c>
      <c r="L44" s="91" t="str">
        <f t="shared" si="20"/>
        <v>Yes</v>
      </c>
    </row>
    <row r="45" spans="1:12" x14ac:dyDescent="0.25">
      <c r="A45" s="148" t="s">
        <v>1240</v>
      </c>
      <c r="B45" s="3" t="s">
        <v>213</v>
      </c>
      <c r="C45" s="1">
        <v>0</v>
      </c>
      <c r="D45" s="5" t="str">
        <f t="shared" si="24"/>
        <v>N/A</v>
      </c>
      <c r="E45" s="1">
        <v>0</v>
      </c>
      <c r="F45" s="5" t="str">
        <f t="shared" si="25"/>
        <v>N/A</v>
      </c>
      <c r="G45" s="1">
        <v>0</v>
      </c>
      <c r="H45" s="5" t="str">
        <f t="shared" si="26"/>
        <v>N/A</v>
      </c>
      <c r="I45" s="8" t="s">
        <v>1747</v>
      </c>
      <c r="J45" s="8" t="s">
        <v>1747</v>
      </c>
      <c r="K45" s="1" t="s">
        <v>736</v>
      </c>
      <c r="L45" s="91" t="str">
        <f t="shared" si="20"/>
        <v>N/A</v>
      </c>
    </row>
    <row r="46" spans="1:12" x14ac:dyDescent="0.25">
      <c r="A46" s="148" t="s">
        <v>451</v>
      </c>
      <c r="B46" s="25" t="s">
        <v>213</v>
      </c>
      <c r="C46" s="1">
        <v>97000</v>
      </c>
      <c r="D46" s="1" t="str">
        <f t="shared" si="17"/>
        <v>N/A</v>
      </c>
      <c r="E46" s="1">
        <v>99931</v>
      </c>
      <c r="F46" s="1" t="str">
        <f t="shared" si="18"/>
        <v>N/A</v>
      </c>
      <c r="G46" s="1">
        <v>99644</v>
      </c>
      <c r="H46" s="7" t="str">
        <f t="shared" si="19"/>
        <v>N/A</v>
      </c>
      <c r="I46" s="8">
        <v>3.0219999999999998</v>
      </c>
      <c r="J46" s="8">
        <v>-0.28699999999999998</v>
      </c>
      <c r="K46" s="25" t="s">
        <v>736</v>
      </c>
      <c r="L46" s="91" t="str">
        <f t="shared" si="20"/>
        <v>Yes</v>
      </c>
    </row>
    <row r="47" spans="1:12" x14ac:dyDescent="0.25">
      <c r="A47" s="148" t="s">
        <v>1241</v>
      </c>
      <c r="B47" s="3" t="s">
        <v>213</v>
      </c>
      <c r="C47" s="1">
        <v>75612</v>
      </c>
      <c r="D47" s="5" t="str">
        <f t="shared" ref="D47:D53" si="27">IF($B47="N/A","N/A",IF(C47&lt;0,"No","Yes"))</f>
        <v>N/A</v>
      </c>
      <c r="E47" s="1">
        <v>78026</v>
      </c>
      <c r="F47" s="5" t="str">
        <f t="shared" ref="F47:F53" si="28">IF($B47="N/A","N/A",IF(E47&lt;0,"No","Yes"))</f>
        <v>N/A</v>
      </c>
      <c r="G47" s="1">
        <v>78063</v>
      </c>
      <c r="H47" s="5" t="str">
        <f t="shared" ref="H47:H53" si="29">IF($B47="N/A","N/A",IF(G47&lt;0,"No","Yes"))</f>
        <v>N/A</v>
      </c>
      <c r="I47" s="8">
        <v>3.1930000000000001</v>
      </c>
      <c r="J47" s="8">
        <v>4.7399999999999998E-2</v>
      </c>
      <c r="K47" s="1" t="s">
        <v>736</v>
      </c>
      <c r="L47" s="91" t="str">
        <f t="shared" si="20"/>
        <v>Yes</v>
      </c>
    </row>
    <row r="48" spans="1:12" x14ac:dyDescent="0.25">
      <c r="A48" s="148" t="s">
        <v>1242</v>
      </c>
      <c r="B48" s="3" t="s">
        <v>213</v>
      </c>
      <c r="C48" s="1">
        <v>0</v>
      </c>
      <c r="D48" s="5" t="str">
        <f t="shared" si="27"/>
        <v>N/A</v>
      </c>
      <c r="E48" s="1">
        <v>0</v>
      </c>
      <c r="F48" s="5" t="str">
        <f t="shared" si="28"/>
        <v>N/A</v>
      </c>
      <c r="G48" s="1">
        <v>0</v>
      </c>
      <c r="H48" s="5" t="str">
        <f t="shared" si="29"/>
        <v>N/A</v>
      </c>
      <c r="I48" s="8" t="s">
        <v>1747</v>
      </c>
      <c r="J48" s="8" t="s">
        <v>1747</v>
      </c>
      <c r="K48" s="1" t="s">
        <v>736</v>
      </c>
      <c r="L48" s="91" t="str">
        <f t="shared" si="20"/>
        <v>N/A</v>
      </c>
    </row>
    <row r="49" spans="1:12" x14ac:dyDescent="0.25">
      <c r="A49" s="148" t="s">
        <v>1243</v>
      </c>
      <c r="B49" s="3" t="s">
        <v>213</v>
      </c>
      <c r="C49" s="1">
        <v>0</v>
      </c>
      <c r="D49" s="5" t="str">
        <f t="shared" si="27"/>
        <v>N/A</v>
      </c>
      <c r="E49" s="1">
        <v>0</v>
      </c>
      <c r="F49" s="5" t="str">
        <f t="shared" si="28"/>
        <v>N/A</v>
      </c>
      <c r="G49" s="1">
        <v>0</v>
      </c>
      <c r="H49" s="5" t="str">
        <f t="shared" si="29"/>
        <v>N/A</v>
      </c>
      <c r="I49" s="8" t="s">
        <v>1747</v>
      </c>
      <c r="J49" s="8" t="s">
        <v>1747</v>
      </c>
      <c r="K49" s="1" t="s">
        <v>736</v>
      </c>
      <c r="L49" s="91" t="str">
        <f t="shared" si="20"/>
        <v>N/A</v>
      </c>
    </row>
    <row r="50" spans="1:12" x14ac:dyDescent="0.25">
      <c r="A50" s="148" t="s">
        <v>1244</v>
      </c>
      <c r="B50" s="3" t="s">
        <v>213</v>
      </c>
      <c r="C50" s="1">
        <v>7836</v>
      </c>
      <c r="D50" s="5" t="str">
        <f t="shared" si="27"/>
        <v>N/A</v>
      </c>
      <c r="E50" s="1">
        <v>7452</v>
      </c>
      <c r="F50" s="5" t="str">
        <f t="shared" si="28"/>
        <v>N/A</v>
      </c>
      <c r="G50" s="1">
        <v>7461</v>
      </c>
      <c r="H50" s="5" t="str">
        <f t="shared" si="29"/>
        <v>N/A</v>
      </c>
      <c r="I50" s="8">
        <v>-4.9000000000000004</v>
      </c>
      <c r="J50" s="8">
        <v>0.1208</v>
      </c>
      <c r="K50" s="1" t="s">
        <v>736</v>
      </c>
      <c r="L50" s="91" t="str">
        <f t="shared" si="20"/>
        <v>Yes</v>
      </c>
    </row>
    <row r="51" spans="1:12" x14ac:dyDescent="0.25">
      <c r="A51" s="148" t="s">
        <v>1245</v>
      </c>
      <c r="B51" s="3" t="s">
        <v>213</v>
      </c>
      <c r="C51" s="1">
        <v>11507</v>
      </c>
      <c r="D51" s="5" t="str">
        <f t="shared" si="27"/>
        <v>N/A</v>
      </c>
      <c r="E51" s="1">
        <v>12353</v>
      </c>
      <c r="F51" s="5" t="str">
        <f t="shared" si="28"/>
        <v>N/A</v>
      </c>
      <c r="G51" s="1">
        <v>12050</v>
      </c>
      <c r="H51" s="5" t="str">
        <f t="shared" si="29"/>
        <v>N/A</v>
      </c>
      <c r="I51" s="8">
        <v>7.3520000000000003</v>
      </c>
      <c r="J51" s="8">
        <v>-2.4500000000000002</v>
      </c>
      <c r="K51" s="1" t="s">
        <v>736</v>
      </c>
      <c r="L51" s="91" t="str">
        <f t="shared" si="20"/>
        <v>Yes</v>
      </c>
    </row>
    <row r="52" spans="1:12" x14ac:dyDescent="0.25">
      <c r="A52" s="148" t="s">
        <v>1246</v>
      </c>
      <c r="B52" s="3" t="s">
        <v>213</v>
      </c>
      <c r="C52" s="1">
        <v>2019</v>
      </c>
      <c r="D52" s="5" t="str">
        <f t="shared" si="27"/>
        <v>N/A</v>
      </c>
      <c r="E52" s="1">
        <v>2075</v>
      </c>
      <c r="F52" s="5" t="str">
        <f t="shared" si="28"/>
        <v>N/A</v>
      </c>
      <c r="G52" s="1">
        <v>2041</v>
      </c>
      <c r="H52" s="5" t="str">
        <f t="shared" si="29"/>
        <v>N/A</v>
      </c>
      <c r="I52" s="8">
        <v>2.774</v>
      </c>
      <c r="J52" s="8">
        <v>-1.64</v>
      </c>
      <c r="K52" s="1" t="s">
        <v>736</v>
      </c>
      <c r="L52" s="91" t="str">
        <f t="shared" si="20"/>
        <v>Yes</v>
      </c>
    </row>
    <row r="53" spans="1:12" x14ac:dyDescent="0.25">
      <c r="A53" s="148" t="s">
        <v>1247</v>
      </c>
      <c r="B53" s="3" t="s">
        <v>213</v>
      </c>
      <c r="C53" s="1">
        <v>26</v>
      </c>
      <c r="D53" s="5" t="str">
        <f t="shared" si="27"/>
        <v>N/A</v>
      </c>
      <c r="E53" s="1">
        <v>25</v>
      </c>
      <c r="F53" s="5" t="str">
        <f t="shared" si="28"/>
        <v>N/A</v>
      </c>
      <c r="G53" s="1">
        <v>29</v>
      </c>
      <c r="H53" s="5" t="str">
        <f t="shared" si="29"/>
        <v>N/A</v>
      </c>
      <c r="I53" s="8">
        <v>-3.85</v>
      </c>
      <c r="J53" s="8">
        <v>16</v>
      </c>
      <c r="K53" s="1" t="s">
        <v>736</v>
      </c>
      <c r="L53" s="91" t="str">
        <f t="shared" si="20"/>
        <v>Yes</v>
      </c>
    </row>
    <row r="54" spans="1:12" x14ac:dyDescent="0.25">
      <c r="A54" s="148" t="s">
        <v>452</v>
      </c>
      <c r="B54" s="25" t="s">
        <v>213</v>
      </c>
      <c r="C54" s="1">
        <v>96537</v>
      </c>
      <c r="D54" s="1" t="str">
        <f t="shared" si="17"/>
        <v>N/A</v>
      </c>
      <c r="E54" s="1">
        <v>101666</v>
      </c>
      <c r="F54" s="1" t="str">
        <f t="shared" si="18"/>
        <v>N/A</v>
      </c>
      <c r="G54" s="1">
        <v>102701</v>
      </c>
      <c r="H54" s="7" t="str">
        <f t="shared" si="19"/>
        <v>N/A</v>
      </c>
      <c r="I54" s="8">
        <v>5.3129999999999997</v>
      </c>
      <c r="J54" s="8">
        <v>1.018</v>
      </c>
      <c r="K54" s="25" t="s">
        <v>736</v>
      </c>
      <c r="L54" s="91" t="str">
        <f t="shared" si="20"/>
        <v>Yes</v>
      </c>
    </row>
    <row r="55" spans="1:12" x14ac:dyDescent="0.25">
      <c r="A55" s="148" t="s">
        <v>1248</v>
      </c>
      <c r="B55" s="3" t="s">
        <v>213</v>
      </c>
      <c r="C55" s="1">
        <v>38422</v>
      </c>
      <c r="D55" s="5" t="str">
        <f t="shared" ref="D55:D60" si="30">IF($B55="N/A","N/A",IF(C55&lt;0,"No","Yes"))</f>
        <v>N/A</v>
      </c>
      <c r="E55" s="1">
        <v>39998</v>
      </c>
      <c r="F55" s="5" t="str">
        <f t="shared" ref="F55:F60" si="31">IF($B55="N/A","N/A",IF(E55&lt;0,"No","Yes"))</f>
        <v>N/A</v>
      </c>
      <c r="G55" s="1">
        <v>39318</v>
      </c>
      <c r="H55" s="5" t="str">
        <f t="shared" ref="H55:H60" si="32">IF($B55="N/A","N/A",IF(G55&lt;0,"No","Yes"))</f>
        <v>N/A</v>
      </c>
      <c r="I55" s="8">
        <v>4.1020000000000003</v>
      </c>
      <c r="J55" s="8">
        <v>-1.7</v>
      </c>
      <c r="K55" s="1" t="s">
        <v>736</v>
      </c>
      <c r="L55" s="91" t="str">
        <f t="shared" si="20"/>
        <v>Yes</v>
      </c>
    </row>
    <row r="56" spans="1:12" x14ac:dyDescent="0.25">
      <c r="A56" s="148" t="s">
        <v>1249</v>
      </c>
      <c r="B56" s="3" t="s">
        <v>213</v>
      </c>
      <c r="C56" s="1">
        <v>0</v>
      </c>
      <c r="D56" s="5" t="str">
        <f t="shared" si="30"/>
        <v>N/A</v>
      </c>
      <c r="E56" s="1">
        <v>0</v>
      </c>
      <c r="F56" s="5" t="str">
        <f t="shared" si="31"/>
        <v>N/A</v>
      </c>
      <c r="G56" s="1">
        <v>0</v>
      </c>
      <c r="H56" s="5" t="str">
        <f t="shared" si="32"/>
        <v>N/A</v>
      </c>
      <c r="I56" s="8" t="s">
        <v>1747</v>
      </c>
      <c r="J56" s="8" t="s">
        <v>1747</v>
      </c>
      <c r="K56" s="1" t="s">
        <v>736</v>
      </c>
      <c r="L56" s="91" t="str">
        <f t="shared" si="20"/>
        <v>N/A</v>
      </c>
    </row>
    <row r="57" spans="1:12" x14ac:dyDescent="0.25">
      <c r="A57" s="148" t="s">
        <v>1250</v>
      </c>
      <c r="B57" s="3" t="s">
        <v>213</v>
      </c>
      <c r="C57" s="1">
        <v>0</v>
      </c>
      <c r="D57" s="5" t="str">
        <f t="shared" si="30"/>
        <v>N/A</v>
      </c>
      <c r="E57" s="1">
        <v>0</v>
      </c>
      <c r="F57" s="5" t="str">
        <f t="shared" si="31"/>
        <v>N/A</v>
      </c>
      <c r="G57" s="1">
        <v>0</v>
      </c>
      <c r="H57" s="5" t="str">
        <f t="shared" si="32"/>
        <v>N/A</v>
      </c>
      <c r="I57" s="8" t="s">
        <v>1747</v>
      </c>
      <c r="J57" s="8" t="s">
        <v>1747</v>
      </c>
      <c r="K57" s="1" t="s">
        <v>736</v>
      </c>
      <c r="L57" s="91" t="str">
        <f t="shared" si="20"/>
        <v>N/A</v>
      </c>
    </row>
    <row r="58" spans="1:12" x14ac:dyDescent="0.25">
      <c r="A58" s="148" t="s">
        <v>1251</v>
      </c>
      <c r="B58" s="3" t="s">
        <v>213</v>
      </c>
      <c r="C58" s="1">
        <v>450</v>
      </c>
      <c r="D58" s="5" t="str">
        <f t="shared" si="30"/>
        <v>N/A</v>
      </c>
      <c r="E58" s="1">
        <v>387</v>
      </c>
      <c r="F58" s="5" t="str">
        <f t="shared" si="31"/>
        <v>N/A</v>
      </c>
      <c r="G58" s="1">
        <v>406</v>
      </c>
      <c r="H58" s="5" t="str">
        <f t="shared" si="32"/>
        <v>N/A</v>
      </c>
      <c r="I58" s="8">
        <v>-14</v>
      </c>
      <c r="J58" s="8">
        <v>4.91</v>
      </c>
      <c r="K58" s="1" t="s">
        <v>736</v>
      </c>
      <c r="L58" s="91" t="str">
        <f t="shared" si="20"/>
        <v>Yes</v>
      </c>
    </row>
    <row r="59" spans="1:12" x14ac:dyDescent="0.25">
      <c r="A59" s="148" t="s">
        <v>1252</v>
      </c>
      <c r="B59" s="3" t="s">
        <v>213</v>
      </c>
      <c r="C59" s="1">
        <v>5169</v>
      </c>
      <c r="D59" s="5" t="str">
        <f t="shared" si="30"/>
        <v>N/A</v>
      </c>
      <c r="E59" s="1">
        <v>5529</v>
      </c>
      <c r="F59" s="5" t="str">
        <f t="shared" si="31"/>
        <v>N/A</v>
      </c>
      <c r="G59" s="1">
        <v>5862</v>
      </c>
      <c r="H59" s="5" t="str">
        <f t="shared" si="32"/>
        <v>N/A</v>
      </c>
      <c r="I59" s="8">
        <v>6.9649999999999999</v>
      </c>
      <c r="J59" s="8">
        <v>6.0229999999999997</v>
      </c>
      <c r="K59" s="1" t="s">
        <v>736</v>
      </c>
      <c r="L59" s="91" t="str">
        <f t="shared" si="20"/>
        <v>Yes</v>
      </c>
    </row>
    <row r="60" spans="1:12" x14ac:dyDescent="0.25">
      <c r="A60" s="148" t="s">
        <v>1253</v>
      </c>
      <c r="B60" s="3" t="s">
        <v>213</v>
      </c>
      <c r="C60" s="1">
        <v>52496</v>
      </c>
      <c r="D60" s="5" t="str">
        <f t="shared" si="30"/>
        <v>N/A</v>
      </c>
      <c r="E60" s="1">
        <v>55752</v>
      </c>
      <c r="F60" s="5" t="str">
        <f t="shared" si="31"/>
        <v>N/A</v>
      </c>
      <c r="G60" s="1">
        <v>57115</v>
      </c>
      <c r="H60" s="5" t="str">
        <f t="shared" si="32"/>
        <v>N/A</v>
      </c>
      <c r="I60" s="8">
        <v>6.202</v>
      </c>
      <c r="J60" s="8">
        <v>2.4449999999999998</v>
      </c>
      <c r="K60" s="1" t="s">
        <v>736</v>
      </c>
      <c r="L60" s="91" t="str">
        <f t="shared" si="20"/>
        <v>Yes</v>
      </c>
    </row>
    <row r="61" spans="1:12" x14ac:dyDescent="0.25">
      <c r="A61" s="90" t="s">
        <v>186</v>
      </c>
      <c r="B61" s="21" t="s">
        <v>213</v>
      </c>
      <c r="C61" s="1">
        <v>196697</v>
      </c>
      <c r="D61" s="1" t="str">
        <f t="shared" si="17"/>
        <v>N/A</v>
      </c>
      <c r="E61" s="1">
        <v>219425</v>
      </c>
      <c r="F61" s="1" t="str">
        <f t="shared" si="18"/>
        <v>N/A</v>
      </c>
      <c r="G61" s="1">
        <v>224307</v>
      </c>
      <c r="H61" s="7" t="str">
        <f t="shared" si="19"/>
        <v>N/A</v>
      </c>
      <c r="I61" s="8">
        <v>11.55</v>
      </c>
      <c r="J61" s="8">
        <v>2.2250000000000001</v>
      </c>
      <c r="K61" s="25" t="s">
        <v>736</v>
      </c>
      <c r="L61" s="91" t="str">
        <f>IF(J61="Div by 0", "N/A", IF(OR(J61="N/A",K61="N/A"),"N/A", IF(J61&gt;VALUE(MID(K61,1,2)), "No", IF(J61&lt;-1*VALUE(MID(K61,1,2)), "No", "Yes"))))</f>
        <v>Yes</v>
      </c>
    </row>
    <row r="62" spans="1:12" x14ac:dyDescent="0.25">
      <c r="A62" s="90" t="s">
        <v>187</v>
      </c>
      <c r="B62" s="21" t="s">
        <v>213</v>
      </c>
      <c r="C62" s="1">
        <v>0</v>
      </c>
      <c r="D62" s="1" t="str">
        <f t="shared" si="17"/>
        <v>N/A</v>
      </c>
      <c r="E62" s="1">
        <v>0</v>
      </c>
      <c r="F62" s="1" t="str">
        <f t="shared" si="18"/>
        <v>N/A</v>
      </c>
      <c r="G62" s="1">
        <v>0</v>
      </c>
      <c r="H62" s="7" t="str">
        <f t="shared" si="19"/>
        <v>N/A</v>
      </c>
      <c r="I62" s="8" t="s">
        <v>1747</v>
      </c>
      <c r="J62" s="8" t="s">
        <v>1747</v>
      </c>
      <c r="K62" s="25" t="s">
        <v>736</v>
      </c>
      <c r="L62" s="91" t="str">
        <f t="shared" ref="L62:L69" si="33">IF(J62="Div by 0", "N/A", IF(OR(J62="N/A",K62="N/A"),"N/A", IF(J62&gt;VALUE(MID(K62,1,2)), "No", IF(J62&lt;-1*VALUE(MID(K62,1,2)), "No", "Yes"))))</f>
        <v>N/A</v>
      </c>
    </row>
    <row r="63" spans="1:12" x14ac:dyDescent="0.25">
      <c r="A63" s="90" t="s">
        <v>188</v>
      </c>
      <c r="B63" s="21" t="s">
        <v>213</v>
      </c>
      <c r="C63" s="1">
        <v>0</v>
      </c>
      <c r="D63" s="1" t="str">
        <f t="shared" si="17"/>
        <v>N/A</v>
      </c>
      <c r="E63" s="1">
        <v>0</v>
      </c>
      <c r="F63" s="1" t="str">
        <f t="shared" si="18"/>
        <v>N/A</v>
      </c>
      <c r="G63" s="1">
        <v>0</v>
      </c>
      <c r="H63" s="7" t="str">
        <f t="shared" si="19"/>
        <v>N/A</v>
      </c>
      <c r="I63" s="8" t="s">
        <v>1747</v>
      </c>
      <c r="J63" s="8" t="s">
        <v>1747</v>
      </c>
      <c r="K63" s="25" t="s">
        <v>736</v>
      </c>
      <c r="L63" s="91" t="str">
        <f t="shared" si="33"/>
        <v>N/A</v>
      </c>
    </row>
    <row r="64" spans="1:12" x14ac:dyDescent="0.25">
      <c r="A64" s="90" t="s">
        <v>189</v>
      </c>
      <c r="B64" s="21" t="s">
        <v>213</v>
      </c>
      <c r="C64" s="1">
        <v>0</v>
      </c>
      <c r="D64" s="1" t="str">
        <f t="shared" si="17"/>
        <v>N/A</v>
      </c>
      <c r="E64" s="1">
        <v>0</v>
      </c>
      <c r="F64" s="1" t="str">
        <f t="shared" si="18"/>
        <v>N/A</v>
      </c>
      <c r="G64" s="1">
        <v>0</v>
      </c>
      <c r="H64" s="7" t="str">
        <f t="shared" si="19"/>
        <v>N/A</v>
      </c>
      <c r="I64" s="8" t="s">
        <v>1747</v>
      </c>
      <c r="J64" s="8" t="s">
        <v>1747</v>
      </c>
      <c r="K64" s="25" t="s">
        <v>736</v>
      </c>
      <c r="L64" s="91" t="str">
        <f t="shared" si="33"/>
        <v>N/A</v>
      </c>
    </row>
    <row r="65" spans="1:12" x14ac:dyDescent="0.25">
      <c r="A65" s="90" t="s">
        <v>190</v>
      </c>
      <c r="B65" s="21" t="s">
        <v>213</v>
      </c>
      <c r="C65" s="1">
        <v>0</v>
      </c>
      <c r="D65" s="1" t="str">
        <f t="shared" si="17"/>
        <v>N/A</v>
      </c>
      <c r="E65" s="1">
        <v>0</v>
      </c>
      <c r="F65" s="1" t="str">
        <f t="shared" si="18"/>
        <v>N/A</v>
      </c>
      <c r="G65" s="1">
        <v>0</v>
      </c>
      <c r="H65" s="7" t="str">
        <f t="shared" si="19"/>
        <v>N/A</v>
      </c>
      <c r="I65" s="8" t="s">
        <v>1747</v>
      </c>
      <c r="J65" s="8" t="s">
        <v>1747</v>
      </c>
      <c r="K65" s="25" t="s">
        <v>736</v>
      </c>
      <c r="L65" s="91" t="str">
        <f t="shared" si="33"/>
        <v>N/A</v>
      </c>
    </row>
    <row r="66" spans="1:12" x14ac:dyDescent="0.25">
      <c r="A66" s="90" t="s">
        <v>191</v>
      </c>
      <c r="B66" s="21" t="s">
        <v>213</v>
      </c>
      <c r="C66" s="1">
        <v>0</v>
      </c>
      <c r="D66" s="1" t="str">
        <f t="shared" si="17"/>
        <v>N/A</v>
      </c>
      <c r="E66" s="1">
        <v>0</v>
      </c>
      <c r="F66" s="1" t="str">
        <f t="shared" si="18"/>
        <v>N/A</v>
      </c>
      <c r="G66" s="1">
        <v>60</v>
      </c>
      <c r="H66" s="7" t="str">
        <f t="shared" si="19"/>
        <v>N/A</v>
      </c>
      <c r="I66" s="8" t="s">
        <v>1747</v>
      </c>
      <c r="J66" s="8" t="s">
        <v>1747</v>
      </c>
      <c r="K66" s="25" t="s">
        <v>736</v>
      </c>
      <c r="L66" s="91" t="str">
        <f t="shared" si="33"/>
        <v>N/A</v>
      </c>
    </row>
    <row r="67" spans="1:12" x14ac:dyDescent="0.25">
      <c r="A67" s="90" t="s">
        <v>192</v>
      </c>
      <c r="B67" s="21" t="s">
        <v>213</v>
      </c>
      <c r="C67" s="1">
        <v>0</v>
      </c>
      <c r="D67" s="1" t="str">
        <f t="shared" si="17"/>
        <v>N/A</v>
      </c>
      <c r="E67" s="1">
        <v>0</v>
      </c>
      <c r="F67" s="1" t="str">
        <f t="shared" si="18"/>
        <v>N/A</v>
      </c>
      <c r="G67" s="1">
        <v>0</v>
      </c>
      <c r="H67" s="7" t="str">
        <f t="shared" si="19"/>
        <v>N/A</v>
      </c>
      <c r="I67" s="8" t="s">
        <v>1747</v>
      </c>
      <c r="J67" s="8" t="s">
        <v>1747</v>
      </c>
      <c r="K67" s="25" t="s">
        <v>736</v>
      </c>
      <c r="L67" s="91" t="str">
        <f t="shared" si="33"/>
        <v>N/A</v>
      </c>
    </row>
    <row r="68" spans="1:12" x14ac:dyDescent="0.25">
      <c r="A68" s="114" t="s">
        <v>193</v>
      </c>
      <c r="B68" s="25" t="s">
        <v>213</v>
      </c>
      <c r="C68" s="1">
        <v>221063</v>
      </c>
      <c r="D68" s="1" t="str">
        <f t="shared" si="17"/>
        <v>N/A</v>
      </c>
      <c r="E68" s="1">
        <v>229859</v>
      </c>
      <c r="F68" s="1" t="str">
        <f t="shared" si="18"/>
        <v>N/A</v>
      </c>
      <c r="G68" s="1">
        <v>230913</v>
      </c>
      <c r="H68" s="7" t="str">
        <f t="shared" si="19"/>
        <v>N/A</v>
      </c>
      <c r="I68" s="8">
        <v>3.9790000000000001</v>
      </c>
      <c r="J68" s="8">
        <v>0.45850000000000002</v>
      </c>
      <c r="K68" s="25" t="s">
        <v>736</v>
      </c>
      <c r="L68" s="91" t="str">
        <f t="shared" si="33"/>
        <v>Yes</v>
      </c>
    </row>
    <row r="69" spans="1:12" x14ac:dyDescent="0.25">
      <c r="A69" s="114" t="s">
        <v>194</v>
      </c>
      <c r="B69" s="25" t="s">
        <v>213</v>
      </c>
      <c r="C69" s="1">
        <v>221063</v>
      </c>
      <c r="D69" s="1" t="str">
        <f t="shared" si="17"/>
        <v>N/A</v>
      </c>
      <c r="E69" s="1">
        <v>229859</v>
      </c>
      <c r="F69" s="1" t="str">
        <f t="shared" si="18"/>
        <v>N/A</v>
      </c>
      <c r="G69" s="1">
        <v>230913</v>
      </c>
      <c r="H69" s="7" t="str">
        <f t="shared" si="19"/>
        <v>N/A</v>
      </c>
      <c r="I69" s="8">
        <v>3.9790000000000001</v>
      </c>
      <c r="J69" s="8">
        <v>0.45850000000000002</v>
      </c>
      <c r="K69" s="25" t="s">
        <v>736</v>
      </c>
      <c r="L69" s="91" t="str">
        <f t="shared" si="33"/>
        <v>Yes</v>
      </c>
    </row>
    <row r="70" spans="1:12" x14ac:dyDescent="0.25">
      <c r="A70" s="148" t="s">
        <v>78</v>
      </c>
      <c r="B70" s="25" t="s">
        <v>294</v>
      </c>
      <c r="C70" s="9">
        <v>15.305683123</v>
      </c>
      <c r="D70" s="7" t="str">
        <f>IF($B70="N/A","N/A",IF(C70&gt;=20,"No",IF(C70&lt;0,"No","Yes")))</f>
        <v>Yes</v>
      </c>
      <c r="E70" s="9">
        <v>89.968976214999998</v>
      </c>
      <c r="F70" s="7" t="str">
        <f>IF($B70="N/A","N/A",IF(E70&gt;=20,"No",IF(E70&lt;0,"No","Yes")))</f>
        <v>No</v>
      </c>
      <c r="G70" s="9">
        <v>92.955256358</v>
      </c>
      <c r="H70" s="7" t="str">
        <f>IF($B70="N/A","N/A",IF(G70&gt;=20,"No",IF(G70&lt;0,"No","Yes")))</f>
        <v>No</v>
      </c>
      <c r="I70" s="8">
        <v>487.8</v>
      </c>
      <c r="J70" s="8">
        <v>3.319</v>
      </c>
      <c r="K70" s="25" t="s">
        <v>736</v>
      </c>
      <c r="L70" s="91" t="str">
        <f t="shared" si="20"/>
        <v>Yes</v>
      </c>
    </row>
    <row r="71" spans="1:12" x14ac:dyDescent="0.25">
      <c r="A71" s="148" t="s">
        <v>79</v>
      </c>
      <c r="B71" s="21" t="s">
        <v>213</v>
      </c>
      <c r="C71" s="9">
        <v>84.694316877000006</v>
      </c>
      <c r="D71" s="7" t="str">
        <f>IF($B71="N/A","N/A",IF(C71&gt;10,"No",IF(C71&lt;-10,"No","Yes")))</f>
        <v>N/A</v>
      </c>
      <c r="E71" s="9">
        <v>10.031023785</v>
      </c>
      <c r="F71" s="7" t="str">
        <f>IF($B71="N/A","N/A",IF(E71&gt;10,"No",IF(E71&lt;-10,"No","Yes")))</f>
        <v>N/A</v>
      </c>
      <c r="G71" s="9">
        <v>7.0447436421000003</v>
      </c>
      <c r="H71" s="7" t="str">
        <f>IF($B71="N/A","N/A",IF(G71&gt;10,"No",IF(G71&lt;-10,"No","Yes")))</f>
        <v>N/A</v>
      </c>
      <c r="I71" s="8">
        <v>-88.2</v>
      </c>
      <c r="J71" s="8">
        <v>-29.8</v>
      </c>
      <c r="K71" s="25" t="s">
        <v>736</v>
      </c>
      <c r="L71" s="91" t="str">
        <f t="shared" si="20"/>
        <v>Yes</v>
      </c>
    </row>
    <row r="72" spans="1:12" x14ac:dyDescent="0.25">
      <c r="A72" s="148" t="s">
        <v>80</v>
      </c>
      <c r="B72" s="21" t="s">
        <v>213</v>
      </c>
      <c r="C72" s="9">
        <v>0</v>
      </c>
      <c r="D72" s="7" t="str">
        <f>IF($B72="N/A","N/A",IF(C72&gt;10,"No",IF(C72&lt;-10,"No","Yes")))</f>
        <v>N/A</v>
      </c>
      <c r="E72" s="9">
        <v>0</v>
      </c>
      <c r="F72" s="7" t="str">
        <f>IF($B72="N/A","N/A",IF(E72&gt;10,"No",IF(E72&lt;-10,"No","Yes")))</f>
        <v>N/A</v>
      </c>
      <c r="G72" s="9">
        <v>0</v>
      </c>
      <c r="H72" s="7" t="str">
        <f>IF($B72="N/A","N/A",IF(G72&gt;10,"No",IF(G72&lt;-10,"No","Yes")))</f>
        <v>N/A</v>
      </c>
      <c r="I72" s="8" t="s">
        <v>1747</v>
      </c>
      <c r="J72" s="8" t="s">
        <v>1747</v>
      </c>
      <c r="K72" s="25" t="s">
        <v>736</v>
      </c>
      <c r="L72" s="91" t="str">
        <f t="shared" si="20"/>
        <v>N/A</v>
      </c>
    </row>
    <row r="73" spans="1:12" x14ac:dyDescent="0.25">
      <c r="A73" s="148" t="s">
        <v>81</v>
      </c>
      <c r="B73" s="21" t="s">
        <v>213</v>
      </c>
      <c r="C73" s="9">
        <v>4.3174603175000001</v>
      </c>
      <c r="D73" s="7" t="str">
        <f>IF($B73="N/A","N/A",IF(C73&gt;10,"No",IF(C73&lt;-10,"No","Yes")))</f>
        <v>N/A</v>
      </c>
      <c r="E73" s="9">
        <v>68.815389808000006</v>
      </c>
      <c r="F73" s="7" t="str">
        <f>IF($B73="N/A","N/A",IF(E73&gt;10,"No",IF(E73&lt;-10,"No","Yes")))</f>
        <v>N/A</v>
      </c>
      <c r="G73" s="9">
        <v>5.4736842105000001</v>
      </c>
      <c r="H73" s="7" t="str">
        <f>IF($B73="N/A","N/A",IF(G73&gt;10,"No",IF(G73&lt;-10,"No","Yes")))</f>
        <v>N/A</v>
      </c>
      <c r="I73" s="8">
        <v>1494</v>
      </c>
      <c r="J73" s="8">
        <v>-92</v>
      </c>
      <c r="K73" s="25" t="s">
        <v>736</v>
      </c>
      <c r="L73" s="91" t="str">
        <f t="shared" si="20"/>
        <v>No</v>
      </c>
    </row>
    <row r="74" spans="1:12" x14ac:dyDescent="0.25">
      <c r="A74" s="148" t="s">
        <v>121</v>
      </c>
      <c r="B74" s="21" t="s">
        <v>213</v>
      </c>
      <c r="C74" s="9">
        <v>95.682539683000002</v>
      </c>
      <c r="D74" s="7" t="str">
        <f>IF($B74="N/A","N/A",IF(C74&gt;10,"No",IF(C74&lt;-10,"No","Yes")))</f>
        <v>N/A</v>
      </c>
      <c r="E74" s="9">
        <v>31.184610192000001</v>
      </c>
      <c r="F74" s="7" t="str">
        <f>IF($B74="N/A","N/A",IF(E74&gt;10,"No",IF(E74&lt;-10,"No","Yes")))</f>
        <v>N/A</v>
      </c>
      <c r="G74" s="9">
        <v>94.526315788999995</v>
      </c>
      <c r="H74" s="7" t="str">
        <f>IF($B74="N/A","N/A",IF(G74&gt;10,"No",IF(G74&lt;-10,"No","Yes")))</f>
        <v>N/A</v>
      </c>
      <c r="I74" s="8">
        <v>-67.400000000000006</v>
      </c>
      <c r="J74" s="8">
        <v>203.1</v>
      </c>
      <c r="K74" s="25" t="s">
        <v>736</v>
      </c>
      <c r="L74" s="91" t="str">
        <f t="shared" si="20"/>
        <v>No</v>
      </c>
    </row>
    <row r="75" spans="1:12" x14ac:dyDescent="0.25">
      <c r="A75" s="148" t="s">
        <v>82</v>
      </c>
      <c r="B75" s="21" t="s">
        <v>213</v>
      </c>
      <c r="C75" s="9">
        <v>0</v>
      </c>
      <c r="D75" s="7" t="str">
        <f>IF($B75="N/A","N/A",IF(C75&gt;10,"No",IF(C75&lt;-10,"No","Yes")))</f>
        <v>N/A</v>
      </c>
      <c r="E75" s="9">
        <v>0</v>
      </c>
      <c r="F75" s="7" t="str">
        <f>IF($B75="N/A","N/A",IF(E75&gt;10,"No",IF(E75&lt;-10,"No","Yes")))</f>
        <v>N/A</v>
      </c>
      <c r="G75" s="9">
        <v>0</v>
      </c>
      <c r="H75" s="7" t="str">
        <f>IF($B75="N/A","N/A",IF(G75&gt;10,"No",IF(G75&lt;-10,"No","Yes")))</f>
        <v>N/A</v>
      </c>
      <c r="I75" s="8" t="s">
        <v>1747</v>
      </c>
      <c r="J75" s="8" t="s">
        <v>1747</v>
      </c>
      <c r="K75" s="25" t="s">
        <v>736</v>
      </c>
      <c r="L75" s="91" t="str">
        <f t="shared" si="20"/>
        <v>N/A</v>
      </c>
    </row>
    <row r="76" spans="1:12" x14ac:dyDescent="0.25">
      <c r="A76" s="148" t="s">
        <v>195</v>
      </c>
      <c r="B76" s="21" t="s">
        <v>213</v>
      </c>
      <c r="C76" s="9">
        <v>93.243243242999995</v>
      </c>
      <c r="D76" s="7" t="str">
        <f t="shared" ref="D76:D98" si="34">IF($B76="N/A","N/A",IF(C76&gt;10,"No",IF(C76&lt;-10,"No","Yes")))</f>
        <v>N/A</v>
      </c>
      <c r="E76" s="9">
        <v>96.581196581</v>
      </c>
      <c r="F76" s="7" t="str">
        <f t="shared" ref="F76:F98" si="35">IF($B76="N/A","N/A",IF(E76&gt;10,"No",IF(E76&lt;-10,"No","Yes")))</f>
        <v>N/A</v>
      </c>
      <c r="G76" s="9">
        <v>95.93495935</v>
      </c>
      <c r="H76" s="7" t="str">
        <f t="shared" ref="H76:H98" si="36">IF($B76="N/A","N/A",IF(G76&gt;10,"No",IF(G76&lt;-10,"No","Yes")))</f>
        <v>N/A</v>
      </c>
      <c r="I76" s="8">
        <v>3.58</v>
      </c>
      <c r="J76" s="8">
        <v>-0.66900000000000004</v>
      </c>
      <c r="K76" s="25" t="s">
        <v>736</v>
      </c>
      <c r="L76" s="91" t="str">
        <f>IF(J76="Div by 0", "N/A", IF(OR(J76="N/A",K76="N/A"),"N/A", IF(J76&gt;VALUE(MID(K76,1,2)), "No", IF(J76&lt;-1*VALUE(MID(K76,1,2)), "No", "Yes"))))</f>
        <v>Yes</v>
      </c>
    </row>
    <row r="77" spans="1:12" x14ac:dyDescent="0.25">
      <c r="A77" s="148" t="s">
        <v>196</v>
      </c>
      <c r="B77" s="21" t="s">
        <v>213</v>
      </c>
      <c r="C77" s="9">
        <v>6.7567567567999998</v>
      </c>
      <c r="D77" s="7" t="str">
        <f t="shared" si="34"/>
        <v>N/A</v>
      </c>
      <c r="E77" s="9">
        <v>3.4188034188</v>
      </c>
      <c r="F77" s="7" t="str">
        <f t="shared" si="35"/>
        <v>N/A</v>
      </c>
      <c r="G77" s="9">
        <v>4.0650406504000003</v>
      </c>
      <c r="H77" s="7" t="str">
        <f t="shared" si="36"/>
        <v>N/A</v>
      </c>
      <c r="I77" s="8">
        <v>-49.4</v>
      </c>
      <c r="J77" s="8">
        <v>18.899999999999999</v>
      </c>
      <c r="K77" s="25" t="s">
        <v>736</v>
      </c>
      <c r="L77" s="91" t="str">
        <f t="shared" ref="L77:L81" si="37">IF(J77="Div by 0", "N/A", IF(OR(J77="N/A",K77="N/A"),"N/A", IF(J77&gt;VALUE(MID(K77,1,2)), "No", IF(J77&lt;-1*VALUE(MID(K77,1,2)), "No", "Yes"))))</f>
        <v>Yes</v>
      </c>
    </row>
    <row r="78" spans="1:12" x14ac:dyDescent="0.25">
      <c r="A78" s="148" t="s">
        <v>197</v>
      </c>
      <c r="B78" s="21" t="s">
        <v>213</v>
      </c>
      <c r="C78" s="9">
        <v>0</v>
      </c>
      <c r="D78" s="7" t="str">
        <f t="shared" si="34"/>
        <v>N/A</v>
      </c>
      <c r="E78" s="9">
        <v>0</v>
      </c>
      <c r="F78" s="7" t="str">
        <f t="shared" si="35"/>
        <v>N/A</v>
      </c>
      <c r="G78" s="9">
        <v>0</v>
      </c>
      <c r="H78" s="7" t="str">
        <f t="shared" si="36"/>
        <v>N/A</v>
      </c>
      <c r="I78" s="8" t="s">
        <v>1747</v>
      </c>
      <c r="J78" s="8" t="s">
        <v>1747</v>
      </c>
      <c r="K78" s="25" t="s">
        <v>736</v>
      </c>
      <c r="L78" s="91" t="str">
        <f t="shared" si="37"/>
        <v>N/A</v>
      </c>
    </row>
    <row r="79" spans="1:12" x14ac:dyDescent="0.25">
      <c r="A79" s="148" t="s">
        <v>198</v>
      </c>
      <c r="B79" s="21" t="s">
        <v>213</v>
      </c>
      <c r="C79" s="9" t="s">
        <v>1747</v>
      </c>
      <c r="D79" s="7" t="str">
        <f t="shared" si="34"/>
        <v>N/A</v>
      </c>
      <c r="E79" s="9" t="s">
        <v>1747</v>
      </c>
      <c r="F79" s="7" t="str">
        <f t="shared" si="35"/>
        <v>N/A</v>
      </c>
      <c r="G79" s="9" t="s">
        <v>1747</v>
      </c>
      <c r="H79" s="7" t="str">
        <f t="shared" si="36"/>
        <v>N/A</v>
      </c>
      <c r="I79" s="8" t="s">
        <v>1747</v>
      </c>
      <c r="J79" s="8" t="s">
        <v>1747</v>
      </c>
      <c r="K79" s="25" t="s">
        <v>736</v>
      </c>
      <c r="L79" s="91" t="str">
        <f t="shared" si="37"/>
        <v>N/A</v>
      </c>
    </row>
    <row r="80" spans="1:12" x14ac:dyDescent="0.25">
      <c r="A80" s="148" t="s">
        <v>199</v>
      </c>
      <c r="B80" s="21" t="s">
        <v>213</v>
      </c>
      <c r="C80" s="9" t="s">
        <v>1747</v>
      </c>
      <c r="D80" s="7" t="str">
        <f t="shared" si="34"/>
        <v>N/A</v>
      </c>
      <c r="E80" s="9" t="s">
        <v>1747</v>
      </c>
      <c r="F80" s="7" t="str">
        <f t="shared" si="35"/>
        <v>N/A</v>
      </c>
      <c r="G80" s="9" t="s">
        <v>1747</v>
      </c>
      <c r="H80" s="7" t="str">
        <f t="shared" si="36"/>
        <v>N/A</v>
      </c>
      <c r="I80" s="8" t="s">
        <v>1747</v>
      </c>
      <c r="J80" s="8" t="s">
        <v>1747</v>
      </c>
      <c r="K80" s="25" t="s">
        <v>736</v>
      </c>
      <c r="L80" s="91" t="str">
        <f t="shared" si="37"/>
        <v>N/A</v>
      </c>
    </row>
    <row r="81" spans="1:12" x14ac:dyDescent="0.25">
      <c r="A81" s="148" t="s">
        <v>200</v>
      </c>
      <c r="B81" s="25" t="s">
        <v>213</v>
      </c>
      <c r="C81" s="9" t="s">
        <v>1747</v>
      </c>
      <c r="D81" s="7" t="str">
        <f t="shared" si="34"/>
        <v>N/A</v>
      </c>
      <c r="E81" s="9" t="s">
        <v>1747</v>
      </c>
      <c r="F81" s="7" t="str">
        <f t="shared" si="35"/>
        <v>N/A</v>
      </c>
      <c r="G81" s="9" t="s">
        <v>1747</v>
      </c>
      <c r="H81" s="7" t="str">
        <f t="shared" si="36"/>
        <v>N/A</v>
      </c>
      <c r="I81" s="8" t="s">
        <v>1747</v>
      </c>
      <c r="J81" s="8" t="s">
        <v>1747</v>
      </c>
      <c r="K81" s="25" t="s">
        <v>736</v>
      </c>
      <c r="L81" s="91" t="str">
        <f t="shared" si="37"/>
        <v>N/A</v>
      </c>
    </row>
    <row r="82" spans="1:12" x14ac:dyDescent="0.25">
      <c r="A82" s="148" t="s">
        <v>73</v>
      </c>
      <c r="B82" s="21" t="s">
        <v>213</v>
      </c>
      <c r="C82" s="22">
        <v>178555</v>
      </c>
      <c r="D82" s="7" t="str">
        <f t="shared" si="34"/>
        <v>N/A</v>
      </c>
      <c r="E82" s="22">
        <v>187704</v>
      </c>
      <c r="F82" s="7" t="str">
        <f t="shared" si="35"/>
        <v>N/A</v>
      </c>
      <c r="G82" s="22">
        <v>189881</v>
      </c>
      <c r="H82" s="7" t="str">
        <f t="shared" si="36"/>
        <v>N/A</v>
      </c>
      <c r="I82" s="8">
        <v>5.1239999999999997</v>
      </c>
      <c r="J82" s="8">
        <v>1.1599999999999999</v>
      </c>
      <c r="K82" s="25" t="s">
        <v>736</v>
      </c>
      <c r="L82" s="91" t="str">
        <f t="shared" si="20"/>
        <v>Yes</v>
      </c>
    </row>
    <row r="83" spans="1:12" x14ac:dyDescent="0.25">
      <c r="A83" s="148" t="s">
        <v>1254</v>
      </c>
      <c r="B83" s="21" t="s">
        <v>213</v>
      </c>
      <c r="C83" s="4">
        <v>2.5202318599999999E-2</v>
      </c>
      <c r="D83" s="7" t="str">
        <f t="shared" si="34"/>
        <v>N/A</v>
      </c>
      <c r="E83" s="4">
        <v>2.34411627E-2</v>
      </c>
      <c r="F83" s="7" t="str">
        <f t="shared" si="35"/>
        <v>N/A</v>
      </c>
      <c r="G83" s="4">
        <v>3.3178675099999999E-2</v>
      </c>
      <c r="H83" s="7" t="str">
        <f t="shared" si="36"/>
        <v>N/A</v>
      </c>
      <c r="I83" s="8">
        <v>-6.99</v>
      </c>
      <c r="J83" s="8">
        <v>41.54</v>
      </c>
      <c r="K83" s="25" t="s">
        <v>736</v>
      </c>
      <c r="L83" s="91" t="str">
        <f t="shared" si="20"/>
        <v>No</v>
      </c>
    </row>
    <row r="84" spans="1:12" x14ac:dyDescent="0.25">
      <c r="A84" s="148" t="s">
        <v>1255</v>
      </c>
      <c r="B84" s="21" t="s">
        <v>213</v>
      </c>
      <c r="C84" s="4">
        <v>0</v>
      </c>
      <c r="D84" s="7" t="str">
        <f t="shared" si="34"/>
        <v>N/A</v>
      </c>
      <c r="E84" s="4">
        <v>0</v>
      </c>
      <c r="F84" s="7" t="str">
        <f t="shared" si="35"/>
        <v>N/A</v>
      </c>
      <c r="G84" s="4">
        <v>0</v>
      </c>
      <c r="H84" s="7" t="str">
        <f t="shared" si="36"/>
        <v>N/A</v>
      </c>
      <c r="I84" s="8" t="s">
        <v>1747</v>
      </c>
      <c r="J84" s="8" t="s">
        <v>1747</v>
      </c>
      <c r="K84" s="25" t="s">
        <v>736</v>
      </c>
      <c r="L84" s="91" t="str">
        <f t="shared" si="20"/>
        <v>N/A</v>
      </c>
    </row>
    <row r="85" spans="1:12" x14ac:dyDescent="0.25">
      <c r="A85" s="148" t="s">
        <v>1256</v>
      </c>
      <c r="B85" s="21" t="s">
        <v>213</v>
      </c>
      <c r="C85" s="4">
        <v>0</v>
      </c>
      <c r="D85" s="7" t="str">
        <f t="shared" si="34"/>
        <v>N/A</v>
      </c>
      <c r="E85" s="4">
        <v>0</v>
      </c>
      <c r="F85" s="7" t="str">
        <f t="shared" si="35"/>
        <v>N/A</v>
      </c>
      <c r="G85" s="4">
        <v>0</v>
      </c>
      <c r="H85" s="7" t="str">
        <f t="shared" si="36"/>
        <v>N/A</v>
      </c>
      <c r="I85" s="8" t="s">
        <v>1747</v>
      </c>
      <c r="J85" s="8" t="s">
        <v>1747</v>
      </c>
      <c r="K85" s="25" t="s">
        <v>736</v>
      </c>
      <c r="L85" s="91" t="str">
        <f t="shared" si="20"/>
        <v>N/A</v>
      </c>
    </row>
    <row r="86" spans="1:12" x14ac:dyDescent="0.25">
      <c r="A86" s="148" t="s">
        <v>1257</v>
      </c>
      <c r="B86" s="21" t="s">
        <v>213</v>
      </c>
      <c r="C86" s="4">
        <v>0</v>
      </c>
      <c r="D86" s="7" t="str">
        <f t="shared" si="34"/>
        <v>N/A</v>
      </c>
      <c r="E86" s="4">
        <v>0</v>
      </c>
      <c r="F86" s="7" t="str">
        <f t="shared" si="35"/>
        <v>N/A</v>
      </c>
      <c r="G86" s="4">
        <v>0</v>
      </c>
      <c r="H86" s="7" t="str">
        <f t="shared" si="36"/>
        <v>N/A</v>
      </c>
      <c r="I86" s="8" t="s">
        <v>1747</v>
      </c>
      <c r="J86" s="8" t="s">
        <v>1747</v>
      </c>
      <c r="K86" s="25" t="s">
        <v>736</v>
      </c>
      <c r="L86" s="91" t="str">
        <f t="shared" si="20"/>
        <v>N/A</v>
      </c>
    </row>
    <row r="87" spans="1:12" x14ac:dyDescent="0.25">
      <c r="A87" s="148" t="s">
        <v>1258</v>
      </c>
      <c r="B87" s="21" t="s">
        <v>213</v>
      </c>
      <c r="C87" s="4">
        <v>15.026182409</v>
      </c>
      <c r="D87" s="7" t="str">
        <f t="shared" si="34"/>
        <v>N/A</v>
      </c>
      <c r="E87" s="4">
        <v>7.1692665047000004</v>
      </c>
      <c r="F87" s="7" t="str">
        <f t="shared" si="35"/>
        <v>N/A</v>
      </c>
      <c r="G87" s="4">
        <v>6.3618792823000003</v>
      </c>
      <c r="H87" s="7" t="str">
        <f t="shared" si="36"/>
        <v>N/A</v>
      </c>
      <c r="I87" s="8">
        <v>-52.3</v>
      </c>
      <c r="J87" s="8">
        <v>-11.3</v>
      </c>
      <c r="K87" s="25" t="s">
        <v>736</v>
      </c>
      <c r="L87" s="91" t="str">
        <f t="shared" si="20"/>
        <v>Yes</v>
      </c>
    </row>
    <row r="88" spans="1:12" x14ac:dyDescent="0.25">
      <c r="A88" s="148" t="s">
        <v>1259</v>
      </c>
      <c r="B88" s="21" t="s">
        <v>213</v>
      </c>
      <c r="C88" s="4">
        <v>0</v>
      </c>
      <c r="D88" s="7" t="str">
        <f t="shared" si="34"/>
        <v>N/A</v>
      </c>
      <c r="E88" s="4">
        <v>0</v>
      </c>
      <c r="F88" s="7" t="str">
        <f t="shared" si="35"/>
        <v>N/A</v>
      </c>
      <c r="G88" s="4">
        <v>0</v>
      </c>
      <c r="H88" s="7" t="str">
        <f t="shared" si="36"/>
        <v>N/A</v>
      </c>
      <c r="I88" s="8" t="s">
        <v>1747</v>
      </c>
      <c r="J88" s="8" t="s">
        <v>1747</v>
      </c>
      <c r="K88" s="25" t="s">
        <v>736</v>
      </c>
      <c r="L88" s="91" t="str">
        <f t="shared" si="20"/>
        <v>N/A</v>
      </c>
    </row>
    <row r="89" spans="1:12" x14ac:dyDescent="0.25">
      <c r="A89" s="148" t="s">
        <v>1260</v>
      </c>
      <c r="B89" s="21" t="s">
        <v>213</v>
      </c>
      <c r="C89" s="4">
        <v>0</v>
      </c>
      <c r="D89" s="7" t="str">
        <f t="shared" si="34"/>
        <v>N/A</v>
      </c>
      <c r="E89" s="4">
        <v>0</v>
      </c>
      <c r="F89" s="7" t="str">
        <f t="shared" si="35"/>
        <v>N/A</v>
      </c>
      <c r="G89" s="4">
        <v>0</v>
      </c>
      <c r="H89" s="7" t="str">
        <f t="shared" si="36"/>
        <v>N/A</v>
      </c>
      <c r="I89" s="8" t="s">
        <v>1747</v>
      </c>
      <c r="J89" s="8" t="s">
        <v>1747</v>
      </c>
      <c r="K89" s="25" t="s">
        <v>736</v>
      </c>
      <c r="L89" s="91" t="str">
        <f t="shared" si="20"/>
        <v>N/A</v>
      </c>
    </row>
    <row r="90" spans="1:12" x14ac:dyDescent="0.25">
      <c r="A90" s="148" t="s">
        <v>1261</v>
      </c>
      <c r="B90" s="21" t="s">
        <v>213</v>
      </c>
      <c r="C90" s="4">
        <v>83.318865336000002</v>
      </c>
      <c r="D90" s="7" t="str">
        <f t="shared" si="34"/>
        <v>N/A</v>
      </c>
      <c r="E90" s="4">
        <v>91.165345436999999</v>
      </c>
      <c r="F90" s="7" t="str">
        <f t="shared" si="35"/>
        <v>N/A</v>
      </c>
      <c r="G90" s="4">
        <v>92.096628941000006</v>
      </c>
      <c r="H90" s="7" t="str">
        <f t="shared" si="36"/>
        <v>N/A</v>
      </c>
      <c r="I90" s="8">
        <v>9.4169999999999998</v>
      </c>
      <c r="J90" s="8">
        <v>1.022</v>
      </c>
      <c r="K90" s="25" t="s">
        <v>736</v>
      </c>
      <c r="L90" s="91" t="str">
        <f t="shared" si="20"/>
        <v>Yes</v>
      </c>
    </row>
    <row r="91" spans="1:12" x14ac:dyDescent="0.25">
      <c r="A91" s="148" t="s">
        <v>1262</v>
      </c>
      <c r="B91" s="21" t="s">
        <v>213</v>
      </c>
      <c r="C91" s="4">
        <v>0</v>
      </c>
      <c r="D91" s="7" t="str">
        <f t="shared" si="34"/>
        <v>N/A</v>
      </c>
      <c r="E91" s="4">
        <v>0</v>
      </c>
      <c r="F91" s="7" t="str">
        <f t="shared" si="35"/>
        <v>N/A</v>
      </c>
      <c r="G91" s="4">
        <v>0</v>
      </c>
      <c r="H91" s="7" t="str">
        <f t="shared" si="36"/>
        <v>N/A</v>
      </c>
      <c r="I91" s="8" t="s">
        <v>1747</v>
      </c>
      <c r="J91" s="8" t="s">
        <v>1747</v>
      </c>
      <c r="K91" s="25" t="s">
        <v>736</v>
      </c>
      <c r="L91" s="91" t="str">
        <f t="shared" si="20"/>
        <v>N/A</v>
      </c>
    </row>
    <row r="92" spans="1:12" x14ac:dyDescent="0.25">
      <c r="A92" s="148" t="s">
        <v>1263</v>
      </c>
      <c r="B92" s="21" t="s">
        <v>213</v>
      </c>
      <c r="C92" s="4">
        <v>0</v>
      </c>
      <c r="D92" s="7" t="str">
        <f t="shared" si="34"/>
        <v>N/A</v>
      </c>
      <c r="E92" s="4">
        <v>0</v>
      </c>
      <c r="F92" s="7" t="str">
        <f t="shared" si="35"/>
        <v>N/A</v>
      </c>
      <c r="G92" s="4">
        <v>0</v>
      </c>
      <c r="H92" s="7" t="str">
        <f t="shared" si="36"/>
        <v>N/A</v>
      </c>
      <c r="I92" s="8" t="s">
        <v>1747</v>
      </c>
      <c r="J92" s="8" t="s">
        <v>1747</v>
      </c>
      <c r="K92" s="25" t="s">
        <v>736</v>
      </c>
      <c r="L92" s="91" t="str">
        <f t="shared" si="20"/>
        <v>N/A</v>
      </c>
    </row>
    <row r="93" spans="1:12" x14ac:dyDescent="0.25">
      <c r="A93" s="148" t="s">
        <v>1264</v>
      </c>
      <c r="B93" s="21" t="s">
        <v>213</v>
      </c>
      <c r="C93" s="4">
        <v>0</v>
      </c>
      <c r="D93" s="7" t="str">
        <f t="shared" si="34"/>
        <v>N/A</v>
      </c>
      <c r="E93" s="4">
        <v>0</v>
      </c>
      <c r="F93" s="7" t="str">
        <f t="shared" si="35"/>
        <v>N/A</v>
      </c>
      <c r="G93" s="4">
        <v>0</v>
      </c>
      <c r="H93" s="7" t="str">
        <f t="shared" si="36"/>
        <v>N/A</v>
      </c>
      <c r="I93" s="8" t="s">
        <v>1747</v>
      </c>
      <c r="J93" s="8" t="s">
        <v>1747</v>
      </c>
      <c r="K93" s="25" t="s">
        <v>736</v>
      </c>
      <c r="L93" s="91" t="str">
        <f t="shared" si="20"/>
        <v>N/A</v>
      </c>
    </row>
    <row r="94" spans="1:12" x14ac:dyDescent="0.25">
      <c r="A94" s="148" t="s">
        <v>1265</v>
      </c>
      <c r="B94" s="21" t="s">
        <v>213</v>
      </c>
      <c r="C94" s="4">
        <v>0</v>
      </c>
      <c r="D94" s="7" t="str">
        <f t="shared" si="34"/>
        <v>N/A</v>
      </c>
      <c r="E94" s="4">
        <v>0</v>
      </c>
      <c r="F94" s="7" t="str">
        <f t="shared" si="35"/>
        <v>N/A</v>
      </c>
      <c r="G94" s="4">
        <v>0</v>
      </c>
      <c r="H94" s="7" t="str">
        <f t="shared" si="36"/>
        <v>N/A</v>
      </c>
      <c r="I94" s="8" t="s">
        <v>1747</v>
      </c>
      <c r="J94" s="8" t="s">
        <v>1747</v>
      </c>
      <c r="K94" s="25" t="s">
        <v>736</v>
      </c>
      <c r="L94" s="91" t="str">
        <f t="shared" si="20"/>
        <v>N/A</v>
      </c>
    </row>
    <row r="95" spans="1:12" x14ac:dyDescent="0.25">
      <c r="A95" s="148" t="s">
        <v>1266</v>
      </c>
      <c r="B95" s="25" t="s">
        <v>213</v>
      </c>
      <c r="C95" s="9">
        <v>0</v>
      </c>
      <c r="D95" s="7" t="str">
        <f t="shared" si="34"/>
        <v>N/A</v>
      </c>
      <c r="E95" s="9">
        <v>0</v>
      </c>
      <c r="F95" s="7" t="str">
        <f t="shared" si="35"/>
        <v>N/A</v>
      </c>
      <c r="G95" s="9">
        <v>0</v>
      </c>
      <c r="H95" s="7" t="str">
        <f t="shared" si="36"/>
        <v>N/A</v>
      </c>
      <c r="I95" s="8" t="s">
        <v>1747</v>
      </c>
      <c r="J95" s="8" t="s">
        <v>1747</v>
      </c>
      <c r="K95" s="25" t="s">
        <v>736</v>
      </c>
      <c r="L95" s="91" t="str">
        <f t="shared" si="20"/>
        <v>N/A</v>
      </c>
    </row>
    <row r="96" spans="1:12" x14ac:dyDescent="0.25">
      <c r="A96" s="148" t="s">
        <v>1267</v>
      </c>
      <c r="B96" s="25" t="s">
        <v>213</v>
      </c>
      <c r="C96" s="9">
        <v>0</v>
      </c>
      <c r="D96" s="7" t="str">
        <f t="shared" si="34"/>
        <v>N/A</v>
      </c>
      <c r="E96" s="9">
        <v>0</v>
      </c>
      <c r="F96" s="7" t="str">
        <f t="shared" si="35"/>
        <v>N/A</v>
      </c>
      <c r="G96" s="9">
        <v>0</v>
      </c>
      <c r="H96" s="7" t="str">
        <f t="shared" si="36"/>
        <v>N/A</v>
      </c>
      <c r="I96" s="8" t="s">
        <v>1747</v>
      </c>
      <c r="J96" s="8" t="s">
        <v>1747</v>
      </c>
      <c r="K96" s="25" t="s">
        <v>736</v>
      </c>
      <c r="L96" s="91" t="str">
        <f t="shared" si="20"/>
        <v>N/A</v>
      </c>
    </row>
    <row r="97" spans="1:12" x14ac:dyDescent="0.25">
      <c r="A97" s="148" t="s">
        <v>1268</v>
      </c>
      <c r="B97" s="21" t="s">
        <v>213</v>
      </c>
      <c r="C97" s="4">
        <v>0</v>
      </c>
      <c r="D97" s="7" t="str">
        <f t="shared" si="34"/>
        <v>N/A</v>
      </c>
      <c r="E97" s="4">
        <v>0</v>
      </c>
      <c r="F97" s="7" t="str">
        <f t="shared" si="35"/>
        <v>N/A</v>
      </c>
      <c r="G97" s="4">
        <v>1.1059558400000001E-2</v>
      </c>
      <c r="H97" s="7" t="str">
        <f t="shared" si="36"/>
        <v>N/A</v>
      </c>
      <c r="I97" s="8" t="s">
        <v>1747</v>
      </c>
      <c r="J97" s="8" t="s">
        <v>1747</v>
      </c>
      <c r="K97" s="25" t="s">
        <v>736</v>
      </c>
      <c r="L97" s="91" t="str">
        <f t="shared" si="20"/>
        <v>N/A</v>
      </c>
    </row>
    <row r="98" spans="1:12" x14ac:dyDescent="0.25">
      <c r="A98" s="148" t="s">
        <v>1269</v>
      </c>
      <c r="B98" s="21" t="s">
        <v>213</v>
      </c>
      <c r="C98" s="4">
        <v>1.6297499369999999</v>
      </c>
      <c r="D98" s="7" t="str">
        <f t="shared" si="34"/>
        <v>N/A</v>
      </c>
      <c r="E98" s="4">
        <v>1.6419468951</v>
      </c>
      <c r="F98" s="7" t="str">
        <f t="shared" si="35"/>
        <v>N/A</v>
      </c>
      <c r="G98" s="4">
        <v>1.497253543</v>
      </c>
      <c r="H98" s="7" t="str">
        <f t="shared" si="36"/>
        <v>N/A</v>
      </c>
      <c r="I98" s="8">
        <v>0.74839999999999995</v>
      </c>
      <c r="J98" s="8">
        <v>-8.81</v>
      </c>
      <c r="K98" s="25" t="s">
        <v>736</v>
      </c>
      <c r="L98" s="91" t="str">
        <f t="shared" si="20"/>
        <v>Yes</v>
      </c>
    </row>
    <row r="99" spans="1:12" x14ac:dyDescent="0.25">
      <c r="A99" s="148" t="s">
        <v>1270</v>
      </c>
      <c r="B99" s="29" t="s">
        <v>278</v>
      </c>
      <c r="C99" s="4">
        <v>0</v>
      </c>
      <c r="D99" s="7" t="str">
        <f>IF($B99="N/A","N/A",IF(C99&gt;=5,"No",IF(C99&lt;0,"No","Yes")))</f>
        <v>Yes</v>
      </c>
      <c r="E99" s="4">
        <v>0</v>
      </c>
      <c r="F99" s="7" t="str">
        <f>IF($B99="N/A","N/A",IF(E99&gt;=5,"No",IF(E99&lt;0,"No","Yes")))</f>
        <v>Yes</v>
      </c>
      <c r="G99" s="4">
        <v>0</v>
      </c>
      <c r="H99" s="7" t="str">
        <f>IF($B99="N/A","N/A",IF(G99&gt;=5,"No",IF(G99&lt;0,"No","Yes")))</f>
        <v>Yes</v>
      </c>
      <c r="I99" s="8" t="s">
        <v>1747</v>
      </c>
      <c r="J99" s="8" t="s">
        <v>1747</v>
      </c>
      <c r="K99" s="25" t="s">
        <v>736</v>
      </c>
      <c r="L99" s="91" t="str">
        <f t="shared" si="20"/>
        <v>N/A</v>
      </c>
    </row>
    <row r="100" spans="1:12" x14ac:dyDescent="0.25">
      <c r="A100" s="148" t="s">
        <v>107</v>
      </c>
      <c r="B100" s="21" t="s">
        <v>213</v>
      </c>
      <c r="C100" s="26">
        <v>726778910</v>
      </c>
      <c r="D100" s="7" t="str">
        <f>IF($B100="N/A","N/A",IF(C100&gt;10,"No",IF(C100&lt;-10,"No","Yes")))</f>
        <v>N/A</v>
      </c>
      <c r="E100" s="26">
        <v>996246536</v>
      </c>
      <c r="F100" s="7" t="str">
        <f>IF($B100="N/A","N/A",IF(E100&gt;10,"No",IF(E100&lt;-10,"No","Yes")))</f>
        <v>N/A</v>
      </c>
      <c r="G100" s="26">
        <v>1174569826</v>
      </c>
      <c r="H100" s="7" t="str">
        <f>IF($B100="N/A","N/A",IF(G100&gt;10,"No",IF(G100&lt;-10,"No","Yes")))</f>
        <v>N/A</v>
      </c>
      <c r="I100" s="8">
        <v>37.08</v>
      </c>
      <c r="J100" s="8">
        <v>17.899999999999999</v>
      </c>
      <c r="K100" s="25" t="s">
        <v>736</v>
      </c>
      <c r="L100" s="91" t="str">
        <f t="shared" ref="L100:L111" si="38">IF(J100="Div by 0", "N/A", IF(K100="N/A","N/A", IF(J100&gt;VALUE(MID(K100,1,2)), "No", IF(J100&lt;-1*VALUE(MID(K100,1,2)), "No", "Yes"))))</f>
        <v>Yes</v>
      </c>
    </row>
    <row r="101" spans="1:12" x14ac:dyDescent="0.25">
      <c r="A101" s="148" t="s">
        <v>453</v>
      </c>
      <c r="B101" s="21" t="s">
        <v>213</v>
      </c>
      <c r="C101" s="26">
        <v>714045350</v>
      </c>
      <c r="D101" s="7" t="str">
        <f>IF($B101="N/A","N/A",IF(C101&gt;10,"No",IF(C101&lt;-10,"No","Yes")))</f>
        <v>N/A</v>
      </c>
      <c r="E101" s="26">
        <v>983464634</v>
      </c>
      <c r="F101" s="7" t="str">
        <f>IF($B101="N/A","N/A",IF(E101&gt;10,"No",IF(E101&lt;-10,"No","Yes")))</f>
        <v>N/A</v>
      </c>
      <c r="G101" s="26">
        <v>1161584794</v>
      </c>
      <c r="H101" s="7" t="str">
        <f>IF($B101="N/A","N/A",IF(G101&gt;10,"No",IF(G101&lt;-10,"No","Yes")))</f>
        <v>N/A</v>
      </c>
      <c r="I101" s="8">
        <v>37.729999999999997</v>
      </c>
      <c r="J101" s="8">
        <v>18.11</v>
      </c>
      <c r="K101" s="25" t="s">
        <v>736</v>
      </c>
      <c r="L101" s="91" t="str">
        <f t="shared" si="38"/>
        <v>Yes</v>
      </c>
    </row>
    <row r="102" spans="1:12" x14ac:dyDescent="0.25">
      <c r="A102" s="148" t="s">
        <v>454</v>
      </c>
      <c r="B102" s="21" t="s">
        <v>213</v>
      </c>
      <c r="C102" s="26">
        <v>12733560</v>
      </c>
      <c r="D102" s="7" t="str">
        <f>IF($B102="N/A","N/A",IF(C102&gt;10,"No",IF(C102&lt;-10,"No","Yes")))</f>
        <v>N/A</v>
      </c>
      <c r="E102" s="26">
        <v>12781902</v>
      </c>
      <c r="F102" s="7" t="str">
        <f>IF($B102="N/A","N/A",IF(E102&gt;10,"No",IF(E102&lt;-10,"No","Yes")))</f>
        <v>N/A</v>
      </c>
      <c r="G102" s="26">
        <v>12953352</v>
      </c>
      <c r="H102" s="7" t="str">
        <f>IF($B102="N/A","N/A",IF(G102&gt;10,"No",IF(G102&lt;-10,"No","Yes")))</f>
        <v>N/A</v>
      </c>
      <c r="I102" s="8">
        <v>0.37959999999999999</v>
      </c>
      <c r="J102" s="8">
        <v>1.341</v>
      </c>
      <c r="K102" s="25" t="s">
        <v>736</v>
      </c>
      <c r="L102" s="91" t="str">
        <f t="shared" si="38"/>
        <v>Yes</v>
      </c>
    </row>
    <row r="103" spans="1:12" x14ac:dyDescent="0.25">
      <c r="A103" s="148" t="s">
        <v>455</v>
      </c>
      <c r="B103" s="21" t="s">
        <v>213</v>
      </c>
      <c r="C103" s="26">
        <v>0</v>
      </c>
      <c r="D103" s="7" t="str">
        <f>IF($B103="N/A","N/A",IF(C103&gt;10,"No",IF(C103&lt;-10,"No","Yes")))</f>
        <v>N/A</v>
      </c>
      <c r="E103" s="26">
        <v>0</v>
      </c>
      <c r="F103" s="7" t="str">
        <f>IF($B103="N/A","N/A",IF(E103&gt;10,"No",IF(E103&lt;-10,"No","Yes")))</f>
        <v>N/A</v>
      </c>
      <c r="G103" s="26">
        <v>31680</v>
      </c>
      <c r="H103" s="7" t="str">
        <f>IF($B103="N/A","N/A",IF(G103&gt;10,"No",IF(G103&lt;-10,"No","Yes")))</f>
        <v>N/A</v>
      </c>
      <c r="I103" s="8" t="s">
        <v>1747</v>
      </c>
      <c r="J103" s="8" t="s">
        <v>1747</v>
      </c>
      <c r="K103" s="25" t="s">
        <v>736</v>
      </c>
      <c r="L103" s="91" t="str">
        <f t="shared" si="38"/>
        <v>N/A</v>
      </c>
    </row>
    <row r="104" spans="1:12" x14ac:dyDescent="0.25">
      <c r="A104" s="148" t="s">
        <v>108</v>
      </c>
      <c r="B104" s="30" t="s">
        <v>295</v>
      </c>
      <c r="C104" s="4">
        <v>1.8143693270000001</v>
      </c>
      <c r="D104" s="7" t="str">
        <f>IF($B104="N/A","N/A",IF(C104&gt;2,"No",IF(C104&lt;0.9,"No","Yes")))</f>
        <v>Yes</v>
      </c>
      <c r="E104" s="4">
        <v>1.8710511219999999</v>
      </c>
      <c r="F104" s="7" t="str">
        <f>IF($B104="N/A","N/A",IF(E104&gt;2,"No",IF(E104&lt;0.9,"No","Yes")))</f>
        <v>Yes</v>
      </c>
      <c r="G104" s="4">
        <v>1.9005338342</v>
      </c>
      <c r="H104" s="7" t="str">
        <f>IF($B104="N/A","N/A",IF(G104&gt;2,"No",IF(G104&lt;0.9,"No","Yes")))</f>
        <v>Yes</v>
      </c>
      <c r="I104" s="8">
        <v>3.1240000000000001</v>
      </c>
      <c r="J104" s="8">
        <v>1.5760000000000001</v>
      </c>
      <c r="K104" s="25" t="s">
        <v>736</v>
      </c>
      <c r="L104" s="91" t="str">
        <f t="shared" si="38"/>
        <v>Yes</v>
      </c>
    </row>
    <row r="105" spans="1:12" x14ac:dyDescent="0.25">
      <c r="A105" s="148" t="s">
        <v>456</v>
      </c>
      <c r="B105" s="30" t="s">
        <v>295</v>
      </c>
      <c r="C105" s="4">
        <v>0.99930144359999995</v>
      </c>
      <c r="D105" s="7" t="str">
        <f>IF($B105="N/A","N/A",IF(C105&gt;2,"No",IF(C105&lt;0.9,"No","Yes")))</f>
        <v>Yes</v>
      </c>
      <c r="E105" s="4">
        <v>0.99382610760000001</v>
      </c>
      <c r="F105" s="7" t="str">
        <f>IF($B105="N/A","N/A",IF(E105&gt;2,"No",IF(E105&lt;0.9,"No","Yes")))</f>
        <v>Yes</v>
      </c>
      <c r="G105" s="4">
        <v>0.99847266830000003</v>
      </c>
      <c r="H105" s="7" t="str">
        <f>IF($B105="N/A","N/A",IF(G105&gt;2,"No",IF(G105&lt;0.9,"No","Yes")))</f>
        <v>Yes</v>
      </c>
      <c r="I105" s="8">
        <v>-0.54800000000000004</v>
      </c>
      <c r="J105" s="8">
        <v>0.46750000000000003</v>
      </c>
      <c r="K105" s="25" t="s">
        <v>736</v>
      </c>
      <c r="L105" s="91" t="str">
        <f t="shared" si="38"/>
        <v>Yes</v>
      </c>
    </row>
    <row r="106" spans="1:12" x14ac:dyDescent="0.25">
      <c r="A106" s="148" t="s">
        <v>457</v>
      </c>
      <c r="B106" s="30" t="s">
        <v>295</v>
      </c>
      <c r="C106" s="4">
        <v>0.95954480490000005</v>
      </c>
      <c r="D106" s="7" t="str">
        <f>IF($B106="N/A","N/A",IF(C106&gt;2,"No",IF(C106&lt;0.9,"No","Yes")))</f>
        <v>Yes</v>
      </c>
      <c r="E106" s="4">
        <v>0.96022683220000005</v>
      </c>
      <c r="F106" s="7" t="str">
        <f>IF($B106="N/A","N/A",IF(E106&gt;2,"No",IF(E106&lt;0.9,"No","Yes")))</f>
        <v>Yes</v>
      </c>
      <c r="G106" s="4">
        <v>0.96083735449999996</v>
      </c>
      <c r="H106" s="7" t="str">
        <f>IF($B106="N/A","N/A",IF(G106&gt;2,"No",IF(G106&lt;0.9,"No","Yes")))</f>
        <v>Yes</v>
      </c>
      <c r="I106" s="8">
        <v>7.1099999999999997E-2</v>
      </c>
      <c r="J106" s="8">
        <v>6.3600000000000004E-2</v>
      </c>
      <c r="K106" s="25" t="s">
        <v>736</v>
      </c>
      <c r="L106" s="91" t="str">
        <f t="shared" si="38"/>
        <v>Yes</v>
      </c>
    </row>
    <row r="107" spans="1:12" x14ac:dyDescent="0.25">
      <c r="A107" s="148" t="s">
        <v>458</v>
      </c>
      <c r="B107" s="30" t="s">
        <v>295</v>
      </c>
      <c r="C107" s="4" t="s">
        <v>1747</v>
      </c>
      <c r="D107" s="7" t="str">
        <f>IF($B107="N/A","N/A",IF(C107&gt;2,"No",IF(C107&lt;0.9,"No","Yes")))</f>
        <v>No</v>
      </c>
      <c r="E107" s="4" t="s">
        <v>1747</v>
      </c>
      <c r="F107" s="7" t="str">
        <f>IF($B107="N/A","N/A",IF(E107&gt;2,"No",IF(E107&lt;0.9,"No","Yes")))</f>
        <v>No</v>
      </c>
      <c r="G107" s="4" t="s">
        <v>1747</v>
      </c>
      <c r="H107" s="7" t="str">
        <f>IF($B107="N/A","N/A",IF(G107&gt;2,"No",IF(G107&lt;0.9,"No","Yes")))</f>
        <v>No</v>
      </c>
      <c r="I107" s="8" t="s">
        <v>1747</v>
      </c>
      <c r="J107" s="8" t="s">
        <v>1747</v>
      </c>
      <c r="K107" s="25" t="s">
        <v>736</v>
      </c>
      <c r="L107" s="91" t="str">
        <f t="shared" si="38"/>
        <v>N/A</v>
      </c>
    </row>
    <row r="108" spans="1:12" x14ac:dyDescent="0.25">
      <c r="A108" s="148" t="s">
        <v>1271</v>
      </c>
      <c r="B108" s="21" t="s">
        <v>213</v>
      </c>
      <c r="C108" s="26">
        <v>342.05191452000003</v>
      </c>
      <c r="D108" s="7" t="str">
        <f>IF($B108="N/A","N/A",IF(C108&gt;10,"No",IF(C108&lt;-10,"No","Yes")))</f>
        <v>N/A</v>
      </c>
      <c r="E108" s="26">
        <v>448.93300521999998</v>
      </c>
      <c r="F108" s="7" t="str">
        <f>IF($B108="N/A","N/A",IF(E108&gt;10,"No",IF(E108&lt;-10,"No","Yes")))</f>
        <v>N/A</v>
      </c>
      <c r="G108" s="26">
        <v>522.65194428999996</v>
      </c>
      <c r="H108" s="7" t="str">
        <f>IF($B108="N/A","N/A",IF(G108&gt;10,"No",IF(G108&lt;-10,"No","Yes")))</f>
        <v>N/A</v>
      </c>
      <c r="I108" s="8">
        <v>31.25</v>
      </c>
      <c r="J108" s="8">
        <v>16.420000000000002</v>
      </c>
      <c r="K108" s="25" t="s">
        <v>736</v>
      </c>
      <c r="L108" s="91" t="str">
        <f t="shared" si="38"/>
        <v>Yes</v>
      </c>
    </row>
    <row r="109" spans="1:12" x14ac:dyDescent="0.25">
      <c r="A109" s="148" t="s">
        <v>1272</v>
      </c>
      <c r="B109" s="21" t="s">
        <v>213</v>
      </c>
      <c r="C109" s="26">
        <v>392.75665759999998</v>
      </c>
      <c r="D109" s="7" t="str">
        <f>IF($B109="N/A","N/A",IF(C109&gt;10,"No",IF(C109&lt;-10,"No","Yes")))</f>
        <v>N/A</v>
      </c>
      <c r="E109" s="26">
        <v>483.42395126000002</v>
      </c>
      <c r="F109" s="7" t="str">
        <f>IF($B109="N/A","N/A",IF(E109&gt;10,"No",IF(E109&lt;-10,"No","Yes")))</f>
        <v>N/A</v>
      </c>
      <c r="G109" s="26">
        <v>549.09480140000005</v>
      </c>
      <c r="H109" s="7" t="str">
        <f>IF($B109="N/A","N/A",IF(G109&gt;10,"No",IF(G109&lt;-10,"No","Yes")))</f>
        <v>N/A</v>
      </c>
      <c r="I109" s="8">
        <v>23.08</v>
      </c>
      <c r="J109" s="8">
        <v>13.58</v>
      </c>
      <c r="K109" s="25" t="s">
        <v>736</v>
      </c>
      <c r="L109" s="91" t="str">
        <f t="shared" si="38"/>
        <v>Yes</v>
      </c>
    </row>
    <row r="110" spans="1:12" x14ac:dyDescent="0.25">
      <c r="A110" s="148" t="s">
        <v>1273</v>
      </c>
      <c r="B110" s="21" t="s">
        <v>213</v>
      </c>
      <c r="C110" s="26">
        <v>5.9943058246999996</v>
      </c>
      <c r="D110" s="7" t="str">
        <f>IF($B110="N/A","N/A",IF(C110&gt;10,"No",IF(C110&lt;-10,"No","Yes")))</f>
        <v>N/A</v>
      </c>
      <c r="E110" s="26">
        <v>5.7613609934000003</v>
      </c>
      <c r="F110" s="7" t="str">
        <f>IF($B110="N/A","N/A",IF(E110&gt;10,"No",IF(E110&lt;-10,"No","Yes")))</f>
        <v>N/A</v>
      </c>
      <c r="G110" s="26">
        <v>5.7650241267000002</v>
      </c>
      <c r="H110" s="7" t="str">
        <f>IF($B110="N/A","N/A",IF(G110&gt;10,"No",IF(G110&lt;-10,"No","Yes")))</f>
        <v>N/A</v>
      </c>
      <c r="I110" s="8">
        <v>-3.89</v>
      </c>
      <c r="J110" s="8">
        <v>6.3600000000000004E-2</v>
      </c>
      <c r="K110" s="25" t="s">
        <v>736</v>
      </c>
      <c r="L110" s="91" t="str">
        <f t="shared" si="38"/>
        <v>Yes</v>
      </c>
    </row>
    <row r="111" spans="1:12" x14ac:dyDescent="0.25">
      <c r="A111" s="148" t="s">
        <v>1274</v>
      </c>
      <c r="B111" s="21" t="s">
        <v>213</v>
      </c>
      <c r="C111" s="26" t="s">
        <v>1747</v>
      </c>
      <c r="D111" s="7" t="str">
        <f>IF($B111="N/A","N/A",IF(C111&gt;10,"No",IF(C111&lt;-10,"No","Yes")))</f>
        <v>N/A</v>
      </c>
      <c r="E111" s="26" t="s">
        <v>1747</v>
      </c>
      <c r="F111" s="7" t="str">
        <f>IF($B111="N/A","N/A",IF(E111&gt;10,"No",IF(E111&lt;-10,"No","Yes")))</f>
        <v>N/A</v>
      </c>
      <c r="G111" s="26" t="s">
        <v>1747</v>
      </c>
      <c r="H111" s="7" t="str">
        <f>IF($B111="N/A","N/A",IF(G111&gt;10,"No",IF(G111&lt;-10,"No","Yes")))</f>
        <v>N/A</v>
      </c>
      <c r="I111" s="8" t="s">
        <v>1747</v>
      </c>
      <c r="J111" s="8" t="s">
        <v>1747</v>
      </c>
      <c r="K111" s="25" t="s">
        <v>736</v>
      </c>
      <c r="L111" s="91" t="str">
        <f t="shared" si="38"/>
        <v>N/A</v>
      </c>
    </row>
    <row r="112" spans="1:12" x14ac:dyDescent="0.25">
      <c r="A112" s="148" t="s">
        <v>325</v>
      </c>
      <c r="B112" s="25" t="s">
        <v>296</v>
      </c>
      <c r="C112" s="4">
        <v>98.640658998000006</v>
      </c>
      <c r="D112" s="7" t="str">
        <f>IF(OR($B112="N/A",$C112="N/A"),"N/A",IF(C112&gt;98,"Yes","No"))</f>
        <v>Yes</v>
      </c>
      <c r="E112" s="4">
        <v>98.816665869000005</v>
      </c>
      <c r="F112" s="7" t="str">
        <f>IF(OR($B112="N/A",$E112="N/A"),"N/A",IF(E112&gt;98,"Yes","No"))</f>
        <v>Yes</v>
      </c>
      <c r="G112" s="4">
        <v>99.231312226</v>
      </c>
      <c r="H112" s="7" t="str">
        <f t="shared" ref="H112:H115" si="39">IF($B112="N/A","N/A",IF(G112&gt;98,"Yes","No"))</f>
        <v>Yes</v>
      </c>
      <c r="I112" s="8">
        <v>0.1784</v>
      </c>
      <c r="J112" s="8">
        <v>0.41959999999999997</v>
      </c>
      <c r="K112" s="25" t="s">
        <v>736</v>
      </c>
      <c r="L112" s="91" t="str">
        <f>IF(J112="Div by 0", "N/A", IF(OR(J112="N/A",K112="N/A"),"N/A", IF(J112&gt;VALUE(MID(K112,1,2)), "No", IF(J112&lt;-1*VALUE(MID(K112,1,2)), "No", "Yes"))))</f>
        <v>Yes</v>
      </c>
    </row>
    <row r="113" spans="1:12" x14ac:dyDescent="0.25">
      <c r="A113" s="148" t="s">
        <v>459</v>
      </c>
      <c r="B113" s="25" t="s">
        <v>296</v>
      </c>
      <c r="C113" s="4">
        <v>99.904929917999993</v>
      </c>
      <c r="D113" s="7" t="str">
        <f t="shared" ref="D113:D115" si="40">IF(OR($B113="N/A",$C113="N/A"),"N/A",IF(C113&gt;98,"Yes","No"))</f>
        <v>Yes</v>
      </c>
      <c r="E113" s="4">
        <v>99.894724848999999</v>
      </c>
      <c r="F113" s="7" t="str">
        <f t="shared" ref="F113:F115" si="41">IF(OR($B113="N/A",$E113="N/A"),"N/A",IF(E113&gt;98,"Yes","No"))</f>
        <v>Yes</v>
      </c>
      <c r="G113" s="4">
        <v>99.778914900000004</v>
      </c>
      <c r="H113" s="7" t="str">
        <f t="shared" si="39"/>
        <v>Yes</v>
      </c>
      <c r="I113" s="8">
        <v>-0.01</v>
      </c>
      <c r="J113" s="8">
        <v>-0.11600000000000001</v>
      </c>
      <c r="K113" s="25" t="s">
        <v>736</v>
      </c>
      <c r="L113" s="91" t="str">
        <f t="shared" ref="L113:L115" si="42">IF(J113="Div by 0", "N/A", IF(OR(J113="N/A",K113="N/A"),"N/A", IF(J113&gt;VALUE(MID(K113,1,2)), "No", IF(J113&lt;-1*VALUE(MID(K113,1,2)), "No", "Yes"))))</f>
        <v>Yes</v>
      </c>
    </row>
    <row r="114" spans="1:12" x14ac:dyDescent="0.25">
      <c r="A114" s="148" t="s">
        <v>460</v>
      </c>
      <c r="B114" s="25" t="s">
        <v>296</v>
      </c>
      <c r="C114" s="4">
        <v>98.271081095</v>
      </c>
      <c r="D114" s="7" t="str">
        <f t="shared" si="40"/>
        <v>Yes</v>
      </c>
      <c r="E114" s="4">
        <v>98.339416772999996</v>
      </c>
      <c r="F114" s="7" t="str">
        <f t="shared" si="41"/>
        <v>Yes</v>
      </c>
      <c r="G114" s="4">
        <v>99.166785759000007</v>
      </c>
      <c r="H114" s="7" t="str">
        <f t="shared" si="39"/>
        <v>Yes</v>
      </c>
      <c r="I114" s="8">
        <v>6.9500000000000006E-2</v>
      </c>
      <c r="J114" s="8">
        <v>0.84130000000000005</v>
      </c>
      <c r="K114" s="25" t="s">
        <v>736</v>
      </c>
      <c r="L114" s="91" t="str">
        <f t="shared" si="42"/>
        <v>Yes</v>
      </c>
    </row>
    <row r="115" spans="1:12" x14ac:dyDescent="0.25">
      <c r="A115" s="148" t="s">
        <v>461</v>
      </c>
      <c r="B115" s="25" t="s">
        <v>296</v>
      </c>
      <c r="C115" s="4" t="s">
        <v>1747</v>
      </c>
      <c r="D115" s="7" t="str">
        <f t="shared" si="40"/>
        <v>Yes</v>
      </c>
      <c r="E115" s="4" t="s">
        <v>1747</v>
      </c>
      <c r="F115" s="7" t="str">
        <f t="shared" si="41"/>
        <v>Yes</v>
      </c>
      <c r="G115" s="4" t="s">
        <v>1747</v>
      </c>
      <c r="H115" s="7" t="str">
        <f t="shared" si="39"/>
        <v>Yes</v>
      </c>
      <c r="I115" s="8" t="s">
        <v>1747</v>
      </c>
      <c r="J115" s="8" t="s">
        <v>1747</v>
      </c>
      <c r="K115" s="25" t="s">
        <v>736</v>
      </c>
      <c r="L115" s="91" t="str">
        <f t="shared" si="42"/>
        <v>N/A</v>
      </c>
    </row>
    <row r="116" spans="1:12" x14ac:dyDescent="0.25">
      <c r="A116" s="90" t="s">
        <v>462</v>
      </c>
      <c r="B116" s="25" t="s">
        <v>213</v>
      </c>
      <c r="C116" s="1">
        <v>221063</v>
      </c>
      <c r="D116" s="7" t="str">
        <f>IF($B116="N/A","N/A",IF(C116&gt;10,"No",IF(C116&lt;-10,"No","Yes")))</f>
        <v>N/A</v>
      </c>
      <c r="E116" s="1">
        <v>229859</v>
      </c>
      <c r="F116" s="7" t="str">
        <f>IF($B116="N/A","N/A",IF(E116&gt;10,"No",IF(E116&lt;-10,"No","Yes")))</f>
        <v>N/A</v>
      </c>
      <c r="G116" s="1">
        <v>230913</v>
      </c>
      <c r="H116" s="7" t="str">
        <f>IF($B116="N/A","N/A",IF(G116&gt;10,"No",IF(G116&lt;-10,"No","Yes")))</f>
        <v>N/A</v>
      </c>
      <c r="I116" s="8">
        <v>3.9790000000000001</v>
      </c>
      <c r="J116" s="8">
        <v>0.45850000000000002</v>
      </c>
      <c r="K116" s="25" t="s">
        <v>736</v>
      </c>
      <c r="L116" s="91" t="str">
        <f>IF(J116="Div by 0", "N/A", IF(OR(J116="N/A",K116="N/A"),"N/A", IF(J116&gt;VALUE(MID(K116,1,2)), "No", IF(J116&lt;-1*VALUE(MID(K116,1,2)), "No", "Yes"))))</f>
        <v>Yes</v>
      </c>
    </row>
    <row r="117" spans="1:12" x14ac:dyDescent="0.25">
      <c r="A117" s="90" t="s">
        <v>211</v>
      </c>
      <c r="B117" s="25" t="s">
        <v>213</v>
      </c>
      <c r="C117" s="4">
        <v>74.060335741000003</v>
      </c>
      <c r="D117" s="7" t="str">
        <f>IF($B117="N/A","N/A",IF(C117&gt;10,"No",IF(C117&lt;-10,"No","Yes")))</f>
        <v>N/A</v>
      </c>
      <c r="E117" s="4">
        <v>78.041756032999999</v>
      </c>
      <c r="F117" s="7" t="str">
        <f>IF($B117="N/A","N/A",IF(E117&gt;10,"No",IF(E117&lt;-10,"No","Yes")))</f>
        <v>N/A</v>
      </c>
      <c r="G117" s="4">
        <v>79.020670123000002</v>
      </c>
      <c r="H117" s="7" t="str">
        <f>IF($B117="N/A","N/A",IF(G117&gt;10,"No",IF(G117&lt;-10,"No","Yes")))</f>
        <v>N/A</v>
      </c>
      <c r="I117" s="8">
        <v>5.3760000000000003</v>
      </c>
      <c r="J117" s="8">
        <v>1.254</v>
      </c>
      <c r="K117" s="25" t="s">
        <v>736</v>
      </c>
      <c r="L117" s="91" t="str">
        <f>IF(J117="Div by 0", "N/A", IF(OR(J117="N/A",K117="N/A"),"N/A", IF(J117&gt;VALUE(MID(K117,1,2)), "No", IF(J117&lt;-1*VALUE(MID(K117,1,2)), "No", "Yes"))))</f>
        <v>Yes</v>
      </c>
    </row>
    <row r="118" spans="1:12" x14ac:dyDescent="0.25">
      <c r="A118" s="122" t="s">
        <v>1613</v>
      </c>
      <c r="B118" s="25" t="s">
        <v>213</v>
      </c>
      <c r="C118" s="10">
        <v>1318732</v>
      </c>
      <c r="D118" s="7" t="str">
        <f>IF($B118="N/A","N/A",IF(C118&gt;10,"No",IF(C118&lt;-10,"No","Yes")))</f>
        <v>N/A</v>
      </c>
      <c r="E118" s="10">
        <v>569162</v>
      </c>
      <c r="F118" s="7" t="str">
        <f>IF($B118="N/A","N/A",IF(E118&gt;10,"No",IF(E118&lt;-10,"No","Yes")))</f>
        <v>N/A</v>
      </c>
      <c r="G118" s="10">
        <v>534295</v>
      </c>
      <c r="H118" s="7" t="str">
        <f>IF($B118="N/A","N/A",IF(G118&gt;10,"No",IF(G118&lt;-10,"No","Yes")))</f>
        <v>N/A</v>
      </c>
      <c r="I118" s="8">
        <v>-56.8</v>
      </c>
      <c r="J118" s="8">
        <v>-6.13</v>
      </c>
      <c r="K118" s="25" t="s">
        <v>736</v>
      </c>
      <c r="L118" s="91" t="str">
        <f>IF(J118="Div by 0", "N/A", IF(K118="N/A","N/A", IF(J118&gt;VALUE(MID(K118,1,2)), "No", IF(J118&lt;-1*VALUE(MID(K118,1,2)), "No", "Yes"))))</f>
        <v>Yes</v>
      </c>
    </row>
    <row r="119" spans="1:12" x14ac:dyDescent="0.25">
      <c r="A119" s="122" t="s">
        <v>1614</v>
      </c>
      <c r="B119" s="25" t="s">
        <v>213</v>
      </c>
      <c r="C119" s="10">
        <v>458768792</v>
      </c>
      <c r="D119" s="7" t="str">
        <f>IF($B119="N/A","N/A",IF(C119&gt;10,"No",IF(C119&lt;-10,"No","Yes")))</f>
        <v>N/A</v>
      </c>
      <c r="E119" s="10">
        <v>164872262</v>
      </c>
      <c r="F119" s="7" t="str">
        <f>IF($B119="N/A","N/A",IF(E119&gt;10,"No",IF(E119&lt;-10,"No","Yes")))</f>
        <v>N/A</v>
      </c>
      <c r="G119" s="10">
        <v>168268601</v>
      </c>
      <c r="H119" s="7" t="str">
        <f>IF($B119="N/A","N/A",IF(G119&gt;10,"No",IF(G119&lt;-10,"No","Yes")))</f>
        <v>N/A</v>
      </c>
      <c r="I119" s="8">
        <v>-64.099999999999994</v>
      </c>
      <c r="J119" s="8">
        <v>2.06</v>
      </c>
      <c r="K119" s="25" t="s">
        <v>736</v>
      </c>
      <c r="L119" s="91" t="str">
        <f>IF(J119="Div by 0", "N/A", IF(K119="N/A","N/A", IF(J119&gt;VALUE(MID(K119,1,2)), "No", IF(J119&lt;-1*VALUE(MID(K119,1,2)), "No", "Yes"))))</f>
        <v>Yes</v>
      </c>
    </row>
    <row r="120" spans="1:12" x14ac:dyDescent="0.25">
      <c r="A120" s="122" t="s">
        <v>1615</v>
      </c>
      <c r="B120" s="25" t="s">
        <v>213</v>
      </c>
      <c r="C120" s="1">
        <v>24366</v>
      </c>
      <c r="D120" s="7" t="str">
        <f>IF($B120="N/A","N/A",IF(C120&gt;10,"No",IF(C120&lt;-10,"No","Yes")))</f>
        <v>N/A</v>
      </c>
      <c r="E120" s="1">
        <v>10434</v>
      </c>
      <c r="F120" s="7" t="str">
        <f>IF($B120="N/A","N/A",IF(E120&gt;10,"No",IF(E120&lt;-10,"No","Yes")))</f>
        <v>N/A</v>
      </c>
      <c r="G120" s="1">
        <v>6565</v>
      </c>
      <c r="H120" s="7" t="str">
        <f>IF($B120="N/A","N/A",IF(G120&gt;10,"No",IF(G120&lt;-10,"No","Yes")))</f>
        <v>N/A</v>
      </c>
      <c r="I120" s="8">
        <v>-57.2</v>
      </c>
      <c r="J120" s="8">
        <v>-37.1</v>
      </c>
      <c r="K120" s="25" t="s">
        <v>736</v>
      </c>
      <c r="L120" s="91" t="str">
        <f>IF(J120="Div by 0", "N/A", IF(K120="N/A","N/A", IF(J120&gt;VALUE(MID(K120,1,2)), "No", IF(J120&lt;-1*VALUE(MID(K120,1,2)), "No", "Yes"))))</f>
        <v>No</v>
      </c>
    </row>
    <row r="121" spans="1:12" x14ac:dyDescent="0.25">
      <c r="A121" s="122" t="s">
        <v>1616</v>
      </c>
      <c r="B121" s="3" t="s">
        <v>213</v>
      </c>
      <c r="C121" s="1">
        <v>6316</v>
      </c>
      <c r="D121" s="5" t="str">
        <f t="shared" ref="D121:H134" si="43">IF($B121="N/A","N/A",IF(C121&lt;0,"No","Yes"))</f>
        <v>N/A</v>
      </c>
      <c r="E121" s="1">
        <v>533</v>
      </c>
      <c r="F121" s="5" t="str">
        <f t="shared" si="43"/>
        <v>N/A</v>
      </c>
      <c r="G121" s="1">
        <v>227</v>
      </c>
      <c r="H121" s="5" t="str">
        <f t="shared" si="43"/>
        <v>N/A</v>
      </c>
      <c r="I121" s="8">
        <v>-91.6</v>
      </c>
      <c r="J121" s="8">
        <v>-57.4</v>
      </c>
      <c r="K121" s="3" t="s">
        <v>736</v>
      </c>
      <c r="L121" s="91" t="str">
        <f t="shared" ref="L121:L142" si="44">IF(J121="Div by 0", "N/A", IF(OR(J121="N/A",K121="N/A"),"N/A", IF(J121&gt;VALUE(MID(K121,1,2)), "No", IF(J121&lt;-1*VALUE(MID(K121,1,2)), "No", "Yes"))))</f>
        <v>No</v>
      </c>
    </row>
    <row r="122" spans="1:12" x14ac:dyDescent="0.25">
      <c r="A122" s="122" t="s">
        <v>1617</v>
      </c>
      <c r="B122" s="3" t="s">
        <v>213</v>
      </c>
      <c r="C122" s="1">
        <v>7190</v>
      </c>
      <c r="D122" s="5" t="str">
        <f t="shared" si="43"/>
        <v>N/A</v>
      </c>
      <c r="E122" s="1">
        <v>2197</v>
      </c>
      <c r="F122" s="5" t="str">
        <f t="shared" si="43"/>
        <v>N/A</v>
      </c>
      <c r="G122" s="1">
        <v>1838</v>
      </c>
      <c r="H122" s="5" t="str">
        <f t="shared" si="43"/>
        <v>N/A</v>
      </c>
      <c r="I122" s="8">
        <v>-69.400000000000006</v>
      </c>
      <c r="J122" s="8">
        <v>-16.3</v>
      </c>
      <c r="K122" s="3" t="s">
        <v>736</v>
      </c>
      <c r="L122" s="91" t="str">
        <f t="shared" si="44"/>
        <v>Yes</v>
      </c>
    </row>
    <row r="123" spans="1:12" x14ac:dyDescent="0.25">
      <c r="A123" s="122" t="s">
        <v>1618</v>
      </c>
      <c r="B123" s="3" t="s">
        <v>213</v>
      </c>
      <c r="C123" s="1">
        <v>6201</v>
      </c>
      <c r="D123" s="5" t="str">
        <f t="shared" si="43"/>
        <v>N/A</v>
      </c>
      <c r="E123" s="1">
        <v>4637</v>
      </c>
      <c r="F123" s="5" t="str">
        <f t="shared" si="43"/>
        <v>N/A</v>
      </c>
      <c r="G123" s="1">
        <v>2640</v>
      </c>
      <c r="H123" s="5" t="str">
        <f t="shared" si="43"/>
        <v>N/A</v>
      </c>
      <c r="I123" s="8">
        <v>-25.2</v>
      </c>
      <c r="J123" s="8">
        <v>-43.1</v>
      </c>
      <c r="K123" s="3" t="s">
        <v>736</v>
      </c>
      <c r="L123" s="91" t="str">
        <f t="shared" si="44"/>
        <v>No</v>
      </c>
    </row>
    <row r="124" spans="1:12" x14ac:dyDescent="0.25">
      <c r="A124" s="122" t="s">
        <v>1619</v>
      </c>
      <c r="B124" s="3" t="s">
        <v>213</v>
      </c>
      <c r="C124" s="1">
        <v>4659</v>
      </c>
      <c r="D124" s="5" t="str">
        <f t="shared" si="43"/>
        <v>N/A</v>
      </c>
      <c r="E124" s="1">
        <v>3067</v>
      </c>
      <c r="F124" s="5" t="str">
        <f t="shared" si="43"/>
        <v>N/A</v>
      </c>
      <c r="G124" s="1">
        <v>1860</v>
      </c>
      <c r="H124" s="5" t="str">
        <f t="shared" si="43"/>
        <v>N/A</v>
      </c>
      <c r="I124" s="8">
        <v>-34.200000000000003</v>
      </c>
      <c r="J124" s="8">
        <v>-39.4</v>
      </c>
      <c r="K124" s="3" t="s">
        <v>736</v>
      </c>
      <c r="L124" s="91" t="str">
        <f t="shared" si="44"/>
        <v>No</v>
      </c>
    </row>
    <row r="125" spans="1:12" x14ac:dyDescent="0.25">
      <c r="A125" s="114" t="s">
        <v>1620</v>
      </c>
      <c r="B125" s="3" t="s">
        <v>213</v>
      </c>
      <c r="C125" s="9">
        <v>11.022197292</v>
      </c>
      <c r="D125" s="5" t="str">
        <f t="shared" si="43"/>
        <v>N/A</v>
      </c>
      <c r="E125" s="9">
        <v>4.5393045301999999</v>
      </c>
      <c r="F125" s="5" t="str">
        <f t="shared" si="43"/>
        <v>N/A</v>
      </c>
      <c r="G125" s="9">
        <v>2.8430621056000001</v>
      </c>
      <c r="H125" s="5" t="str">
        <f t="shared" si="43"/>
        <v>N/A</v>
      </c>
      <c r="I125" s="8">
        <v>-58.8</v>
      </c>
      <c r="J125" s="8">
        <v>-37.4</v>
      </c>
      <c r="K125" s="25" t="s">
        <v>736</v>
      </c>
      <c r="L125" s="91" t="str">
        <f>IF(J125="Div by 0", "N/A", IF(OR(J125="N/A",K125="N/A"),"N/A", IF(J125&gt;VALUE(MID(K125,1,2)), "No", IF(J125&lt;-1*VALUE(MID(K125,1,2)), "No", "Yes"))))</f>
        <v>No</v>
      </c>
    </row>
    <row r="126" spans="1:12" ht="25" x14ac:dyDescent="0.25">
      <c r="A126" s="114" t="s">
        <v>1621</v>
      </c>
      <c r="B126" s="3" t="s">
        <v>213</v>
      </c>
      <c r="C126" s="9">
        <v>87.249620113000006</v>
      </c>
      <c r="D126" s="5" t="str">
        <f t="shared" si="43"/>
        <v>N/A</v>
      </c>
      <c r="E126" s="9">
        <v>7.0177748518999996</v>
      </c>
      <c r="F126" s="5" t="str">
        <f t="shared" si="43"/>
        <v>N/A</v>
      </c>
      <c r="G126" s="9">
        <v>2.9415576000999999</v>
      </c>
      <c r="H126" s="5" t="str">
        <f t="shared" si="43"/>
        <v>N/A</v>
      </c>
      <c r="I126" s="8">
        <v>-92</v>
      </c>
      <c r="J126" s="8">
        <v>-58.1</v>
      </c>
      <c r="K126" s="3" t="s">
        <v>736</v>
      </c>
      <c r="L126" s="91" t="str">
        <f t="shared" ref="L126:L129" si="45">IF(J126="Div by 0", "N/A", IF(OR(J126="N/A",K126="N/A"),"N/A", IF(J126&gt;VALUE(MID(K126,1,2)), "No", IF(J126&lt;-1*VALUE(MID(K126,1,2)), "No", "Yes"))))</f>
        <v>No</v>
      </c>
    </row>
    <row r="127" spans="1:12" ht="25" x14ac:dyDescent="0.25">
      <c r="A127" s="114" t="s">
        <v>1622</v>
      </c>
      <c r="B127" s="3" t="s">
        <v>213</v>
      </c>
      <c r="C127" s="9">
        <v>35.441415685000003</v>
      </c>
      <c r="D127" s="5" t="str">
        <f t="shared" si="43"/>
        <v>N/A</v>
      </c>
      <c r="E127" s="9">
        <v>10.630473702</v>
      </c>
      <c r="F127" s="5" t="str">
        <f t="shared" si="43"/>
        <v>N/A</v>
      </c>
      <c r="G127" s="9">
        <v>8.8149249435999995</v>
      </c>
      <c r="H127" s="5" t="str">
        <f t="shared" si="43"/>
        <v>N/A</v>
      </c>
      <c r="I127" s="8">
        <v>-70</v>
      </c>
      <c r="J127" s="8">
        <v>-17.100000000000001</v>
      </c>
      <c r="K127" s="3" t="s">
        <v>736</v>
      </c>
      <c r="L127" s="91" t="str">
        <f t="shared" si="45"/>
        <v>Yes</v>
      </c>
    </row>
    <row r="128" spans="1:12" ht="25" x14ac:dyDescent="0.25">
      <c r="A128" s="114" t="s">
        <v>1623</v>
      </c>
      <c r="B128" s="3" t="s">
        <v>213</v>
      </c>
      <c r="C128" s="9">
        <v>6.3927835051999997</v>
      </c>
      <c r="D128" s="5" t="str">
        <f t="shared" si="43"/>
        <v>N/A</v>
      </c>
      <c r="E128" s="9">
        <v>4.6402017392000001</v>
      </c>
      <c r="F128" s="5" t="str">
        <f t="shared" si="43"/>
        <v>N/A</v>
      </c>
      <c r="G128" s="9">
        <v>2.6494319777999999</v>
      </c>
      <c r="H128" s="5" t="str">
        <f t="shared" si="43"/>
        <v>N/A</v>
      </c>
      <c r="I128" s="8">
        <v>-27.4</v>
      </c>
      <c r="J128" s="8">
        <v>-42.9</v>
      </c>
      <c r="K128" s="3" t="s">
        <v>736</v>
      </c>
      <c r="L128" s="91" t="str">
        <f t="shared" si="45"/>
        <v>No</v>
      </c>
    </row>
    <row r="129" spans="1:12" ht="25" x14ac:dyDescent="0.25">
      <c r="A129" s="114" t="s">
        <v>1624</v>
      </c>
      <c r="B129" s="3" t="s">
        <v>213</v>
      </c>
      <c r="C129" s="9">
        <v>4.8261288418000001</v>
      </c>
      <c r="D129" s="5" t="str">
        <f t="shared" si="43"/>
        <v>N/A</v>
      </c>
      <c r="E129" s="9">
        <v>3.0167410933999999</v>
      </c>
      <c r="F129" s="5" t="str">
        <f t="shared" si="43"/>
        <v>N/A</v>
      </c>
      <c r="G129" s="9">
        <v>1.8110826574000001</v>
      </c>
      <c r="H129" s="5" t="str">
        <f t="shared" si="43"/>
        <v>N/A</v>
      </c>
      <c r="I129" s="8">
        <v>-37.5</v>
      </c>
      <c r="J129" s="8">
        <v>-40</v>
      </c>
      <c r="K129" s="3" t="s">
        <v>736</v>
      </c>
      <c r="L129" s="91" t="str">
        <f t="shared" si="45"/>
        <v>No</v>
      </c>
    </row>
    <row r="130" spans="1:12" ht="25" x14ac:dyDescent="0.25">
      <c r="A130" s="114" t="s">
        <v>1625</v>
      </c>
      <c r="B130" s="3" t="s">
        <v>213</v>
      </c>
      <c r="C130" s="9">
        <v>15.566773373</v>
      </c>
      <c r="D130" s="5" t="str">
        <f t="shared" si="43"/>
        <v>N/A</v>
      </c>
      <c r="E130" s="9">
        <v>3.8336208548999999</v>
      </c>
      <c r="F130" s="5" t="str">
        <f t="shared" si="43"/>
        <v>N/A</v>
      </c>
      <c r="G130" s="9">
        <v>4.5544554455000004</v>
      </c>
      <c r="H130" s="5" t="str">
        <f t="shared" si="43"/>
        <v>N/A</v>
      </c>
      <c r="I130" s="8">
        <v>-75.400000000000006</v>
      </c>
      <c r="J130" s="8">
        <v>18.8</v>
      </c>
      <c r="K130" s="25" t="s">
        <v>736</v>
      </c>
      <c r="L130" s="91" t="str">
        <f>IF(J130="Div by 0", "N/A", IF(OR(J130="N/A",K130="N/A"),"N/A", IF(J130&gt;VALUE(MID(K130,1,2)), "No", IF(J130&lt;-1*VALUE(MID(K130,1,2)), "No", "Yes"))))</f>
        <v>Yes</v>
      </c>
    </row>
    <row r="131" spans="1:12" ht="25" x14ac:dyDescent="0.25">
      <c r="A131" s="114" t="s">
        <v>1626</v>
      </c>
      <c r="B131" s="3" t="s">
        <v>213</v>
      </c>
      <c r="C131" s="9">
        <v>27.089930335999998</v>
      </c>
      <c r="D131" s="5" t="str">
        <f t="shared" si="43"/>
        <v>N/A</v>
      </c>
      <c r="E131" s="9">
        <v>4.3151969981000002</v>
      </c>
      <c r="F131" s="5" t="str">
        <f t="shared" si="43"/>
        <v>N/A</v>
      </c>
      <c r="G131" s="9">
        <v>5.7268722467000002</v>
      </c>
      <c r="H131" s="5" t="str">
        <f t="shared" si="43"/>
        <v>N/A</v>
      </c>
      <c r="I131" s="8">
        <v>-84.1</v>
      </c>
      <c r="J131" s="8">
        <v>32.71</v>
      </c>
      <c r="K131" s="3" t="s">
        <v>736</v>
      </c>
      <c r="L131" s="91" t="str">
        <f t="shared" si="44"/>
        <v>No</v>
      </c>
    </row>
    <row r="132" spans="1:12" ht="25" x14ac:dyDescent="0.25">
      <c r="A132" s="114" t="s">
        <v>494</v>
      </c>
      <c r="B132" s="3" t="s">
        <v>213</v>
      </c>
      <c r="C132" s="9">
        <v>23.157162725999999</v>
      </c>
      <c r="D132" s="5" t="str">
        <f t="shared" si="43"/>
        <v>N/A</v>
      </c>
      <c r="E132" s="9">
        <v>6.8730086481999999</v>
      </c>
      <c r="F132" s="5" t="str">
        <f t="shared" si="43"/>
        <v>N/A</v>
      </c>
      <c r="G132" s="9">
        <v>7.6169749727999996</v>
      </c>
      <c r="H132" s="5" t="str">
        <f t="shared" si="43"/>
        <v>N/A</v>
      </c>
      <c r="I132" s="8">
        <v>-70.3</v>
      </c>
      <c r="J132" s="8">
        <v>10.82</v>
      </c>
      <c r="K132" s="3" t="s">
        <v>736</v>
      </c>
      <c r="L132" s="91" t="str">
        <f t="shared" si="44"/>
        <v>Yes</v>
      </c>
    </row>
    <row r="133" spans="1:12" ht="25" x14ac:dyDescent="0.25">
      <c r="A133" s="114" t="s">
        <v>495</v>
      </c>
      <c r="B133" s="3" t="s">
        <v>213</v>
      </c>
      <c r="C133" s="9">
        <v>2.0480567650000001</v>
      </c>
      <c r="D133" s="5" t="str">
        <f t="shared" si="43"/>
        <v>N/A</v>
      </c>
      <c r="E133" s="9">
        <v>2.1350010783000002</v>
      </c>
      <c r="F133" s="5" t="str">
        <f t="shared" si="43"/>
        <v>N/A</v>
      </c>
      <c r="G133" s="9">
        <v>2.7651515151999999</v>
      </c>
      <c r="H133" s="5" t="str">
        <f t="shared" si="43"/>
        <v>N/A</v>
      </c>
      <c r="I133" s="8">
        <v>4.2450000000000001</v>
      </c>
      <c r="J133" s="8">
        <v>29.52</v>
      </c>
      <c r="K133" s="3" t="s">
        <v>736</v>
      </c>
      <c r="L133" s="91" t="str">
        <f t="shared" si="44"/>
        <v>Yes</v>
      </c>
    </row>
    <row r="134" spans="1:12" ht="25" x14ac:dyDescent="0.25">
      <c r="A134" s="114" t="s">
        <v>496</v>
      </c>
      <c r="B134" s="3" t="s">
        <v>213</v>
      </c>
      <c r="C134" s="9">
        <v>6.2245116977999997</v>
      </c>
      <c r="D134" s="5" t="str">
        <f t="shared" si="43"/>
        <v>N/A</v>
      </c>
      <c r="E134" s="9">
        <v>4.1408542549999998</v>
      </c>
      <c r="F134" s="5" t="str">
        <f t="shared" si="43"/>
        <v>N/A</v>
      </c>
      <c r="G134" s="9">
        <v>3.9247311828</v>
      </c>
      <c r="H134" s="5" t="str">
        <f t="shared" si="43"/>
        <v>N/A</v>
      </c>
      <c r="I134" s="8">
        <v>-33.5</v>
      </c>
      <c r="J134" s="8">
        <v>-5.22</v>
      </c>
      <c r="K134" s="3" t="s">
        <v>736</v>
      </c>
      <c r="L134" s="91" t="str">
        <f t="shared" si="44"/>
        <v>Yes</v>
      </c>
    </row>
    <row r="135" spans="1:12" ht="25" x14ac:dyDescent="0.25">
      <c r="A135" s="114" t="s">
        <v>497</v>
      </c>
      <c r="B135" s="21" t="s">
        <v>213</v>
      </c>
      <c r="C135" s="9">
        <v>0</v>
      </c>
      <c r="D135" s="7" t="str">
        <f t="shared" ref="D135:D141" si="46">IF($B135="N/A","N/A",IF(C135&gt;10,"No",IF(C135&lt;-10,"No","Yes")))</f>
        <v>N/A</v>
      </c>
      <c r="E135" s="9">
        <v>0</v>
      </c>
      <c r="F135" s="7" t="str">
        <f t="shared" ref="F135:F141" si="47">IF($B135="N/A","N/A",IF(E135&gt;10,"No",IF(E135&lt;-10,"No","Yes")))</f>
        <v>N/A</v>
      </c>
      <c r="G135" s="9">
        <v>0</v>
      </c>
      <c r="H135" s="7" t="str">
        <f t="shared" ref="H135:H141" si="48">IF($B135="N/A","N/A",IF(G135&gt;10,"No",IF(G135&lt;-10,"No","Yes")))</f>
        <v>N/A</v>
      </c>
      <c r="I135" s="8" t="s">
        <v>1747</v>
      </c>
      <c r="J135" s="8" t="s">
        <v>1747</v>
      </c>
      <c r="K135" s="3" t="s">
        <v>736</v>
      </c>
      <c r="L135" s="91" t="str">
        <f t="shared" si="44"/>
        <v>N/A</v>
      </c>
    </row>
    <row r="136" spans="1:12" ht="25" x14ac:dyDescent="0.25">
      <c r="A136" s="114" t="s">
        <v>498</v>
      </c>
      <c r="B136" s="21" t="s">
        <v>213</v>
      </c>
      <c r="C136" s="9">
        <v>0</v>
      </c>
      <c r="D136" s="7" t="str">
        <f t="shared" si="46"/>
        <v>N/A</v>
      </c>
      <c r="E136" s="9">
        <v>0</v>
      </c>
      <c r="F136" s="7" t="str">
        <f t="shared" si="47"/>
        <v>N/A</v>
      </c>
      <c r="G136" s="9">
        <v>1.5232292499999999E-2</v>
      </c>
      <c r="H136" s="7" t="str">
        <f t="shared" si="48"/>
        <v>N/A</v>
      </c>
      <c r="I136" s="8" t="s">
        <v>1747</v>
      </c>
      <c r="J136" s="8" t="s">
        <v>1747</v>
      </c>
      <c r="K136" s="3" t="s">
        <v>736</v>
      </c>
      <c r="L136" s="91" t="str">
        <f t="shared" si="44"/>
        <v>N/A</v>
      </c>
    </row>
    <row r="137" spans="1:12" ht="25" x14ac:dyDescent="0.25">
      <c r="A137" s="114" t="s">
        <v>499</v>
      </c>
      <c r="B137" s="21" t="s">
        <v>213</v>
      </c>
      <c r="C137" s="9">
        <v>0</v>
      </c>
      <c r="D137" s="7" t="str">
        <f t="shared" si="46"/>
        <v>N/A</v>
      </c>
      <c r="E137" s="9">
        <v>0</v>
      </c>
      <c r="F137" s="7" t="str">
        <f t="shared" si="47"/>
        <v>N/A</v>
      </c>
      <c r="G137" s="9">
        <v>0</v>
      </c>
      <c r="H137" s="7" t="str">
        <f t="shared" si="48"/>
        <v>N/A</v>
      </c>
      <c r="I137" s="8" t="s">
        <v>1747</v>
      </c>
      <c r="J137" s="8" t="s">
        <v>1747</v>
      </c>
      <c r="K137" s="3" t="s">
        <v>736</v>
      </c>
      <c r="L137" s="91" t="str">
        <f t="shared" si="44"/>
        <v>N/A</v>
      </c>
    </row>
    <row r="138" spans="1:12" ht="25" x14ac:dyDescent="0.25">
      <c r="A138" s="114" t="s">
        <v>500</v>
      </c>
      <c r="B138" s="21" t="s">
        <v>213</v>
      </c>
      <c r="C138" s="9">
        <v>15.205614381</v>
      </c>
      <c r="D138" s="7" t="str">
        <f t="shared" si="46"/>
        <v>N/A</v>
      </c>
      <c r="E138" s="9">
        <v>3.3927544566000001</v>
      </c>
      <c r="F138" s="7" t="str">
        <f t="shared" si="47"/>
        <v>N/A</v>
      </c>
      <c r="G138" s="9">
        <v>3.4881949733000002</v>
      </c>
      <c r="H138" s="7" t="str">
        <f t="shared" si="48"/>
        <v>N/A</v>
      </c>
      <c r="I138" s="8">
        <v>-77.7</v>
      </c>
      <c r="J138" s="8">
        <v>2.8130000000000002</v>
      </c>
      <c r="K138" s="3" t="s">
        <v>736</v>
      </c>
      <c r="L138" s="91" t="str">
        <f t="shared" si="44"/>
        <v>Yes</v>
      </c>
    </row>
    <row r="139" spans="1:12" ht="25" x14ac:dyDescent="0.25">
      <c r="A139" s="114" t="s">
        <v>501</v>
      </c>
      <c r="B139" s="21" t="s">
        <v>213</v>
      </c>
      <c r="C139" s="9">
        <v>0</v>
      </c>
      <c r="D139" s="7" t="str">
        <f t="shared" si="46"/>
        <v>N/A</v>
      </c>
      <c r="E139" s="9">
        <v>0</v>
      </c>
      <c r="F139" s="7" t="str">
        <f t="shared" si="47"/>
        <v>N/A</v>
      </c>
      <c r="G139" s="9">
        <v>0</v>
      </c>
      <c r="H139" s="7" t="str">
        <f t="shared" si="48"/>
        <v>N/A</v>
      </c>
      <c r="I139" s="8" t="s">
        <v>1747</v>
      </c>
      <c r="J139" s="8" t="s">
        <v>1747</v>
      </c>
      <c r="K139" s="3" t="s">
        <v>736</v>
      </c>
      <c r="L139" s="91" t="str">
        <f t="shared" si="44"/>
        <v>N/A</v>
      </c>
    </row>
    <row r="140" spans="1:12" ht="25" x14ac:dyDescent="0.25">
      <c r="A140" s="114" t="s">
        <v>502</v>
      </c>
      <c r="B140" s="21" t="s">
        <v>213</v>
      </c>
      <c r="C140" s="9">
        <v>0</v>
      </c>
      <c r="D140" s="7" t="str">
        <f t="shared" si="46"/>
        <v>N/A</v>
      </c>
      <c r="E140" s="9">
        <v>4.7920260700000002E-2</v>
      </c>
      <c r="F140" s="7" t="str">
        <f t="shared" si="47"/>
        <v>N/A</v>
      </c>
      <c r="G140" s="9">
        <v>4.5696877400000002E-2</v>
      </c>
      <c r="H140" s="7" t="str">
        <f t="shared" si="48"/>
        <v>N/A</v>
      </c>
      <c r="I140" s="8" t="s">
        <v>1747</v>
      </c>
      <c r="J140" s="8">
        <v>-4.6399999999999997</v>
      </c>
      <c r="K140" s="3" t="s">
        <v>736</v>
      </c>
      <c r="L140" s="91" t="str">
        <f t="shared" si="44"/>
        <v>Yes</v>
      </c>
    </row>
    <row r="141" spans="1:12" ht="25" x14ac:dyDescent="0.25">
      <c r="A141" s="114" t="s">
        <v>503</v>
      </c>
      <c r="B141" s="21" t="s">
        <v>213</v>
      </c>
      <c r="C141" s="9">
        <v>2.5609455798999998</v>
      </c>
      <c r="D141" s="7" t="str">
        <f t="shared" si="46"/>
        <v>N/A</v>
      </c>
      <c r="E141" s="9">
        <v>2.8752156399999999E-2</v>
      </c>
      <c r="F141" s="7" t="str">
        <f t="shared" si="47"/>
        <v>N/A</v>
      </c>
      <c r="G141" s="9">
        <v>0.1370906321</v>
      </c>
      <c r="H141" s="7" t="str">
        <f t="shared" si="48"/>
        <v>N/A</v>
      </c>
      <c r="I141" s="8">
        <v>-98.9</v>
      </c>
      <c r="J141" s="8">
        <v>376.8</v>
      </c>
      <c r="K141" s="3" t="s">
        <v>736</v>
      </c>
      <c r="L141" s="91" t="str">
        <f t="shared" si="44"/>
        <v>No</v>
      </c>
    </row>
    <row r="142" spans="1:12" ht="25" x14ac:dyDescent="0.25">
      <c r="A142" s="114" t="s">
        <v>504</v>
      </c>
      <c r="B142" s="21" t="s">
        <v>213</v>
      </c>
      <c r="C142" s="9">
        <v>0.16416317820000001</v>
      </c>
      <c r="D142" s="5" t="str">
        <f t="shared" ref="D142" si="49">IF($B142="N/A","N/A",IF(C142&lt;0,"No","Yes"))</f>
        <v>N/A</v>
      </c>
      <c r="E142" s="9">
        <v>0.80506037949999998</v>
      </c>
      <c r="F142" s="5" t="str">
        <f t="shared" ref="F142" si="50">IF($B142="N/A","N/A",IF(E142&lt;0,"No","Yes"))</f>
        <v>N/A</v>
      </c>
      <c r="G142" s="9">
        <v>2.2848438689999999</v>
      </c>
      <c r="H142" s="5" t="str">
        <f t="shared" ref="H142" si="51">IF($B142="N/A","N/A",IF(G142&lt;0,"No","Yes"))</f>
        <v>N/A</v>
      </c>
      <c r="I142" s="8">
        <v>390.4</v>
      </c>
      <c r="J142" s="8">
        <v>183.8</v>
      </c>
      <c r="K142" s="3" t="s">
        <v>736</v>
      </c>
      <c r="L142" s="91" t="str">
        <f t="shared" si="44"/>
        <v>No</v>
      </c>
    </row>
    <row r="143" spans="1:12" x14ac:dyDescent="0.25">
      <c r="A143" s="90" t="s">
        <v>733</v>
      </c>
      <c r="B143" s="21" t="s">
        <v>213</v>
      </c>
      <c r="C143" s="10">
        <v>0</v>
      </c>
      <c r="D143" s="7" t="str">
        <f>IF($B143="N/A","N/A",IF(C143&gt;10,"No",IF(C143&lt;-10,"No","Yes")))</f>
        <v>N/A</v>
      </c>
      <c r="E143" s="10">
        <v>0</v>
      </c>
      <c r="F143" s="7" t="str">
        <f>IF($B143="N/A","N/A",IF(E143&gt;10,"No",IF(E143&lt;-10,"No","Yes")))</f>
        <v>N/A</v>
      </c>
      <c r="G143" s="10">
        <v>0</v>
      </c>
      <c r="H143" s="7" t="str">
        <f>IF($B143="N/A","N/A",IF(G143&gt;10,"No",IF(G143&lt;-10,"No","Yes")))</f>
        <v>N/A</v>
      </c>
      <c r="I143" s="8" t="s">
        <v>1747</v>
      </c>
      <c r="J143" s="8" t="s">
        <v>1747</v>
      </c>
      <c r="K143" s="25" t="s">
        <v>736</v>
      </c>
      <c r="L143" s="91" t="str">
        <f>IF(J143="Div by 0", "N/A", IF(K143="N/A","N/A", IF(J143&gt;VALUE(MID(K143,1,2)), "No", IF(J143&lt;-1*VALUE(MID(K143,1,2)), "No", "Yes"))))</f>
        <v>N/A</v>
      </c>
    </row>
    <row r="144" spans="1:12" x14ac:dyDescent="0.25">
      <c r="A144" s="90" t="s">
        <v>734</v>
      </c>
      <c r="B144" s="21" t="s">
        <v>213</v>
      </c>
      <c r="C144" s="1">
        <v>0</v>
      </c>
      <c r="D144" s="7" t="str">
        <f>IF($B144="N/A","N/A",IF(C144&gt;10,"No",IF(C144&lt;-10,"No","Yes")))</f>
        <v>N/A</v>
      </c>
      <c r="E144" s="1">
        <v>0</v>
      </c>
      <c r="F144" s="7" t="str">
        <f>IF($B144="N/A","N/A",IF(E144&gt;10,"No",IF(E144&lt;-10,"No","Yes")))</f>
        <v>N/A</v>
      </c>
      <c r="G144" s="1">
        <v>0</v>
      </c>
      <c r="H144" s="7" t="str">
        <f>IF($B144="N/A","N/A",IF(G144&gt;10,"No",IF(G144&lt;-10,"No","Yes")))</f>
        <v>N/A</v>
      </c>
      <c r="I144" s="8" t="s">
        <v>1747</v>
      </c>
      <c r="J144" s="8" t="s">
        <v>1747</v>
      </c>
      <c r="K144" s="25" t="s">
        <v>736</v>
      </c>
      <c r="L144" s="91" t="str">
        <f>IF(J144="Div by 0", "N/A", IF(K144="N/A","N/A", IF(J144&gt;VALUE(MID(K144,1,2)), "No", IF(J144&lt;-1*VALUE(MID(K144,1,2)), "No", "Yes"))))</f>
        <v>N/A</v>
      </c>
    </row>
    <row r="145" spans="1:12" x14ac:dyDescent="0.25">
      <c r="A145" s="114" t="s">
        <v>505</v>
      </c>
      <c r="B145" s="3" t="s">
        <v>213</v>
      </c>
      <c r="C145" s="9">
        <v>0</v>
      </c>
      <c r="D145" s="5" t="str">
        <f t="shared" ref="D145:D149" si="52">IF($B145="N/A","N/A",IF(C145&lt;0,"No","Yes"))</f>
        <v>N/A</v>
      </c>
      <c r="E145" s="9">
        <v>0</v>
      </c>
      <c r="F145" s="5" t="str">
        <f t="shared" ref="F145:F149" si="53">IF($B145="N/A","N/A",IF(E145&lt;0,"No","Yes"))</f>
        <v>N/A</v>
      </c>
      <c r="G145" s="9">
        <v>0</v>
      </c>
      <c r="H145" s="5" t="str">
        <f t="shared" ref="H145:H149" si="54">IF($B145="N/A","N/A",IF(G145&lt;0,"No","Yes"))</f>
        <v>N/A</v>
      </c>
      <c r="I145" s="8" t="s">
        <v>1747</v>
      </c>
      <c r="J145" s="8" t="s">
        <v>1747</v>
      </c>
      <c r="K145" s="25" t="s">
        <v>736</v>
      </c>
      <c r="L145" s="91" t="str">
        <f>IF(J145="Div by 0", "N/A", IF(OR(J145="N/A",K145="N/A"),"N/A", IF(J145&gt;VALUE(MID(K145,1,2)), "No", IF(J145&lt;-1*VALUE(MID(K145,1,2)), "No", "Yes"))))</f>
        <v>N/A</v>
      </c>
    </row>
    <row r="146" spans="1:12" x14ac:dyDescent="0.25">
      <c r="A146" s="114" t="s">
        <v>506</v>
      </c>
      <c r="B146" s="3" t="s">
        <v>213</v>
      </c>
      <c r="C146" s="9">
        <v>0</v>
      </c>
      <c r="D146" s="5" t="str">
        <f t="shared" si="52"/>
        <v>N/A</v>
      </c>
      <c r="E146" s="9">
        <v>0</v>
      </c>
      <c r="F146" s="5" t="str">
        <f t="shared" si="53"/>
        <v>N/A</v>
      </c>
      <c r="G146" s="9">
        <v>0</v>
      </c>
      <c r="H146" s="5" t="str">
        <f t="shared" si="54"/>
        <v>N/A</v>
      </c>
      <c r="I146" s="8" t="s">
        <v>1747</v>
      </c>
      <c r="J146" s="8" t="s">
        <v>1747</v>
      </c>
      <c r="K146" s="3" t="s">
        <v>736</v>
      </c>
      <c r="L146" s="91" t="str">
        <f t="shared" ref="L146:L149" si="55">IF(J146="Div by 0", "N/A", IF(OR(J146="N/A",K146="N/A"),"N/A", IF(J146&gt;VALUE(MID(K146,1,2)), "No", IF(J146&lt;-1*VALUE(MID(K146,1,2)), "No", "Yes"))))</f>
        <v>N/A</v>
      </c>
    </row>
    <row r="147" spans="1:12" x14ac:dyDescent="0.25">
      <c r="A147" s="114" t="s">
        <v>507</v>
      </c>
      <c r="B147" s="3" t="s">
        <v>213</v>
      </c>
      <c r="C147" s="9">
        <v>0</v>
      </c>
      <c r="D147" s="5" t="str">
        <f t="shared" si="52"/>
        <v>N/A</v>
      </c>
      <c r="E147" s="9">
        <v>0</v>
      </c>
      <c r="F147" s="5" t="str">
        <f t="shared" si="53"/>
        <v>N/A</v>
      </c>
      <c r="G147" s="9">
        <v>0</v>
      </c>
      <c r="H147" s="5" t="str">
        <f t="shared" si="54"/>
        <v>N/A</v>
      </c>
      <c r="I147" s="8" t="s">
        <v>1747</v>
      </c>
      <c r="J147" s="8" t="s">
        <v>1747</v>
      </c>
      <c r="K147" s="3" t="s">
        <v>736</v>
      </c>
      <c r="L147" s="91" t="str">
        <f t="shared" si="55"/>
        <v>N/A</v>
      </c>
    </row>
    <row r="148" spans="1:12" x14ac:dyDescent="0.25">
      <c r="A148" s="114" t="s">
        <v>508</v>
      </c>
      <c r="B148" s="3" t="s">
        <v>213</v>
      </c>
      <c r="C148" s="9">
        <v>0</v>
      </c>
      <c r="D148" s="5" t="str">
        <f t="shared" si="52"/>
        <v>N/A</v>
      </c>
      <c r="E148" s="9">
        <v>0</v>
      </c>
      <c r="F148" s="5" t="str">
        <f t="shared" si="53"/>
        <v>N/A</v>
      </c>
      <c r="G148" s="9">
        <v>0</v>
      </c>
      <c r="H148" s="5" t="str">
        <f t="shared" si="54"/>
        <v>N/A</v>
      </c>
      <c r="I148" s="8" t="s">
        <v>1747</v>
      </c>
      <c r="J148" s="8" t="s">
        <v>1747</v>
      </c>
      <c r="K148" s="3" t="s">
        <v>736</v>
      </c>
      <c r="L148" s="91" t="str">
        <f t="shared" si="55"/>
        <v>N/A</v>
      </c>
    </row>
    <row r="149" spans="1:12" x14ac:dyDescent="0.25">
      <c r="A149" s="114" t="s">
        <v>509</v>
      </c>
      <c r="B149" s="3" t="s">
        <v>213</v>
      </c>
      <c r="C149" s="9">
        <v>0</v>
      </c>
      <c r="D149" s="5" t="str">
        <f t="shared" si="52"/>
        <v>N/A</v>
      </c>
      <c r="E149" s="9">
        <v>0</v>
      </c>
      <c r="F149" s="5" t="str">
        <f t="shared" si="53"/>
        <v>N/A</v>
      </c>
      <c r="G149" s="9">
        <v>0</v>
      </c>
      <c r="H149" s="5" t="str">
        <f t="shared" si="54"/>
        <v>N/A</v>
      </c>
      <c r="I149" s="8" t="s">
        <v>1747</v>
      </c>
      <c r="J149" s="8" t="s">
        <v>1747</v>
      </c>
      <c r="K149" s="3" t="s">
        <v>736</v>
      </c>
      <c r="L149" s="91" t="str">
        <f t="shared" si="55"/>
        <v>N/A</v>
      </c>
    </row>
    <row r="150" spans="1:12" x14ac:dyDescent="0.25">
      <c r="A150" s="122" t="s">
        <v>735</v>
      </c>
      <c r="B150" s="25" t="s">
        <v>213</v>
      </c>
      <c r="C150" s="1">
        <v>196697</v>
      </c>
      <c r="D150" s="7" t="str">
        <f t="shared" ref="D150:D172" si="56">IF($B150="N/A","N/A",IF(C150&gt;10,"No",IF(C150&lt;-10,"No","Yes")))</f>
        <v>N/A</v>
      </c>
      <c r="E150" s="1">
        <v>219425</v>
      </c>
      <c r="F150" s="7" t="str">
        <f t="shared" ref="F150:F172" si="57">IF($B150="N/A","N/A",IF(E150&gt;10,"No",IF(E150&lt;-10,"No","Yes")))</f>
        <v>N/A</v>
      </c>
      <c r="G150" s="1">
        <v>224348</v>
      </c>
      <c r="H150" s="7" t="str">
        <f t="shared" ref="H150:H172" si="58">IF($B150="N/A","N/A",IF(G150&gt;10,"No",IF(G150&lt;-10,"No","Yes")))</f>
        <v>N/A</v>
      </c>
      <c r="I150" s="8">
        <v>11.55</v>
      </c>
      <c r="J150" s="8">
        <v>2.2440000000000002</v>
      </c>
      <c r="K150" s="25" t="s">
        <v>736</v>
      </c>
      <c r="L150" s="91" t="str">
        <f t="shared" ref="L150:L172" si="59">IF(J150="Div by 0", "N/A", IF(K150="N/A","N/A", IF(J150&gt;VALUE(MID(K150,1,2)), "No", IF(J150&lt;-1*VALUE(MID(K150,1,2)), "No", "Yes"))))</f>
        <v>Yes</v>
      </c>
    </row>
    <row r="151" spans="1:12" x14ac:dyDescent="0.25">
      <c r="A151" s="122" t="s">
        <v>532</v>
      </c>
      <c r="B151" s="25" t="s">
        <v>213</v>
      </c>
      <c r="C151" s="1">
        <v>923</v>
      </c>
      <c r="D151" s="7" t="str">
        <f t="shared" si="56"/>
        <v>N/A</v>
      </c>
      <c r="E151" s="1">
        <v>7062</v>
      </c>
      <c r="F151" s="7" t="str">
        <f t="shared" si="57"/>
        <v>N/A</v>
      </c>
      <c r="G151" s="1">
        <v>7490</v>
      </c>
      <c r="H151" s="7" t="str">
        <f t="shared" si="58"/>
        <v>N/A</v>
      </c>
      <c r="I151" s="8">
        <v>665.1</v>
      </c>
      <c r="J151" s="8">
        <v>6.0609999999999999</v>
      </c>
      <c r="K151" s="25" t="s">
        <v>736</v>
      </c>
      <c r="L151" s="91" t="str">
        <f t="shared" si="59"/>
        <v>Yes</v>
      </c>
    </row>
    <row r="152" spans="1:12" x14ac:dyDescent="0.25">
      <c r="A152" s="122" t="s">
        <v>533</v>
      </c>
      <c r="B152" s="25" t="s">
        <v>213</v>
      </c>
      <c r="C152" s="1">
        <v>13097</v>
      </c>
      <c r="D152" s="7" t="str">
        <f t="shared" si="56"/>
        <v>N/A</v>
      </c>
      <c r="E152" s="1">
        <v>18470</v>
      </c>
      <c r="F152" s="7" t="str">
        <f t="shared" si="57"/>
        <v>N/A</v>
      </c>
      <c r="G152" s="1">
        <v>19013</v>
      </c>
      <c r="H152" s="7" t="str">
        <f t="shared" si="58"/>
        <v>N/A</v>
      </c>
      <c r="I152" s="8">
        <v>41.02</v>
      </c>
      <c r="J152" s="8">
        <v>2.94</v>
      </c>
      <c r="K152" s="25" t="s">
        <v>736</v>
      </c>
      <c r="L152" s="91" t="str">
        <f t="shared" si="59"/>
        <v>Yes</v>
      </c>
    </row>
    <row r="153" spans="1:12" x14ac:dyDescent="0.25">
      <c r="A153" s="122" t="s">
        <v>534</v>
      </c>
      <c r="B153" s="25" t="s">
        <v>213</v>
      </c>
      <c r="C153" s="1">
        <v>90799</v>
      </c>
      <c r="D153" s="7" t="str">
        <f t="shared" si="56"/>
        <v>N/A</v>
      </c>
      <c r="E153" s="1">
        <v>95294</v>
      </c>
      <c r="F153" s="7" t="str">
        <f t="shared" si="57"/>
        <v>N/A</v>
      </c>
      <c r="G153" s="1">
        <v>97004</v>
      </c>
      <c r="H153" s="7" t="str">
        <f t="shared" si="58"/>
        <v>N/A</v>
      </c>
      <c r="I153" s="8">
        <v>4.95</v>
      </c>
      <c r="J153" s="8">
        <v>1.794</v>
      </c>
      <c r="K153" s="25" t="s">
        <v>736</v>
      </c>
      <c r="L153" s="91" t="str">
        <f t="shared" si="59"/>
        <v>Yes</v>
      </c>
    </row>
    <row r="154" spans="1:12" x14ac:dyDescent="0.25">
      <c r="A154" s="122" t="s">
        <v>535</v>
      </c>
      <c r="B154" s="25" t="s">
        <v>213</v>
      </c>
      <c r="C154" s="1">
        <v>91878</v>
      </c>
      <c r="D154" s="7" t="str">
        <f t="shared" si="56"/>
        <v>N/A</v>
      </c>
      <c r="E154" s="1">
        <v>98599</v>
      </c>
      <c r="F154" s="7" t="str">
        <f t="shared" si="57"/>
        <v>N/A</v>
      </c>
      <c r="G154" s="1">
        <v>100841</v>
      </c>
      <c r="H154" s="7" t="str">
        <f t="shared" si="58"/>
        <v>N/A</v>
      </c>
      <c r="I154" s="8">
        <v>7.3150000000000004</v>
      </c>
      <c r="J154" s="8">
        <v>2.274</v>
      </c>
      <c r="K154" s="25" t="s">
        <v>736</v>
      </c>
      <c r="L154" s="91" t="str">
        <f t="shared" si="59"/>
        <v>Yes</v>
      </c>
    </row>
    <row r="155" spans="1:12" x14ac:dyDescent="0.25">
      <c r="A155" s="114" t="s">
        <v>536</v>
      </c>
      <c r="B155" s="3" t="s">
        <v>213</v>
      </c>
      <c r="C155" s="9">
        <v>88.977802707999999</v>
      </c>
      <c r="D155" s="5" t="str">
        <f t="shared" ref="D155:D159" si="60">IF($B155="N/A","N/A",IF(C155&lt;0,"No","Yes"))</f>
        <v>N/A</v>
      </c>
      <c r="E155" s="9">
        <v>95.460695470000005</v>
      </c>
      <c r="F155" s="5" t="str">
        <f t="shared" ref="F155:F159" si="61">IF($B155="N/A","N/A",IF(E155&lt;0,"No","Yes"))</f>
        <v>N/A</v>
      </c>
      <c r="G155" s="9">
        <v>97.156937893999995</v>
      </c>
      <c r="H155" s="5" t="str">
        <f t="shared" ref="H155:H159" si="62">IF($B155="N/A","N/A",IF(G155&lt;0,"No","Yes"))</f>
        <v>N/A</v>
      </c>
      <c r="I155" s="8">
        <v>7.2859999999999996</v>
      </c>
      <c r="J155" s="8">
        <v>1.7769999999999999</v>
      </c>
      <c r="K155" s="25" t="s">
        <v>736</v>
      </c>
      <c r="L155" s="91" t="str">
        <f>IF(J155="Div by 0", "N/A", IF(OR(J155="N/A",K155="N/A"),"N/A", IF(J155&gt;VALUE(MID(K155,1,2)), "No", IF(J155&lt;-1*VALUE(MID(K155,1,2)), "No", "Yes"))))</f>
        <v>Yes</v>
      </c>
    </row>
    <row r="156" spans="1:12" x14ac:dyDescent="0.25">
      <c r="A156" s="114" t="s">
        <v>537</v>
      </c>
      <c r="B156" s="3" t="s">
        <v>213</v>
      </c>
      <c r="C156" s="9">
        <v>12.750379886999999</v>
      </c>
      <c r="D156" s="5" t="str">
        <f t="shared" si="60"/>
        <v>N/A</v>
      </c>
      <c r="E156" s="9">
        <v>92.982225147999998</v>
      </c>
      <c r="F156" s="5" t="str">
        <f t="shared" si="61"/>
        <v>N/A</v>
      </c>
      <c r="G156" s="9">
        <v>97.058442400000004</v>
      </c>
      <c r="H156" s="5" t="str">
        <f t="shared" si="62"/>
        <v>N/A</v>
      </c>
      <c r="I156" s="8">
        <v>629.29999999999995</v>
      </c>
      <c r="J156" s="8">
        <v>4.3840000000000003</v>
      </c>
      <c r="K156" s="3" t="s">
        <v>736</v>
      </c>
      <c r="L156" s="91" t="str">
        <f t="shared" ref="L156:L159" si="63">IF(J156="Div by 0", "N/A", IF(OR(J156="N/A",K156="N/A"),"N/A", IF(J156&gt;VALUE(MID(K156,1,2)), "No", IF(J156&lt;-1*VALUE(MID(K156,1,2)), "No", "Yes"))))</f>
        <v>Yes</v>
      </c>
    </row>
    <row r="157" spans="1:12" ht="25" x14ac:dyDescent="0.25">
      <c r="A157" s="114" t="s">
        <v>538</v>
      </c>
      <c r="B157" s="3" t="s">
        <v>213</v>
      </c>
      <c r="C157" s="9">
        <v>64.558584315000004</v>
      </c>
      <c r="D157" s="5" t="str">
        <f t="shared" si="60"/>
        <v>N/A</v>
      </c>
      <c r="E157" s="9">
        <v>89.369526297999997</v>
      </c>
      <c r="F157" s="5" t="str">
        <f t="shared" si="61"/>
        <v>N/A</v>
      </c>
      <c r="G157" s="9">
        <v>91.185075056000002</v>
      </c>
      <c r="H157" s="5" t="str">
        <f t="shared" si="62"/>
        <v>N/A</v>
      </c>
      <c r="I157" s="8">
        <v>38.43</v>
      </c>
      <c r="J157" s="8">
        <v>2.032</v>
      </c>
      <c r="K157" s="3" t="s">
        <v>736</v>
      </c>
      <c r="L157" s="91" t="str">
        <f t="shared" si="63"/>
        <v>Yes</v>
      </c>
    </row>
    <row r="158" spans="1:12" x14ac:dyDescent="0.25">
      <c r="A158" s="114" t="s">
        <v>539</v>
      </c>
      <c r="B158" s="3" t="s">
        <v>213</v>
      </c>
      <c r="C158" s="9">
        <v>93.607216495000003</v>
      </c>
      <c r="D158" s="5" t="str">
        <f t="shared" si="60"/>
        <v>N/A</v>
      </c>
      <c r="E158" s="9">
        <v>95.359798260999995</v>
      </c>
      <c r="F158" s="5" t="str">
        <f t="shared" si="61"/>
        <v>N/A</v>
      </c>
      <c r="G158" s="9">
        <v>97.350568022000004</v>
      </c>
      <c r="H158" s="5" t="str">
        <f t="shared" si="62"/>
        <v>N/A</v>
      </c>
      <c r="I158" s="8">
        <v>1.8720000000000001</v>
      </c>
      <c r="J158" s="8">
        <v>2.0880000000000001</v>
      </c>
      <c r="K158" s="3" t="s">
        <v>736</v>
      </c>
      <c r="L158" s="91" t="str">
        <f t="shared" si="63"/>
        <v>Yes</v>
      </c>
    </row>
    <row r="159" spans="1:12" x14ac:dyDescent="0.25">
      <c r="A159" s="114" t="s">
        <v>540</v>
      </c>
      <c r="B159" s="3" t="s">
        <v>213</v>
      </c>
      <c r="C159" s="9">
        <v>95.173871157999997</v>
      </c>
      <c r="D159" s="5" t="str">
        <f t="shared" si="60"/>
        <v>N/A</v>
      </c>
      <c r="E159" s="9">
        <v>96.983258907000007</v>
      </c>
      <c r="F159" s="5" t="str">
        <f t="shared" si="61"/>
        <v>N/A</v>
      </c>
      <c r="G159" s="9">
        <v>98.188917343</v>
      </c>
      <c r="H159" s="5" t="str">
        <f t="shared" si="62"/>
        <v>N/A</v>
      </c>
      <c r="I159" s="8">
        <v>1.901</v>
      </c>
      <c r="J159" s="8">
        <v>1.2430000000000001</v>
      </c>
      <c r="K159" s="3" t="s">
        <v>736</v>
      </c>
      <c r="L159" s="91" t="str">
        <f t="shared" si="63"/>
        <v>Yes</v>
      </c>
    </row>
    <row r="160" spans="1:12" ht="25" x14ac:dyDescent="0.25">
      <c r="A160" s="122" t="s">
        <v>541</v>
      </c>
      <c r="B160" s="25" t="s">
        <v>213</v>
      </c>
      <c r="C160" s="1">
        <v>151545.4</v>
      </c>
      <c r="D160" s="7" t="str">
        <f t="shared" si="56"/>
        <v>N/A</v>
      </c>
      <c r="E160" s="1">
        <v>169581.86</v>
      </c>
      <c r="F160" s="7" t="str">
        <f t="shared" si="57"/>
        <v>N/A</v>
      </c>
      <c r="G160" s="1">
        <v>176345.14</v>
      </c>
      <c r="H160" s="7" t="str">
        <f t="shared" si="58"/>
        <v>N/A</v>
      </c>
      <c r="I160" s="8">
        <v>11.9</v>
      </c>
      <c r="J160" s="8">
        <v>3.988</v>
      </c>
      <c r="K160" s="25" t="s">
        <v>736</v>
      </c>
      <c r="L160" s="91" t="str">
        <f t="shared" si="59"/>
        <v>Yes</v>
      </c>
    </row>
    <row r="161" spans="1:12" x14ac:dyDescent="0.25">
      <c r="A161" s="122" t="s">
        <v>542</v>
      </c>
      <c r="B161" s="25" t="s">
        <v>213</v>
      </c>
      <c r="C161" s="10">
        <v>725460178</v>
      </c>
      <c r="D161" s="7" t="str">
        <f t="shared" si="56"/>
        <v>N/A</v>
      </c>
      <c r="E161" s="10">
        <v>995677374</v>
      </c>
      <c r="F161" s="7" t="str">
        <f t="shared" si="57"/>
        <v>N/A</v>
      </c>
      <c r="G161" s="10">
        <v>1174035531</v>
      </c>
      <c r="H161" s="7" t="str">
        <f t="shared" si="58"/>
        <v>N/A</v>
      </c>
      <c r="I161" s="8">
        <v>37.25</v>
      </c>
      <c r="J161" s="8">
        <v>17.91</v>
      </c>
      <c r="K161" s="25" t="s">
        <v>736</v>
      </c>
      <c r="L161" s="91" t="str">
        <f t="shared" si="59"/>
        <v>Yes</v>
      </c>
    </row>
    <row r="162" spans="1:12" x14ac:dyDescent="0.25">
      <c r="A162" s="122" t="s">
        <v>1275</v>
      </c>
      <c r="B162" s="25" t="s">
        <v>213</v>
      </c>
      <c r="C162" s="10">
        <v>3688.2117063000001</v>
      </c>
      <c r="D162" s="7" t="str">
        <f t="shared" si="56"/>
        <v>N/A</v>
      </c>
      <c r="E162" s="10">
        <v>4537.6660545000004</v>
      </c>
      <c r="F162" s="7" t="str">
        <f t="shared" si="57"/>
        <v>N/A</v>
      </c>
      <c r="G162" s="10">
        <v>5233.1000543999999</v>
      </c>
      <c r="H162" s="7" t="str">
        <f t="shared" si="58"/>
        <v>N/A</v>
      </c>
      <c r="I162" s="8">
        <v>23.03</v>
      </c>
      <c r="J162" s="8">
        <v>15.33</v>
      </c>
      <c r="K162" s="25" t="s">
        <v>736</v>
      </c>
      <c r="L162" s="91" t="str">
        <f t="shared" si="59"/>
        <v>Yes</v>
      </c>
    </row>
    <row r="163" spans="1:12" ht="25" x14ac:dyDescent="0.25">
      <c r="A163" s="122" t="s">
        <v>1276</v>
      </c>
      <c r="B163" s="25" t="s">
        <v>213</v>
      </c>
      <c r="C163" s="10">
        <v>5360.8147345999996</v>
      </c>
      <c r="D163" s="7" t="str">
        <f t="shared" si="56"/>
        <v>N/A</v>
      </c>
      <c r="E163" s="10">
        <v>19940.929482</v>
      </c>
      <c r="F163" s="7" t="str">
        <f t="shared" si="57"/>
        <v>N/A</v>
      </c>
      <c r="G163" s="10">
        <v>30240.504806000001</v>
      </c>
      <c r="H163" s="7" t="str">
        <f t="shared" si="58"/>
        <v>N/A</v>
      </c>
      <c r="I163" s="8">
        <v>272</v>
      </c>
      <c r="J163" s="8">
        <v>51.65</v>
      </c>
      <c r="K163" s="25" t="s">
        <v>736</v>
      </c>
      <c r="L163" s="91" t="str">
        <f t="shared" si="59"/>
        <v>No</v>
      </c>
    </row>
    <row r="164" spans="1:12" ht="25" x14ac:dyDescent="0.25">
      <c r="A164" s="122" t="s">
        <v>1277</v>
      </c>
      <c r="B164" s="25" t="s">
        <v>213</v>
      </c>
      <c r="C164" s="10">
        <v>10515.620218</v>
      </c>
      <c r="D164" s="7" t="str">
        <f t="shared" si="56"/>
        <v>N/A</v>
      </c>
      <c r="E164" s="10">
        <v>12369.334326</v>
      </c>
      <c r="F164" s="7" t="str">
        <f t="shared" si="57"/>
        <v>N/A</v>
      </c>
      <c r="G164" s="10">
        <v>15522.771839999999</v>
      </c>
      <c r="H164" s="7" t="str">
        <f t="shared" si="58"/>
        <v>N/A</v>
      </c>
      <c r="I164" s="8">
        <v>17.63</v>
      </c>
      <c r="J164" s="8">
        <v>25.49</v>
      </c>
      <c r="K164" s="25" t="s">
        <v>736</v>
      </c>
      <c r="L164" s="91" t="str">
        <f t="shared" si="59"/>
        <v>Yes</v>
      </c>
    </row>
    <row r="165" spans="1:12" ht="25" x14ac:dyDescent="0.25">
      <c r="A165" s="122" t="s">
        <v>1278</v>
      </c>
      <c r="B165" s="25" t="s">
        <v>213</v>
      </c>
      <c r="C165" s="10">
        <v>2008.7644688</v>
      </c>
      <c r="D165" s="7" t="str">
        <f t="shared" si="56"/>
        <v>N/A</v>
      </c>
      <c r="E165" s="10">
        <v>2091.3886078999999</v>
      </c>
      <c r="F165" s="7" t="str">
        <f t="shared" si="57"/>
        <v>N/A</v>
      </c>
      <c r="G165" s="10">
        <v>2135.2428249999998</v>
      </c>
      <c r="H165" s="7" t="str">
        <f t="shared" si="58"/>
        <v>N/A</v>
      </c>
      <c r="I165" s="8">
        <v>4.1130000000000004</v>
      </c>
      <c r="J165" s="8">
        <v>2.097</v>
      </c>
      <c r="K165" s="25" t="s">
        <v>736</v>
      </c>
      <c r="L165" s="91" t="str">
        <f t="shared" si="59"/>
        <v>Yes</v>
      </c>
    </row>
    <row r="166" spans="1:12" ht="25" x14ac:dyDescent="0.25">
      <c r="A166" s="122" t="s">
        <v>1279</v>
      </c>
      <c r="B166" s="25" t="s">
        <v>213</v>
      </c>
      <c r="C166" s="10">
        <v>4357.9013801000001</v>
      </c>
      <c r="D166" s="7" t="str">
        <f t="shared" si="56"/>
        <v>N/A</v>
      </c>
      <c r="E166" s="10">
        <v>4331.6477752999999</v>
      </c>
      <c r="F166" s="7" t="str">
        <f t="shared" si="57"/>
        <v>N/A</v>
      </c>
      <c r="G166" s="10">
        <v>4415.5908212000004</v>
      </c>
      <c r="H166" s="7" t="str">
        <f t="shared" si="58"/>
        <v>N/A</v>
      </c>
      <c r="I166" s="8">
        <v>-0.60199999999999998</v>
      </c>
      <c r="J166" s="8">
        <v>1.9379999999999999</v>
      </c>
      <c r="K166" s="25" t="s">
        <v>736</v>
      </c>
      <c r="L166" s="91" t="str">
        <f t="shared" si="59"/>
        <v>Yes</v>
      </c>
    </row>
    <row r="167" spans="1:12" x14ac:dyDescent="0.25">
      <c r="A167" s="148" t="s">
        <v>543</v>
      </c>
      <c r="B167" s="21" t="s">
        <v>213</v>
      </c>
      <c r="C167" s="26">
        <v>278165787</v>
      </c>
      <c r="D167" s="7" t="str">
        <f t="shared" si="56"/>
        <v>N/A</v>
      </c>
      <c r="E167" s="26">
        <v>377343648</v>
      </c>
      <c r="F167" s="7" t="str">
        <f t="shared" si="57"/>
        <v>N/A</v>
      </c>
      <c r="G167" s="26">
        <v>313307218</v>
      </c>
      <c r="H167" s="7" t="str">
        <f t="shared" si="58"/>
        <v>N/A</v>
      </c>
      <c r="I167" s="8">
        <v>35.65</v>
      </c>
      <c r="J167" s="8">
        <v>-17</v>
      </c>
      <c r="K167" s="25" t="s">
        <v>736</v>
      </c>
      <c r="L167" s="91" t="str">
        <f t="shared" si="59"/>
        <v>Yes</v>
      </c>
    </row>
    <row r="168" spans="1:12" x14ac:dyDescent="0.25">
      <c r="A168" s="148" t="s">
        <v>1280</v>
      </c>
      <c r="B168" s="21" t="s">
        <v>213</v>
      </c>
      <c r="C168" s="26">
        <v>1414.1841867999999</v>
      </c>
      <c r="D168" s="7" t="str">
        <f t="shared" si="56"/>
        <v>N/A</v>
      </c>
      <c r="E168" s="26">
        <v>1719.6930523000001</v>
      </c>
      <c r="F168" s="7" t="str">
        <f t="shared" si="57"/>
        <v>N/A</v>
      </c>
      <c r="G168" s="26">
        <v>1396.5233387000001</v>
      </c>
      <c r="H168" s="7" t="str">
        <f t="shared" si="58"/>
        <v>N/A</v>
      </c>
      <c r="I168" s="8">
        <v>21.6</v>
      </c>
      <c r="J168" s="8">
        <v>-18.8</v>
      </c>
      <c r="K168" s="25" t="s">
        <v>736</v>
      </c>
      <c r="L168" s="91" t="str">
        <f t="shared" si="59"/>
        <v>Yes</v>
      </c>
    </row>
    <row r="169" spans="1:12" ht="25" x14ac:dyDescent="0.25">
      <c r="A169" s="148" t="s">
        <v>1281</v>
      </c>
      <c r="B169" s="25" t="s">
        <v>213</v>
      </c>
      <c r="C169" s="10">
        <v>2196.2968581</v>
      </c>
      <c r="D169" s="7" t="str">
        <f t="shared" si="56"/>
        <v>N/A</v>
      </c>
      <c r="E169" s="10">
        <v>6675.3064287999996</v>
      </c>
      <c r="F169" s="7" t="str">
        <f t="shared" si="57"/>
        <v>N/A</v>
      </c>
      <c r="G169" s="10">
        <v>593.88571429000001</v>
      </c>
      <c r="H169" s="7" t="str">
        <f t="shared" si="58"/>
        <v>N/A</v>
      </c>
      <c r="I169" s="8">
        <v>203.9</v>
      </c>
      <c r="J169" s="8">
        <v>-91.1</v>
      </c>
      <c r="K169" s="25" t="s">
        <v>736</v>
      </c>
      <c r="L169" s="91" t="str">
        <f t="shared" si="59"/>
        <v>No</v>
      </c>
    </row>
    <row r="170" spans="1:12" ht="25" x14ac:dyDescent="0.25">
      <c r="A170" s="148" t="s">
        <v>1282</v>
      </c>
      <c r="B170" s="25" t="s">
        <v>213</v>
      </c>
      <c r="C170" s="10">
        <v>7011.8944797000004</v>
      </c>
      <c r="D170" s="7" t="str">
        <f t="shared" si="56"/>
        <v>N/A</v>
      </c>
      <c r="E170" s="10">
        <v>7095.0118571000003</v>
      </c>
      <c r="F170" s="7" t="str">
        <f t="shared" si="57"/>
        <v>N/A</v>
      </c>
      <c r="G170" s="10">
        <v>5642.8492084</v>
      </c>
      <c r="H170" s="7" t="str">
        <f t="shared" si="58"/>
        <v>N/A</v>
      </c>
      <c r="I170" s="8">
        <v>1.1850000000000001</v>
      </c>
      <c r="J170" s="8">
        <v>-20.5</v>
      </c>
      <c r="K170" s="25" t="s">
        <v>736</v>
      </c>
      <c r="L170" s="91" t="str">
        <f t="shared" si="59"/>
        <v>Yes</v>
      </c>
    </row>
    <row r="171" spans="1:12" ht="25" x14ac:dyDescent="0.25">
      <c r="A171" s="148" t="s">
        <v>1283</v>
      </c>
      <c r="B171" s="25" t="s">
        <v>213</v>
      </c>
      <c r="C171" s="10">
        <v>1013.4153240000001</v>
      </c>
      <c r="D171" s="7" t="str">
        <f t="shared" si="56"/>
        <v>N/A</v>
      </c>
      <c r="E171" s="10">
        <v>1014.7558818</v>
      </c>
      <c r="F171" s="7" t="str">
        <f t="shared" si="57"/>
        <v>N/A</v>
      </c>
      <c r="G171" s="10">
        <v>1031.818358</v>
      </c>
      <c r="H171" s="7" t="str">
        <f t="shared" si="58"/>
        <v>N/A</v>
      </c>
      <c r="I171" s="8">
        <v>0.1323</v>
      </c>
      <c r="J171" s="8">
        <v>1.681</v>
      </c>
      <c r="K171" s="25" t="s">
        <v>736</v>
      </c>
      <c r="L171" s="91" t="str">
        <f t="shared" si="59"/>
        <v>Yes</v>
      </c>
    </row>
    <row r="172" spans="1:12" ht="25" x14ac:dyDescent="0.25">
      <c r="A172" s="148" t="s">
        <v>1284</v>
      </c>
      <c r="B172" s="25" t="s">
        <v>213</v>
      </c>
      <c r="C172" s="10">
        <v>1004.4485622</v>
      </c>
      <c r="D172" s="7" t="str">
        <f t="shared" si="56"/>
        <v>N/A</v>
      </c>
      <c r="E172" s="10">
        <v>1039.1344537</v>
      </c>
      <c r="F172" s="7" t="str">
        <f t="shared" si="57"/>
        <v>N/A</v>
      </c>
      <c r="G172" s="10">
        <v>1006.3467637</v>
      </c>
      <c r="H172" s="7" t="str">
        <f t="shared" si="58"/>
        <v>N/A</v>
      </c>
      <c r="I172" s="8">
        <v>3.4529999999999998</v>
      </c>
      <c r="J172" s="8">
        <v>-3.16</v>
      </c>
      <c r="K172" s="25" t="s">
        <v>736</v>
      </c>
      <c r="L172" s="91" t="str">
        <f t="shared" si="59"/>
        <v>Yes</v>
      </c>
    </row>
    <row r="173" spans="1:12" ht="25" x14ac:dyDescent="0.25">
      <c r="A173" s="114" t="s">
        <v>544</v>
      </c>
      <c r="B173" s="82" t="s">
        <v>213</v>
      </c>
      <c r="C173" s="83">
        <v>20133519</v>
      </c>
      <c r="D173" s="78" t="str">
        <f>IF($B173="N/A","N/A",IF(C173&gt;10,"No",IF(C173&lt;-10,"No","Yes")))</f>
        <v>N/A</v>
      </c>
      <c r="E173" s="83">
        <v>25270750</v>
      </c>
      <c r="F173" s="78" t="str">
        <f>IF($B173="N/A","N/A",IF(E173&gt;10,"No",IF(E173&lt;-10,"No","Yes")))</f>
        <v>N/A</v>
      </c>
      <c r="G173" s="83">
        <v>18346058</v>
      </c>
      <c r="H173" s="78" t="str">
        <f>IF($B173="N/A","N/A",IF(G173&gt;10,"No",IF(G173&lt;-10,"No","Yes")))</f>
        <v>N/A</v>
      </c>
      <c r="I173" s="79">
        <v>25.52</v>
      </c>
      <c r="J173" s="79">
        <v>-27.4</v>
      </c>
      <c r="K173" s="80" t="s">
        <v>736</v>
      </c>
      <c r="L173" s="93" t="str">
        <f>IF(J173="Div by 0", "N/A", IF(K173="N/A","N/A", IF(J173&gt;VALUE(MID(K173,1,2)), "No", IF(J173&lt;-1*VALUE(MID(K173,1,2)), "No", "Yes"))))</f>
        <v>Yes</v>
      </c>
    </row>
    <row r="174" spans="1:12" ht="25" x14ac:dyDescent="0.25">
      <c r="A174" s="114" t="s">
        <v>1285</v>
      </c>
      <c r="B174" s="25" t="s">
        <v>213</v>
      </c>
      <c r="C174" s="10">
        <v>4274040</v>
      </c>
      <c r="D174" s="7" t="str">
        <f t="shared" ref="D174:D181" si="64">IF($B174="N/A","N/A",IF(C174&gt;10,"No",IF(C174&lt;-10,"No","Yes")))</f>
        <v>N/A</v>
      </c>
      <c r="E174" s="10">
        <v>46256368</v>
      </c>
      <c r="F174" s="7" t="str">
        <f t="shared" ref="F174:F181" si="65">IF($B174="N/A","N/A",IF(E174&gt;10,"No",IF(E174&lt;-10,"No","Yes")))</f>
        <v>N/A</v>
      </c>
      <c r="G174" s="10">
        <v>655296</v>
      </c>
      <c r="H174" s="7" t="str">
        <f t="shared" ref="H174:H181" si="66">IF($B174="N/A","N/A",IF(G174&gt;10,"No",IF(G174&lt;-10,"No","Yes")))</f>
        <v>N/A</v>
      </c>
      <c r="I174" s="8">
        <v>982.3</v>
      </c>
      <c r="J174" s="8">
        <v>-98.6</v>
      </c>
      <c r="K174" s="25" t="s">
        <v>736</v>
      </c>
      <c r="L174" s="91" t="str">
        <f t="shared" ref="L174:L181" si="67">IF(J174="Div by 0", "N/A", IF(K174="N/A","N/A", IF(J174&gt;VALUE(MID(K174,1,2)), "No", IF(J174&lt;-1*VALUE(MID(K174,1,2)), "No", "Yes"))))</f>
        <v>No</v>
      </c>
    </row>
    <row r="175" spans="1:12" ht="25" x14ac:dyDescent="0.25">
      <c r="A175" s="114" t="s">
        <v>545</v>
      </c>
      <c r="B175" s="25" t="s">
        <v>213</v>
      </c>
      <c r="C175" s="10">
        <v>142078870</v>
      </c>
      <c r="D175" s="7" t="str">
        <f t="shared" si="64"/>
        <v>N/A</v>
      </c>
      <c r="E175" s="10">
        <v>167003308</v>
      </c>
      <c r="F175" s="7" t="str">
        <f t="shared" si="65"/>
        <v>N/A</v>
      </c>
      <c r="G175" s="10">
        <v>167927533</v>
      </c>
      <c r="H175" s="7" t="str">
        <f t="shared" si="66"/>
        <v>N/A</v>
      </c>
      <c r="I175" s="8">
        <v>17.54</v>
      </c>
      <c r="J175" s="8">
        <v>0.5534</v>
      </c>
      <c r="K175" s="25" t="s">
        <v>736</v>
      </c>
      <c r="L175" s="91" t="str">
        <f t="shared" si="67"/>
        <v>Yes</v>
      </c>
    </row>
    <row r="176" spans="1:12" ht="25" x14ac:dyDescent="0.25">
      <c r="A176" s="114" t="s">
        <v>510</v>
      </c>
      <c r="B176" s="25" t="s">
        <v>213</v>
      </c>
      <c r="C176" s="10">
        <v>111679358</v>
      </c>
      <c r="D176" s="7" t="str">
        <f t="shared" si="64"/>
        <v>N/A</v>
      </c>
      <c r="E176" s="10">
        <v>138813222</v>
      </c>
      <c r="F176" s="7" t="str">
        <f t="shared" si="65"/>
        <v>N/A</v>
      </c>
      <c r="G176" s="10">
        <v>126378331</v>
      </c>
      <c r="H176" s="7" t="str">
        <f t="shared" si="66"/>
        <v>N/A</v>
      </c>
      <c r="I176" s="8">
        <v>24.3</v>
      </c>
      <c r="J176" s="8">
        <v>-8.9600000000000009</v>
      </c>
      <c r="K176" s="25" t="s">
        <v>736</v>
      </c>
      <c r="L176" s="91" t="str">
        <f t="shared" si="67"/>
        <v>Yes</v>
      </c>
    </row>
    <row r="177" spans="1:12" ht="25" x14ac:dyDescent="0.25">
      <c r="A177" s="114" t="s">
        <v>511</v>
      </c>
      <c r="B177" s="25" t="s">
        <v>213</v>
      </c>
      <c r="C177" s="10">
        <v>102.35803799999999</v>
      </c>
      <c r="D177" s="7" t="str">
        <f t="shared" si="64"/>
        <v>N/A</v>
      </c>
      <c r="E177" s="10">
        <v>115.16805287</v>
      </c>
      <c r="F177" s="7" t="str">
        <f t="shared" si="65"/>
        <v>N/A</v>
      </c>
      <c r="G177" s="10">
        <v>81.775001337000006</v>
      </c>
      <c r="H177" s="7" t="str">
        <f t="shared" si="66"/>
        <v>N/A</v>
      </c>
      <c r="I177" s="8">
        <v>12.51</v>
      </c>
      <c r="J177" s="8">
        <v>-29</v>
      </c>
      <c r="K177" s="25" t="s">
        <v>736</v>
      </c>
      <c r="L177" s="91" t="str">
        <f t="shared" si="67"/>
        <v>Yes</v>
      </c>
    </row>
    <row r="178" spans="1:12" ht="25" x14ac:dyDescent="0.25">
      <c r="A178" s="114" t="s">
        <v>1286</v>
      </c>
      <c r="B178" s="21" t="s">
        <v>213</v>
      </c>
      <c r="C178" s="26">
        <v>21.729055348999999</v>
      </c>
      <c r="D178" s="7" t="str">
        <f t="shared" si="64"/>
        <v>N/A</v>
      </c>
      <c r="E178" s="26">
        <v>210.80719152</v>
      </c>
      <c r="F178" s="7" t="str">
        <f t="shared" si="65"/>
        <v>N/A</v>
      </c>
      <c r="G178" s="26">
        <v>2.9208907590000002</v>
      </c>
      <c r="H178" s="7" t="str">
        <f t="shared" si="66"/>
        <v>N/A</v>
      </c>
      <c r="I178" s="8">
        <v>870.2</v>
      </c>
      <c r="J178" s="8">
        <v>-98.6</v>
      </c>
      <c r="K178" s="25" t="s">
        <v>736</v>
      </c>
      <c r="L178" s="91" t="str">
        <f t="shared" si="67"/>
        <v>No</v>
      </c>
    </row>
    <row r="179" spans="1:12" ht="25" x14ac:dyDescent="0.25">
      <c r="A179" s="114" t="s">
        <v>512</v>
      </c>
      <c r="B179" s="21" t="s">
        <v>213</v>
      </c>
      <c r="C179" s="26">
        <v>722.32352298000001</v>
      </c>
      <c r="D179" s="7" t="str">
        <f t="shared" si="64"/>
        <v>N/A</v>
      </c>
      <c r="E179" s="26">
        <v>761.09517146999997</v>
      </c>
      <c r="F179" s="7" t="str">
        <f t="shared" si="65"/>
        <v>N/A</v>
      </c>
      <c r="G179" s="26">
        <v>748.51361724000003</v>
      </c>
      <c r="H179" s="7" t="str">
        <f t="shared" si="66"/>
        <v>N/A</v>
      </c>
      <c r="I179" s="8">
        <v>5.3680000000000003</v>
      </c>
      <c r="J179" s="8">
        <v>-1.65</v>
      </c>
      <c r="K179" s="25" t="s">
        <v>736</v>
      </c>
      <c r="L179" s="91" t="str">
        <f t="shared" si="67"/>
        <v>Yes</v>
      </c>
    </row>
    <row r="180" spans="1:12" ht="25" x14ac:dyDescent="0.25">
      <c r="A180" s="114" t="s">
        <v>513</v>
      </c>
      <c r="B180" s="21" t="s">
        <v>213</v>
      </c>
      <c r="C180" s="26">
        <v>567.77357052000002</v>
      </c>
      <c r="D180" s="7" t="str">
        <f t="shared" si="64"/>
        <v>N/A</v>
      </c>
      <c r="E180" s="26">
        <v>632.62263643999995</v>
      </c>
      <c r="F180" s="7" t="str">
        <f t="shared" si="65"/>
        <v>N/A</v>
      </c>
      <c r="G180" s="26">
        <v>563.31382941000004</v>
      </c>
      <c r="H180" s="7" t="str">
        <f t="shared" si="66"/>
        <v>N/A</v>
      </c>
      <c r="I180" s="8">
        <v>11.42</v>
      </c>
      <c r="J180" s="8">
        <v>-11</v>
      </c>
      <c r="K180" s="25" t="s">
        <v>736</v>
      </c>
      <c r="L180" s="91" t="str">
        <f t="shared" si="67"/>
        <v>Yes</v>
      </c>
    </row>
    <row r="181" spans="1:12" ht="25" x14ac:dyDescent="0.25">
      <c r="A181" s="114" t="s">
        <v>1638</v>
      </c>
      <c r="B181" s="25" t="s">
        <v>213</v>
      </c>
      <c r="C181" s="9">
        <v>81.306273099999999</v>
      </c>
      <c r="D181" s="7" t="str">
        <f t="shared" si="64"/>
        <v>N/A</v>
      </c>
      <c r="E181" s="9">
        <v>81.570468269000003</v>
      </c>
      <c r="F181" s="7" t="str">
        <f t="shared" si="65"/>
        <v>N/A</v>
      </c>
      <c r="G181" s="9">
        <v>81.199743256000005</v>
      </c>
      <c r="H181" s="7" t="str">
        <f t="shared" si="66"/>
        <v>N/A</v>
      </c>
      <c r="I181" s="8">
        <v>0.32490000000000002</v>
      </c>
      <c r="J181" s="8">
        <v>-0.45400000000000001</v>
      </c>
      <c r="K181" s="25" t="s">
        <v>736</v>
      </c>
      <c r="L181" s="91" t="str">
        <f t="shared" si="67"/>
        <v>Yes</v>
      </c>
    </row>
    <row r="182" spans="1:12" ht="25" x14ac:dyDescent="0.25">
      <c r="A182" s="114" t="s">
        <v>1639</v>
      </c>
      <c r="B182" s="84" t="s">
        <v>213</v>
      </c>
      <c r="C182" s="85">
        <v>78.331527627</v>
      </c>
      <c r="D182" s="81" t="str">
        <f t="shared" ref="D182" si="68">IF($B182="N/A","N/A",IF(C182&lt;0,"No","Yes"))</f>
        <v>N/A</v>
      </c>
      <c r="E182" s="85">
        <v>90.342679128</v>
      </c>
      <c r="F182" s="81" t="str">
        <f t="shared" ref="F182" si="69">IF($B182="N/A","N/A",IF(E182&lt;0,"No","Yes"))</f>
        <v>N/A</v>
      </c>
      <c r="G182" s="85">
        <v>91.802403204000001</v>
      </c>
      <c r="H182" s="81" t="str">
        <f t="shared" ref="H182" si="70">IF($B182="N/A","N/A",IF(G182&lt;0,"No","Yes"))</f>
        <v>N/A</v>
      </c>
      <c r="I182" s="79">
        <v>15.33</v>
      </c>
      <c r="J182" s="79">
        <v>1.6160000000000001</v>
      </c>
      <c r="K182" s="84" t="s">
        <v>736</v>
      </c>
      <c r="L182" s="93" t="str">
        <f t="shared" ref="L182" si="71">IF(J182="Div by 0", "N/A", IF(OR(J182="N/A",K182="N/A"),"N/A", IF(J182&gt;VALUE(MID(K182,1,2)), "No", IF(J182&lt;-1*VALUE(MID(K182,1,2)), "No", "Yes"))))</f>
        <v>Yes</v>
      </c>
    </row>
    <row r="183" spans="1:12" ht="25" x14ac:dyDescent="0.25">
      <c r="A183" s="114" t="s">
        <v>1640</v>
      </c>
      <c r="B183" s="3" t="s">
        <v>213</v>
      </c>
      <c r="C183" s="9">
        <v>89.081469038999998</v>
      </c>
      <c r="D183" s="5" t="str">
        <f t="shared" ref="D183:D185" si="72">IF($B183="N/A","N/A",IF(C183&lt;0,"No","Yes"))</f>
        <v>N/A</v>
      </c>
      <c r="E183" s="9">
        <v>89.204114781000001</v>
      </c>
      <c r="F183" s="5" t="str">
        <f t="shared" ref="F183:F185" si="73">IF($B183="N/A","N/A",IF(E183&lt;0,"No","Yes"))</f>
        <v>N/A</v>
      </c>
      <c r="G183" s="9">
        <v>89.996318309000003</v>
      </c>
      <c r="H183" s="5" t="str">
        <f t="shared" ref="H183:H185" si="74">IF($B183="N/A","N/A",IF(G183&lt;0,"No","Yes"))</f>
        <v>N/A</v>
      </c>
      <c r="I183" s="8">
        <v>0.13769999999999999</v>
      </c>
      <c r="J183" s="8">
        <v>0.8881</v>
      </c>
      <c r="K183" s="3" t="s">
        <v>736</v>
      </c>
      <c r="L183" s="91" t="str">
        <f t="shared" ref="L183:L213" si="75">IF(J183="Div by 0", "N/A", IF(OR(J183="N/A",K183="N/A"),"N/A", IF(J183&gt;VALUE(MID(K183,1,2)), "No", IF(J183&lt;-1*VALUE(MID(K183,1,2)), "No", "Yes"))))</f>
        <v>Yes</v>
      </c>
    </row>
    <row r="184" spans="1:12" ht="25" x14ac:dyDescent="0.25">
      <c r="A184" s="114" t="s">
        <v>1641</v>
      </c>
      <c r="B184" s="3" t="s">
        <v>213</v>
      </c>
      <c r="C184" s="9">
        <v>82.930428749000001</v>
      </c>
      <c r="D184" s="5" t="str">
        <f t="shared" si="72"/>
        <v>N/A</v>
      </c>
      <c r="E184" s="9">
        <v>83.283312695000006</v>
      </c>
      <c r="F184" s="5" t="str">
        <f t="shared" si="73"/>
        <v>N/A</v>
      </c>
      <c r="G184" s="9">
        <v>82.854315286000002</v>
      </c>
      <c r="H184" s="5" t="str">
        <f t="shared" si="74"/>
        <v>N/A</v>
      </c>
      <c r="I184" s="8">
        <v>0.42549999999999999</v>
      </c>
      <c r="J184" s="8">
        <v>-0.51500000000000001</v>
      </c>
      <c r="K184" s="3" t="s">
        <v>736</v>
      </c>
      <c r="L184" s="91" t="str">
        <f t="shared" si="75"/>
        <v>Yes</v>
      </c>
    </row>
    <row r="185" spans="1:12" ht="25" x14ac:dyDescent="0.25">
      <c r="A185" s="114" t="s">
        <v>1642</v>
      </c>
      <c r="B185" s="3" t="s">
        <v>213</v>
      </c>
      <c r="C185" s="9">
        <v>78.622738849000001</v>
      </c>
      <c r="D185" s="5" t="str">
        <f t="shared" si="72"/>
        <v>N/A</v>
      </c>
      <c r="E185" s="9">
        <v>77.856773395000005</v>
      </c>
      <c r="F185" s="5" t="str">
        <f t="shared" si="73"/>
        <v>N/A</v>
      </c>
      <c r="G185" s="9">
        <v>77.162067015999995</v>
      </c>
      <c r="H185" s="5" t="str">
        <f t="shared" si="74"/>
        <v>N/A</v>
      </c>
      <c r="I185" s="8">
        <v>-0.97399999999999998</v>
      </c>
      <c r="J185" s="8">
        <v>-0.89200000000000002</v>
      </c>
      <c r="K185" s="3" t="s">
        <v>736</v>
      </c>
      <c r="L185" s="91" t="str">
        <f t="shared" si="75"/>
        <v>Yes</v>
      </c>
    </row>
    <row r="186" spans="1:12" ht="25" x14ac:dyDescent="0.25">
      <c r="A186" s="114" t="s">
        <v>1644</v>
      </c>
      <c r="B186" s="80" t="s">
        <v>213</v>
      </c>
      <c r="C186" s="85">
        <v>2.8978581270000001</v>
      </c>
      <c r="D186" s="78" t="str">
        <f>IF($B186="N/A","N/A",IF(C186&gt;10,"No",IF(C186&lt;-10,"No","Yes")))</f>
        <v>N/A</v>
      </c>
      <c r="E186" s="85">
        <v>7.3674376210999997</v>
      </c>
      <c r="F186" s="78" t="str">
        <f>IF($B186="N/A","N/A",IF(E186&gt;10,"No",IF(E186&lt;-10,"No","Yes")))</f>
        <v>N/A</v>
      </c>
      <c r="G186" s="85">
        <v>7.4625135949999999</v>
      </c>
      <c r="H186" s="78" t="str">
        <f>IF($B186="N/A","N/A",IF(G186&gt;10,"No",IF(G186&lt;-10,"No","Yes")))</f>
        <v>N/A</v>
      </c>
      <c r="I186" s="79">
        <v>154.19999999999999</v>
      </c>
      <c r="J186" s="79">
        <v>1.29</v>
      </c>
      <c r="K186" s="80" t="s">
        <v>736</v>
      </c>
      <c r="L186" s="91" t="str">
        <f t="shared" si="75"/>
        <v>Yes</v>
      </c>
    </row>
    <row r="187" spans="1:12" ht="25" x14ac:dyDescent="0.25">
      <c r="A187" s="114" t="s">
        <v>1645</v>
      </c>
      <c r="B187" s="21" t="s">
        <v>213</v>
      </c>
      <c r="C187" s="9">
        <v>0.47280843119999999</v>
      </c>
      <c r="D187" s="7" t="str">
        <f t="shared" ref="D187:D213" si="76">IF($B187="N/A","N/A",IF(C187&gt;10,"No",IF(C187&lt;-10,"No","Yes")))</f>
        <v>N/A</v>
      </c>
      <c r="E187" s="9">
        <v>1.4310128745999999</v>
      </c>
      <c r="F187" s="7" t="str">
        <f t="shared" ref="F187:F213" si="77">IF($B187="N/A","N/A",IF(E187&gt;10,"No",IF(E187&lt;-10,"No","Yes")))</f>
        <v>N/A</v>
      </c>
      <c r="G187" s="9">
        <v>1.1575766220000001</v>
      </c>
      <c r="H187" s="7" t="str">
        <f t="shared" ref="H187:H213" si="78">IF($B187="N/A","N/A",IF(G187&gt;10,"No",IF(G187&lt;-10,"No","Yes")))</f>
        <v>N/A</v>
      </c>
      <c r="I187" s="8">
        <v>202.7</v>
      </c>
      <c r="J187" s="8">
        <v>-19.100000000000001</v>
      </c>
      <c r="K187" s="25" t="s">
        <v>736</v>
      </c>
      <c r="L187" s="91" t="str">
        <f t="shared" si="75"/>
        <v>Yes</v>
      </c>
    </row>
    <row r="188" spans="1:12" ht="25" x14ac:dyDescent="0.25">
      <c r="A188" s="114" t="s">
        <v>1646</v>
      </c>
      <c r="B188" s="21" t="s">
        <v>213</v>
      </c>
      <c r="C188" s="9">
        <v>1.0167923E-3</v>
      </c>
      <c r="D188" s="7" t="str">
        <f t="shared" si="76"/>
        <v>N/A</v>
      </c>
      <c r="E188" s="9">
        <v>2.73441951E-2</v>
      </c>
      <c r="F188" s="7" t="str">
        <f t="shared" si="77"/>
        <v>N/A</v>
      </c>
      <c r="G188" s="9">
        <v>1.0251929999999999E-2</v>
      </c>
      <c r="H188" s="7" t="str">
        <f t="shared" si="78"/>
        <v>N/A</v>
      </c>
      <c r="I188" s="8">
        <v>2589</v>
      </c>
      <c r="J188" s="8">
        <v>-62.5</v>
      </c>
      <c r="K188" s="25" t="s">
        <v>736</v>
      </c>
      <c r="L188" s="91" t="str">
        <f t="shared" si="75"/>
        <v>No</v>
      </c>
    </row>
    <row r="189" spans="1:12" ht="25" x14ac:dyDescent="0.25">
      <c r="A189" s="114" t="s">
        <v>1647</v>
      </c>
      <c r="B189" s="21" t="s">
        <v>213</v>
      </c>
      <c r="C189" s="9">
        <v>0</v>
      </c>
      <c r="D189" s="7" t="str">
        <f t="shared" si="76"/>
        <v>N/A</v>
      </c>
      <c r="E189" s="9">
        <v>0</v>
      </c>
      <c r="F189" s="7" t="str">
        <f t="shared" si="77"/>
        <v>N/A</v>
      </c>
      <c r="G189" s="9">
        <v>0</v>
      </c>
      <c r="H189" s="7" t="str">
        <f t="shared" si="78"/>
        <v>N/A</v>
      </c>
      <c r="I189" s="8" t="s">
        <v>1747</v>
      </c>
      <c r="J189" s="8" t="s">
        <v>1747</v>
      </c>
      <c r="K189" s="25" t="s">
        <v>736</v>
      </c>
      <c r="L189" s="91" t="str">
        <f t="shared" si="75"/>
        <v>N/A</v>
      </c>
    </row>
    <row r="190" spans="1:12" ht="25" x14ac:dyDescent="0.25">
      <c r="A190" s="114" t="s">
        <v>1648</v>
      </c>
      <c r="B190" s="21" t="s">
        <v>213</v>
      </c>
      <c r="C190" s="9">
        <v>5.1856408600000001E-2</v>
      </c>
      <c r="D190" s="7" t="str">
        <f t="shared" si="76"/>
        <v>N/A</v>
      </c>
      <c r="E190" s="9">
        <v>1.7062777713999999</v>
      </c>
      <c r="F190" s="7" t="str">
        <f t="shared" si="77"/>
        <v>N/A</v>
      </c>
      <c r="G190" s="9">
        <v>1.8712000998</v>
      </c>
      <c r="H190" s="7" t="str">
        <f t="shared" si="78"/>
        <v>N/A</v>
      </c>
      <c r="I190" s="8">
        <v>3190</v>
      </c>
      <c r="J190" s="8">
        <v>9.6660000000000004</v>
      </c>
      <c r="K190" s="25" t="s">
        <v>736</v>
      </c>
      <c r="L190" s="91" t="str">
        <f t="shared" si="75"/>
        <v>Yes</v>
      </c>
    </row>
    <row r="191" spans="1:12" ht="25" x14ac:dyDescent="0.25">
      <c r="A191" s="114" t="s">
        <v>1649</v>
      </c>
      <c r="B191" s="21" t="s">
        <v>213</v>
      </c>
      <c r="C191" s="9">
        <v>75.812035770999998</v>
      </c>
      <c r="D191" s="7" t="str">
        <f t="shared" si="76"/>
        <v>N/A</v>
      </c>
      <c r="E191" s="9">
        <v>73.981086931999997</v>
      </c>
      <c r="F191" s="7" t="str">
        <f t="shared" si="77"/>
        <v>N/A</v>
      </c>
      <c r="G191" s="9">
        <v>73.997985272999998</v>
      </c>
      <c r="H191" s="7" t="str">
        <f t="shared" si="78"/>
        <v>N/A</v>
      </c>
      <c r="I191" s="8">
        <v>-2.42</v>
      </c>
      <c r="J191" s="8">
        <v>2.2800000000000001E-2</v>
      </c>
      <c r="K191" s="25" t="s">
        <v>736</v>
      </c>
      <c r="L191" s="91" t="str">
        <f t="shared" si="75"/>
        <v>Yes</v>
      </c>
    </row>
    <row r="192" spans="1:12" ht="25" x14ac:dyDescent="0.25">
      <c r="A192" s="114" t="s">
        <v>1650</v>
      </c>
      <c r="B192" s="21" t="s">
        <v>213</v>
      </c>
      <c r="C192" s="9">
        <v>2.69449966E-2</v>
      </c>
      <c r="D192" s="7" t="str">
        <f t="shared" si="76"/>
        <v>N/A</v>
      </c>
      <c r="E192" s="9">
        <v>3.1901560900000001E-2</v>
      </c>
      <c r="F192" s="7" t="str">
        <f t="shared" si="77"/>
        <v>N/A</v>
      </c>
      <c r="G192" s="9">
        <v>4.4573609000000004E-3</v>
      </c>
      <c r="H192" s="7" t="str">
        <f t="shared" si="78"/>
        <v>N/A</v>
      </c>
      <c r="I192" s="8">
        <v>18.399999999999999</v>
      </c>
      <c r="J192" s="8">
        <v>-86</v>
      </c>
      <c r="K192" s="25" t="s">
        <v>736</v>
      </c>
      <c r="L192" s="91" t="str">
        <f t="shared" si="75"/>
        <v>No</v>
      </c>
    </row>
    <row r="193" spans="1:12" ht="25" x14ac:dyDescent="0.25">
      <c r="A193" s="114" t="s">
        <v>1651</v>
      </c>
      <c r="B193" s="21" t="s">
        <v>213</v>
      </c>
      <c r="C193" s="9">
        <v>12.260481858</v>
      </c>
      <c r="D193" s="7" t="str">
        <f t="shared" si="76"/>
        <v>N/A</v>
      </c>
      <c r="E193" s="9">
        <v>12.875014242000001</v>
      </c>
      <c r="F193" s="7" t="str">
        <f t="shared" si="77"/>
        <v>N/A</v>
      </c>
      <c r="G193" s="9">
        <v>12.618788668000001</v>
      </c>
      <c r="H193" s="7" t="str">
        <f t="shared" si="78"/>
        <v>N/A</v>
      </c>
      <c r="I193" s="8">
        <v>5.0119999999999996</v>
      </c>
      <c r="J193" s="8">
        <v>-1.99</v>
      </c>
      <c r="K193" s="25" t="s">
        <v>736</v>
      </c>
      <c r="L193" s="91" t="str">
        <f t="shared" si="75"/>
        <v>Yes</v>
      </c>
    </row>
    <row r="194" spans="1:12" ht="25" x14ac:dyDescent="0.25">
      <c r="A194" s="114" t="s">
        <v>1652</v>
      </c>
      <c r="B194" s="21" t="s">
        <v>213</v>
      </c>
      <c r="C194" s="9">
        <v>19.880831939</v>
      </c>
      <c r="D194" s="7" t="str">
        <f t="shared" si="76"/>
        <v>N/A</v>
      </c>
      <c r="E194" s="9">
        <v>40.123504613999998</v>
      </c>
      <c r="F194" s="7" t="str">
        <f t="shared" si="77"/>
        <v>N/A</v>
      </c>
      <c r="G194" s="9">
        <v>39.780608696999998</v>
      </c>
      <c r="H194" s="7" t="str">
        <f t="shared" si="78"/>
        <v>N/A</v>
      </c>
      <c r="I194" s="8">
        <v>101.8</v>
      </c>
      <c r="J194" s="8">
        <v>-0.85499999999999998</v>
      </c>
      <c r="K194" s="25" t="s">
        <v>736</v>
      </c>
      <c r="L194" s="91" t="str">
        <f t="shared" si="75"/>
        <v>Yes</v>
      </c>
    </row>
    <row r="195" spans="1:12" ht="25" x14ac:dyDescent="0.25">
      <c r="A195" s="114" t="s">
        <v>1653</v>
      </c>
      <c r="B195" s="21" t="s">
        <v>213</v>
      </c>
      <c r="C195" s="9">
        <v>2.1352638829999999</v>
      </c>
      <c r="D195" s="7" t="str">
        <f t="shared" si="76"/>
        <v>N/A</v>
      </c>
      <c r="E195" s="9">
        <v>2.4081121111999999</v>
      </c>
      <c r="F195" s="7" t="str">
        <f t="shared" si="77"/>
        <v>N/A</v>
      </c>
      <c r="G195" s="9">
        <v>9.4790236596999993</v>
      </c>
      <c r="H195" s="7" t="str">
        <f t="shared" si="78"/>
        <v>N/A</v>
      </c>
      <c r="I195" s="8">
        <v>12.78</v>
      </c>
      <c r="J195" s="8">
        <v>293.60000000000002</v>
      </c>
      <c r="K195" s="25" t="s">
        <v>736</v>
      </c>
      <c r="L195" s="91" t="str">
        <f t="shared" si="75"/>
        <v>No</v>
      </c>
    </row>
    <row r="196" spans="1:12" ht="25" x14ac:dyDescent="0.25">
      <c r="A196" s="114" t="s">
        <v>1654</v>
      </c>
      <c r="B196" s="21" t="s">
        <v>213</v>
      </c>
      <c r="C196" s="9">
        <v>0.122015079</v>
      </c>
      <c r="D196" s="7" t="str">
        <f t="shared" si="76"/>
        <v>N/A</v>
      </c>
      <c r="E196" s="9">
        <v>0.24564201890000001</v>
      </c>
      <c r="F196" s="7" t="str">
        <f t="shared" si="77"/>
        <v>N/A</v>
      </c>
      <c r="G196" s="9">
        <v>0.2224223082</v>
      </c>
      <c r="H196" s="7" t="str">
        <f t="shared" si="78"/>
        <v>N/A</v>
      </c>
      <c r="I196" s="8">
        <v>101.3</v>
      </c>
      <c r="J196" s="8">
        <v>-9.4499999999999993</v>
      </c>
      <c r="K196" s="25" t="s">
        <v>736</v>
      </c>
      <c r="L196" s="91" t="str">
        <f t="shared" si="75"/>
        <v>Yes</v>
      </c>
    </row>
    <row r="197" spans="1:12" ht="25" x14ac:dyDescent="0.25">
      <c r="A197" s="114" t="s">
        <v>1655</v>
      </c>
      <c r="B197" s="21" t="s">
        <v>213</v>
      </c>
      <c r="C197" s="9">
        <v>58.139168366</v>
      </c>
      <c r="D197" s="7" t="str">
        <f t="shared" si="76"/>
        <v>N/A</v>
      </c>
      <c r="E197" s="9">
        <v>56.894610915000001</v>
      </c>
      <c r="F197" s="7" t="str">
        <f t="shared" si="77"/>
        <v>N/A</v>
      </c>
      <c r="G197" s="9">
        <v>57.209335496999998</v>
      </c>
      <c r="H197" s="7" t="str">
        <f t="shared" si="78"/>
        <v>N/A</v>
      </c>
      <c r="I197" s="8">
        <v>-2.14</v>
      </c>
      <c r="J197" s="8">
        <v>0.55320000000000003</v>
      </c>
      <c r="K197" s="25" t="s">
        <v>736</v>
      </c>
      <c r="L197" s="91" t="str">
        <f t="shared" si="75"/>
        <v>Yes</v>
      </c>
    </row>
    <row r="198" spans="1:12" ht="25" x14ac:dyDescent="0.25">
      <c r="A198" s="114" t="s">
        <v>1656</v>
      </c>
      <c r="B198" s="21" t="s">
        <v>213</v>
      </c>
      <c r="C198" s="9">
        <v>8.3376970699999997E-2</v>
      </c>
      <c r="D198" s="7" t="str">
        <f t="shared" si="76"/>
        <v>N/A</v>
      </c>
      <c r="E198" s="9">
        <v>9.8894838799999996E-2</v>
      </c>
      <c r="F198" s="7" t="str">
        <f t="shared" si="77"/>
        <v>N/A</v>
      </c>
      <c r="G198" s="9">
        <v>0.16313940839999999</v>
      </c>
      <c r="H198" s="7" t="str">
        <f t="shared" si="78"/>
        <v>N/A</v>
      </c>
      <c r="I198" s="8">
        <v>18.61</v>
      </c>
      <c r="J198" s="8">
        <v>64.959999999999994</v>
      </c>
      <c r="K198" s="25" t="s">
        <v>736</v>
      </c>
      <c r="L198" s="91" t="str">
        <f t="shared" si="75"/>
        <v>No</v>
      </c>
    </row>
    <row r="199" spans="1:12" ht="25" x14ac:dyDescent="0.25">
      <c r="A199" s="114" t="s">
        <v>1657</v>
      </c>
      <c r="B199" s="21" t="s">
        <v>213</v>
      </c>
      <c r="C199" s="9">
        <v>20.367875463000001</v>
      </c>
      <c r="D199" s="7" t="str">
        <f t="shared" si="76"/>
        <v>N/A</v>
      </c>
      <c r="E199" s="9">
        <v>22.112339068000001</v>
      </c>
      <c r="F199" s="7" t="str">
        <f t="shared" si="77"/>
        <v>N/A</v>
      </c>
      <c r="G199" s="9">
        <v>23.54823756</v>
      </c>
      <c r="H199" s="7" t="str">
        <f t="shared" si="78"/>
        <v>N/A</v>
      </c>
      <c r="I199" s="8">
        <v>8.5649999999999995</v>
      </c>
      <c r="J199" s="8">
        <v>6.4939999999999998</v>
      </c>
      <c r="K199" s="25" t="s">
        <v>736</v>
      </c>
      <c r="L199" s="91" t="str">
        <f t="shared" si="75"/>
        <v>Yes</v>
      </c>
    </row>
    <row r="200" spans="1:12" ht="25" x14ac:dyDescent="0.25">
      <c r="A200" s="114" t="s">
        <v>1658</v>
      </c>
      <c r="B200" s="21" t="s">
        <v>213</v>
      </c>
      <c r="C200" s="9">
        <v>5.7519941838999999</v>
      </c>
      <c r="D200" s="7" t="str">
        <f t="shared" si="76"/>
        <v>N/A</v>
      </c>
      <c r="E200" s="9">
        <v>8.6070411302000007</v>
      </c>
      <c r="F200" s="7" t="str">
        <f t="shared" si="77"/>
        <v>N/A</v>
      </c>
      <c r="G200" s="9">
        <v>9.1005937204999992</v>
      </c>
      <c r="H200" s="7" t="str">
        <f t="shared" si="78"/>
        <v>N/A</v>
      </c>
      <c r="I200" s="8">
        <v>49.64</v>
      </c>
      <c r="J200" s="8">
        <v>5.734</v>
      </c>
      <c r="K200" s="25" t="s">
        <v>736</v>
      </c>
      <c r="L200" s="91" t="str">
        <f t="shared" si="75"/>
        <v>Yes</v>
      </c>
    </row>
    <row r="201" spans="1:12" ht="25" x14ac:dyDescent="0.25">
      <c r="A201" s="114" t="s">
        <v>1659</v>
      </c>
      <c r="B201" s="21" t="s">
        <v>213</v>
      </c>
      <c r="C201" s="9">
        <v>0</v>
      </c>
      <c r="D201" s="7" t="str">
        <f t="shared" si="76"/>
        <v>N/A</v>
      </c>
      <c r="E201" s="9">
        <v>0</v>
      </c>
      <c r="F201" s="7" t="str">
        <f t="shared" si="77"/>
        <v>N/A</v>
      </c>
      <c r="G201" s="9">
        <v>0</v>
      </c>
      <c r="H201" s="7" t="str">
        <f t="shared" si="78"/>
        <v>N/A</v>
      </c>
      <c r="I201" s="8" t="s">
        <v>1747</v>
      </c>
      <c r="J201" s="8" t="s">
        <v>1747</v>
      </c>
      <c r="K201" s="25" t="s">
        <v>736</v>
      </c>
      <c r="L201" s="91" t="str">
        <f t="shared" si="75"/>
        <v>N/A</v>
      </c>
    </row>
    <row r="202" spans="1:12" ht="25" x14ac:dyDescent="0.25">
      <c r="A202" s="114" t="s">
        <v>1660</v>
      </c>
      <c r="B202" s="21" t="s">
        <v>213</v>
      </c>
      <c r="C202" s="9">
        <v>0</v>
      </c>
      <c r="D202" s="7" t="str">
        <f t="shared" si="76"/>
        <v>N/A</v>
      </c>
      <c r="E202" s="9">
        <v>0</v>
      </c>
      <c r="F202" s="7" t="str">
        <f t="shared" si="77"/>
        <v>N/A</v>
      </c>
      <c r="G202" s="9">
        <v>0</v>
      </c>
      <c r="H202" s="7" t="str">
        <f t="shared" si="78"/>
        <v>N/A</v>
      </c>
      <c r="I202" s="8" t="s">
        <v>1747</v>
      </c>
      <c r="J202" s="8" t="s">
        <v>1747</v>
      </c>
      <c r="K202" s="25" t="s">
        <v>736</v>
      </c>
      <c r="L202" s="91" t="str">
        <f t="shared" si="75"/>
        <v>N/A</v>
      </c>
    </row>
    <row r="203" spans="1:12" ht="25" x14ac:dyDescent="0.25">
      <c r="A203" s="114" t="s">
        <v>1661</v>
      </c>
      <c r="B203" s="21" t="s">
        <v>213</v>
      </c>
      <c r="C203" s="9">
        <v>1.0167923E-3</v>
      </c>
      <c r="D203" s="7" t="str">
        <f t="shared" si="76"/>
        <v>N/A</v>
      </c>
      <c r="E203" s="9">
        <v>4.1016293000000004E-3</v>
      </c>
      <c r="F203" s="7" t="str">
        <f t="shared" si="77"/>
        <v>N/A</v>
      </c>
      <c r="G203" s="9">
        <v>2.1841068299999999E-2</v>
      </c>
      <c r="H203" s="7" t="str">
        <f t="shared" si="78"/>
        <v>N/A</v>
      </c>
      <c r="I203" s="8">
        <v>303.39999999999998</v>
      </c>
      <c r="J203" s="8">
        <v>432.5</v>
      </c>
      <c r="K203" s="25" t="s">
        <v>736</v>
      </c>
      <c r="L203" s="91" t="str">
        <f t="shared" si="75"/>
        <v>No</v>
      </c>
    </row>
    <row r="204" spans="1:12" ht="25" x14ac:dyDescent="0.25">
      <c r="A204" s="114" t="s">
        <v>1662</v>
      </c>
      <c r="B204" s="21" t="s">
        <v>213</v>
      </c>
      <c r="C204" s="9">
        <v>3.8678780053000001</v>
      </c>
      <c r="D204" s="7" t="str">
        <f t="shared" si="76"/>
        <v>N/A</v>
      </c>
      <c r="E204" s="9">
        <v>3.9425771904000002</v>
      </c>
      <c r="F204" s="7" t="str">
        <f t="shared" si="77"/>
        <v>N/A</v>
      </c>
      <c r="G204" s="9">
        <v>4.1778843582</v>
      </c>
      <c r="H204" s="7" t="str">
        <f t="shared" si="78"/>
        <v>N/A</v>
      </c>
      <c r="I204" s="8">
        <v>1.931</v>
      </c>
      <c r="J204" s="8">
        <v>5.968</v>
      </c>
      <c r="K204" s="25" t="s">
        <v>736</v>
      </c>
      <c r="L204" s="91" t="str">
        <f t="shared" si="75"/>
        <v>Yes</v>
      </c>
    </row>
    <row r="205" spans="1:12" ht="25" x14ac:dyDescent="0.25">
      <c r="A205" s="114" t="s">
        <v>1663</v>
      </c>
      <c r="B205" s="21" t="s">
        <v>213</v>
      </c>
      <c r="C205" s="9">
        <v>1.6268677200000001E-2</v>
      </c>
      <c r="D205" s="7" t="str">
        <f t="shared" si="76"/>
        <v>N/A</v>
      </c>
      <c r="E205" s="9">
        <v>0.17226842880000001</v>
      </c>
      <c r="F205" s="7" t="str">
        <f t="shared" si="77"/>
        <v>N/A</v>
      </c>
      <c r="G205" s="9">
        <v>0.1818603241</v>
      </c>
      <c r="H205" s="7" t="str">
        <f t="shared" si="78"/>
        <v>N/A</v>
      </c>
      <c r="I205" s="8">
        <v>958.9</v>
      </c>
      <c r="J205" s="8">
        <v>5.5679999999999996</v>
      </c>
      <c r="K205" s="25" t="s">
        <v>736</v>
      </c>
      <c r="L205" s="91" t="str">
        <f t="shared" si="75"/>
        <v>Yes</v>
      </c>
    </row>
    <row r="206" spans="1:12" ht="25" x14ac:dyDescent="0.25">
      <c r="A206" s="114" t="s">
        <v>1664</v>
      </c>
      <c r="B206" s="21" t="s">
        <v>213</v>
      </c>
      <c r="C206" s="9">
        <v>0.84393762999999999</v>
      </c>
      <c r="D206" s="7" t="str">
        <f t="shared" si="76"/>
        <v>N/A</v>
      </c>
      <c r="E206" s="9">
        <v>1.2865443773</v>
      </c>
      <c r="F206" s="7" t="str">
        <f t="shared" si="77"/>
        <v>N/A</v>
      </c>
      <c r="G206" s="9">
        <v>1.5801344340000001</v>
      </c>
      <c r="H206" s="7" t="str">
        <f t="shared" si="78"/>
        <v>N/A</v>
      </c>
      <c r="I206" s="8">
        <v>52.45</v>
      </c>
      <c r="J206" s="8">
        <v>22.82</v>
      </c>
      <c r="K206" s="25" t="s">
        <v>736</v>
      </c>
      <c r="L206" s="91" t="str">
        <f t="shared" si="75"/>
        <v>Yes</v>
      </c>
    </row>
    <row r="207" spans="1:12" ht="25" x14ac:dyDescent="0.25">
      <c r="A207" s="114" t="s">
        <v>1665</v>
      </c>
      <c r="B207" s="21" t="s">
        <v>213</v>
      </c>
      <c r="C207" s="9">
        <v>0.50737937030000002</v>
      </c>
      <c r="D207" s="7" t="str">
        <f t="shared" si="76"/>
        <v>N/A</v>
      </c>
      <c r="E207" s="9">
        <v>0.61342144239999996</v>
      </c>
      <c r="F207" s="7" t="str">
        <f t="shared" si="77"/>
        <v>N/A</v>
      </c>
      <c r="G207" s="9">
        <v>0.51839107100000004</v>
      </c>
      <c r="H207" s="7" t="str">
        <f t="shared" si="78"/>
        <v>N/A</v>
      </c>
      <c r="I207" s="8">
        <v>20.9</v>
      </c>
      <c r="J207" s="8">
        <v>-15.5</v>
      </c>
      <c r="K207" s="25" t="s">
        <v>736</v>
      </c>
      <c r="L207" s="91" t="str">
        <f t="shared" si="75"/>
        <v>Yes</v>
      </c>
    </row>
    <row r="208" spans="1:12" ht="25" x14ac:dyDescent="0.25">
      <c r="A208" s="114" t="s">
        <v>1666</v>
      </c>
      <c r="B208" s="21" t="s">
        <v>213</v>
      </c>
      <c r="C208" s="9">
        <v>24.43962033</v>
      </c>
      <c r="D208" s="7" t="str">
        <f t="shared" si="76"/>
        <v>N/A</v>
      </c>
      <c r="E208" s="9">
        <v>22.402187536</v>
      </c>
      <c r="F208" s="7" t="str">
        <f t="shared" si="77"/>
        <v>N/A</v>
      </c>
      <c r="G208" s="9">
        <v>21.538859272</v>
      </c>
      <c r="H208" s="7" t="str">
        <f t="shared" si="78"/>
        <v>N/A</v>
      </c>
      <c r="I208" s="8">
        <v>-8.34</v>
      </c>
      <c r="J208" s="8">
        <v>-3.85</v>
      </c>
      <c r="K208" s="25" t="s">
        <v>736</v>
      </c>
      <c r="L208" s="91" t="str">
        <f t="shared" si="75"/>
        <v>Yes</v>
      </c>
    </row>
    <row r="209" spans="1:12" ht="25" x14ac:dyDescent="0.25">
      <c r="A209" s="114" t="s">
        <v>1667</v>
      </c>
      <c r="B209" s="21" t="s">
        <v>213</v>
      </c>
      <c r="C209" s="9">
        <v>0</v>
      </c>
      <c r="D209" s="7" t="str">
        <f t="shared" si="76"/>
        <v>N/A</v>
      </c>
      <c r="E209" s="9">
        <v>3.7826136500000003E-2</v>
      </c>
      <c r="F209" s="7" t="str">
        <f t="shared" si="77"/>
        <v>N/A</v>
      </c>
      <c r="G209" s="9">
        <v>4.0561984099999997E-2</v>
      </c>
      <c r="H209" s="7" t="str">
        <f t="shared" si="78"/>
        <v>N/A</v>
      </c>
      <c r="I209" s="8" t="s">
        <v>1747</v>
      </c>
      <c r="J209" s="8">
        <v>7.2329999999999997</v>
      </c>
      <c r="K209" s="25" t="s">
        <v>736</v>
      </c>
      <c r="L209" s="91" t="str">
        <f t="shared" si="75"/>
        <v>Yes</v>
      </c>
    </row>
    <row r="210" spans="1:12" ht="25" x14ac:dyDescent="0.25">
      <c r="A210" s="114" t="s">
        <v>1668</v>
      </c>
      <c r="B210" s="21" t="s">
        <v>213</v>
      </c>
      <c r="C210" s="9">
        <v>14.950405954000001</v>
      </c>
      <c r="D210" s="7" t="str">
        <f t="shared" si="76"/>
        <v>N/A</v>
      </c>
      <c r="E210" s="9">
        <v>15.675515552</v>
      </c>
      <c r="F210" s="7" t="str">
        <f t="shared" si="77"/>
        <v>N/A</v>
      </c>
      <c r="G210" s="9">
        <v>15.504038369</v>
      </c>
      <c r="H210" s="7" t="str">
        <f t="shared" si="78"/>
        <v>N/A</v>
      </c>
      <c r="I210" s="8">
        <v>4.8499999999999996</v>
      </c>
      <c r="J210" s="8">
        <v>-1.0900000000000001</v>
      </c>
      <c r="K210" s="25" t="s">
        <v>736</v>
      </c>
      <c r="L210" s="91" t="str">
        <f t="shared" si="75"/>
        <v>Yes</v>
      </c>
    </row>
    <row r="211" spans="1:12" ht="25" x14ac:dyDescent="0.25">
      <c r="A211" s="114" t="s">
        <v>1669</v>
      </c>
      <c r="B211" s="21" t="s">
        <v>213</v>
      </c>
      <c r="C211" s="9">
        <v>0</v>
      </c>
      <c r="D211" s="7" t="str">
        <f t="shared" si="76"/>
        <v>N/A</v>
      </c>
      <c r="E211" s="9">
        <v>0.1166685656</v>
      </c>
      <c r="F211" s="7" t="str">
        <f t="shared" si="77"/>
        <v>N/A</v>
      </c>
      <c r="G211" s="9">
        <v>0.1399611318</v>
      </c>
      <c r="H211" s="7" t="str">
        <f t="shared" si="78"/>
        <v>N/A</v>
      </c>
      <c r="I211" s="8" t="s">
        <v>1747</v>
      </c>
      <c r="J211" s="8">
        <v>19.96</v>
      </c>
      <c r="K211" s="25" t="s">
        <v>736</v>
      </c>
      <c r="L211" s="91" t="str">
        <f t="shared" si="75"/>
        <v>Yes</v>
      </c>
    </row>
    <row r="212" spans="1:12" ht="25" x14ac:dyDescent="0.25">
      <c r="A212" s="114" t="s">
        <v>1670</v>
      </c>
      <c r="B212" s="21" t="s">
        <v>213</v>
      </c>
      <c r="C212" s="9">
        <v>32.477872056999999</v>
      </c>
      <c r="D212" s="7" t="str">
        <f t="shared" si="76"/>
        <v>N/A</v>
      </c>
      <c r="E212" s="9">
        <v>2.3187877406999999</v>
      </c>
      <c r="F212" s="7" t="str">
        <f t="shared" si="77"/>
        <v>N/A</v>
      </c>
      <c r="G212" s="9">
        <v>7.5253623834000001</v>
      </c>
      <c r="H212" s="7" t="str">
        <f t="shared" si="78"/>
        <v>N/A</v>
      </c>
      <c r="I212" s="8">
        <v>-92.9</v>
      </c>
      <c r="J212" s="8">
        <v>224.5</v>
      </c>
      <c r="K212" s="25" t="s">
        <v>736</v>
      </c>
      <c r="L212" s="91" t="str">
        <f t="shared" si="75"/>
        <v>No</v>
      </c>
    </row>
    <row r="213" spans="1:12" ht="25" x14ac:dyDescent="0.25">
      <c r="A213" s="115" t="s">
        <v>1643</v>
      </c>
      <c r="B213" s="99" t="s">
        <v>213</v>
      </c>
      <c r="C213" s="149">
        <v>1.0742410916</v>
      </c>
      <c r="D213" s="130" t="str">
        <f t="shared" si="76"/>
        <v>N/A</v>
      </c>
      <c r="E213" s="149">
        <v>0.8636208272</v>
      </c>
      <c r="F213" s="130" t="str">
        <f t="shared" si="77"/>
        <v>N/A</v>
      </c>
      <c r="G213" s="149">
        <v>0.85091019310000005</v>
      </c>
      <c r="H213" s="130" t="str">
        <f t="shared" si="78"/>
        <v>N/A</v>
      </c>
      <c r="I213" s="131">
        <v>-19.600000000000001</v>
      </c>
      <c r="J213" s="131">
        <v>-1.47</v>
      </c>
      <c r="K213" s="144" t="s">
        <v>736</v>
      </c>
      <c r="L213" s="102" t="str">
        <f t="shared" si="75"/>
        <v>Yes</v>
      </c>
    </row>
    <row r="214" spans="1:12" x14ac:dyDescent="0.25">
      <c r="A214" s="169" t="s">
        <v>1632</v>
      </c>
      <c r="B214" s="170"/>
      <c r="C214" s="170"/>
      <c r="D214" s="170"/>
      <c r="E214" s="170"/>
      <c r="F214" s="170"/>
      <c r="G214" s="170"/>
      <c r="H214" s="170"/>
      <c r="I214" s="170"/>
      <c r="J214" s="170"/>
      <c r="K214" s="170"/>
      <c r="L214" s="171"/>
    </row>
    <row r="215" spans="1:12" x14ac:dyDescent="0.25">
      <c r="A215" s="164" t="s">
        <v>1630</v>
      </c>
      <c r="B215" s="165"/>
      <c r="C215" s="165"/>
      <c r="D215" s="165"/>
      <c r="E215" s="165"/>
      <c r="F215" s="165"/>
      <c r="G215" s="165"/>
      <c r="H215" s="165"/>
      <c r="I215" s="165"/>
      <c r="J215" s="165"/>
      <c r="K215" s="165"/>
      <c r="L215" s="166"/>
    </row>
    <row r="216" spans="1:12" s="13" customFormat="1" x14ac:dyDescent="0.25">
      <c r="A216" s="167" t="s">
        <v>1731</v>
      </c>
      <c r="B216" s="167"/>
      <c r="C216" s="167"/>
      <c r="D216" s="167"/>
      <c r="E216" s="167"/>
      <c r="F216" s="167"/>
      <c r="G216" s="167"/>
      <c r="H216" s="167"/>
      <c r="I216" s="167"/>
      <c r="J216" s="167"/>
      <c r="K216" s="167"/>
      <c r="L216" s="168"/>
    </row>
    <row r="218" spans="1:12" x14ac:dyDescent="0.25">
      <c r="A218" s="2"/>
    </row>
    <row r="219" spans="1:12" x14ac:dyDescent="0.25">
      <c r="A219" s="2"/>
    </row>
    <row r="221" spans="1:12" x14ac:dyDescent="0.25">
      <c r="A221" s="27"/>
    </row>
    <row r="222" spans="1:12" x14ac:dyDescent="0.25">
      <c r="A222" s="27"/>
    </row>
    <row r="223" spans="1:12" x14ac:dyDescent="0.25">
      <c r="A223" s="27"/>
    </row>
    <row r="224" spans="1:12" x14ac:dyDescent="0.25">
      <c r="A224" s="27"/>
    </row>
    <row r="225" spans="1:1" x14ac:dyDescent="0.25">
      <c r="A225" s="27"/>
    </row>
    <row r="226" spans="1:1" x14ac:dyDescent="0.25">
      <c r="A226" s="27"/>
    </row>
    <row r="227" spans="1:1" x14ac:dyDescent="0.25">
      <c r="A227" s="27"/>
    </row>
    <row r="228" spans="1:1" x14ac:dyDescent="0.25">
      <c r="A228" s="27"/>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F248" activePane="bottomRight" state="frozen"/>
      <selection activeCell="K249" sqref="K249"/>
      <selection pane="topRight" activeCell="K249" sqref="K249"/>
      <selection pane="bottomLeft" activeCell="K249" sqref="K249"/>
      <selection pane="bottomRight" activeCell="K249" sqref="K249"/>
    </sheetView>
  </sheetViews>
  <sheetFormatPr defaultColWidth="9.1796875" defaultRowHeight="12.5" x14ac:dyDescent="0.25"/>
  <cols>
    <col min="1" max="1" width="77.26953125" style="28"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ht="54" customHeight="1" x14ac:dyDescent="0.3">
      <c r="A2" s="178" t="s">
        <v>1593</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123" t="s">
        <v>3</v>
      </c>
      <c r="B6" s="25" t="s">
        <v>213</v>
      </c>
      <c r="C6" s="1">
        <v>12563</v>
      </c>
      <c r="D6" s="7" t="str">
        <f t="shared" ref="D6:D39" si="0">IF($B6="N/A","N/A",IF(C6&gt;10,"No",IF(C6&lt;-10,"No","Yes")))</f>
        <v>N/A</v>
      </c>
      <c r="E6" s="1">
        <v>8979</v>
      </c>
      <c r="F6" s="7" t="str">
        <f t="shared" ref="F6:F39" si="1">IF($B6="N/A","N/A",IF(E6&gt;10,"No",IF(E6&lt;-10,"No","Yes")))</f>
        <v>N/A</v>
      </c>
      <c r="G6" s="1">
        <v>5529</v>
      </c>
      <c r="H6" s="7" t="str">
        <f t="shared" ref="H6:H39" si="2">IF($B6="N/A","N/A",IF(G6&gt;10,"No",IF(G6&lt;-10,"No","Yes")))</f>
        <v>N/A</v>
      </c>
      <c r="I6" s="8">
        <v>-28.5</v>
      </c>
      <c r="J6" s="8">
        <v>-38.4</v>
      </c>
      <c r="K6" s="25" t="s">
        <v>736</v>
      </c>
      <c r="L6" s="91" t="str">
        <f t="shared" ref="L6:L39" si="3">IF(J6="Div by 0", "N/A", IF(K6="N/A","N/A", IF(J6&gt;VALUE(MID(K6,1,2)), "No", IF(J6&lt;-1*VALUE(MID(K6,1,2)), "No", "Yes"))))</f>
        <v>No</v>
      </c>
    </row>
    <row r="7" spans="1:12" x14ac:dyDescent="0.25">
      <c r="A7" s="123" t="s">
        <v>4</v>
      </c>
      <c r="B7" s="21" t="s">
        <v>213</v>
      </c>
      <c r="C7" s="22">
        <v>8914</v>
      </c>
      <c r="D7" s="7" t="str">
        <f t="shared" si="0"/>
        <v>N/A</v>
      </c>
      <c r="E7" s="22">
        <v>5647</v>
      </c>
      <c r="F7" s="7" t="str">
        <f t="shared" si="1"/>
        <v>N/A</v>
      </c>
      <c r="G7" s="22">
        <v>3631</v>
      </c>
      <c r="H7" s="7" t="str">
        <f t="shared" si="2"/>
        <v>N/A</v>
      </c>
      <c r="I7" s="8">
        <v>-36.700000000000003</v>
      </c>
      <c r="J7" s="8">
        <v>-35.700000000000003</v>
      </c>
      <c r="K7" s="25" t="s">
        <v>736</v>
      </c>
      <c r="L7" s="91" t="str">
        <f t="shared" si="3"/>
        <v>No</v>
      </c>
    </row>
    <row r="8" spans="1:12" x14ac:dyDescent="0.25">
      <c r="A8" s="123" t="s">
        <v>359</v>
      </c>
      <c r="B8" s="21" t="s">
        <v>213</v>
      </c>
      <c r="C8" s="4">
        <v>70.954389875000004</v>
      </c>
      <c r="D8" s="7" t="str">
        <f>IF($B8="N/A","N/A",IF(C8&gt;10,"No",IF(C8&lt;-10,"No","Yes")))</f>
        <v>N/A</v>
      </c>
      <c r="E8" s="4">
        <v>62.891190555999998</v>
      </c>
      <c r="F8" s="7" t="str">
        <f t="shared" si="1"/>
        <v>N/A</v>
      </c>
      <c r="G8" s="4">
        <v>65.671911738000006</v>
      </c>
      <c r="H8" s="7" t="str">
        <f t="shared" si="2"/>
        <v>N/A</v>
      </c>
      <c r="I8" s="8">
        <v>-11.4</v>
      </c>
      <c r="J8" s="8">
        <v>4.4210000000000003</v>
      </c>
      <c r="K8" s="25" t="s">
        <v>736</v>
      </c>
      <c r="L8" s="91" t="str">
        <f t="shared" si="3"/>
        <v>Yes</v>
      </c>
    </row>
    <row r="9" spans="1:12" x14ac:dyDescent="0.25">
      <c r="A9" s="123" t="s">
        <v>83</v>
      </c>
      <c r="B9" s="21" t="s">
        <v>213</v>
      </c>
      <c r="C9" s="22">
        <v>7861.76</v>
      </c>
      <c r="D9" s="7" t="str">
        <f t="shared" si="0"/>
        <v>N/A</v>
      </c>
      <c r="E9" s="22">
        <v>4711.79</v>
      </c>
      <c r="F9" s="7" t="str">
        <f t="shared" si="1"/>
        <v>N/A</v>
      </c>
      <c r="G9" s="22">
        <v>3190.61</v>
      </c>
      <c r="H9" s="7" t="str">
        <f t="shared" si="2"/>
        <v>N/A</v>
      </c>
      <c r="I9" s="8">
        <v>-40.1</v>
      </c>
      <c r="J9" s="8">
        <v>-32.299999999999997</v>
      </c>
      <c r="K9" s="25" t="s">
        <v>736</v>
      </c>
      <c r="L9" s="91" t="str">
        <f t="shared" si="3"/>
        <v>No</v>
      </c>
    </row>
    <row r="10" spans="1:12" x14ac:dyDescent="0.25">
      <c r="A10" s="123" t="s">
        <v>100</v>
      </c>
      <c r="B10" s="21" t="s">
        <v>213</v>
      </c>
      <c r="C10" s="22">
        <v>137</v>
      </c>
      <c r="D10" s="7" t="str">
        <f t="shared" si="0"/>
        <v>N/A</v>
      </c>
      <c r="E10" s="22">
        <v>38</v>
      </c>
      <c r="F10" s="7" t="str">
        <f t="shared" si="1"/>
        <v>N/A</v>
      </c>
      <c r="G10" s="22">
        <v>25</v>
      </c>
      <c r="H10" s="7" t="str">
        <f t="shared" si="2"/>
        <v>N/A</v>
      </c>
      <c r="I10" s="8">
        <v>-72.3</v>
      </c>
      <c r="J10" s="8">
        <v>-34.200000000000003</v>
      </c>
      <c r="K10" s="25" t="s">
        <v>736</v>
      </c>
      <c r="L10" s="91" t="str">
        <f t="shared" si="3"/>
        <v>No</v>
      </c>
    </row>
    <row r="11" spans="1:12" x14ac:dyDescent="0.25">
      <c r="A11" s="123" t="s">
        <v>976</v>
      </c>
      <c r="B11" s="21" t="s">
        <v>213</v>
      </c>
      <c r="C11" s="22">
        <v>58</v>
      </c>
      <c r="D11" s="7" t="str">
        <f t="shared" si="0"/>
        <v>N/A</v>
      </c>
      <c r="E11" s="22">
        <v>12</v>
      </c>
      <c r="F11" s="7" t="str">
        <f t="shared" si="1"/>
        <v>N/A</v>
      </c>
      <c r="G11" s="22">
        <v>11</v>
      </c>
      <c r="H11" s="7" t="str">
        <f t="shared" si="2"/>
        <v>N/A</v>
      </c>
      <c r="I11" s="8">
        <v>-79.3</v>
      </c>
      <c r="J11" s="8">
        <v>-58.3</v>
      </c>
      <c r="K11" s="25" t="s">
        <v>736</v>
      </c>
      <c r="L11" s="91" t="str">
        <f t="shared" si="3"/>
        <v>No</v>
      </c>
    </row>
    <row r="12" spans="1:12" x14ac:dyDescent="0.25">
      <c r="A12" s="123" t="s">
        <v>977</v>
      </c>
      <c r="B12" s="21" t="s">
        <v>213</v>
      </c>
      <c r="C12" s="22">
        <v>0</v>
      </c>
      <c r="D12" s="7" t="str">
        <f t="shared" si="0"/>
        <v>N/A</v>
      </c>
      <c r="E12" s="22">
        <v>0</v>
      </c>
      <c r="F12" s="7" t="str">
        <f t="shared" si="1"/>
        <v>N/A</v>
      </c>
      <c r="G12" s="22">
        <v>0</v>
      </c>
      <c r="H12" s="7" t="str">
        <f t="shared" si="2"/>
        <v>N/A</v>
      </c>
      <c r="I12" s="8" t="s">
        <v>1747</v>
      </c>
      <c r="J12" s="8" t="s">
        <v>1747</v>
      </c>
      <c r="K12" s="25" t="s">
        <v>736</v>
      </c>
      <c r="L12" s="91" t="str">
        <f t="shared" si="3"/>
        <v>N/A</v>
      </c>
    </row>
    <row r="13" spans="1:12" x14ac:dyDescent="0.25">
      <c r="A13" s="123" t="s">
        <v>978</v>
      </c>
      <c r="B13" s="21" t="s">
        <v>213</v>
      </c>
      <c r="C13" s="22">
        <v>0</v>
      </c>
      <c r="D13" s="7" t="str">
        <f t="shared" si="0"/>
        <v>N/A</v>
      </c>
      <c r="E13" s="22">
        <v>0</v>
      </c>
      <c r="F13" s="7" t="str">
        <f t="shared" si="1"/>
        <v>N/A</v>
      </c>
      <c r="G13" s="22">
        <v>0</v>
      </c>
      <c r="H13" s="7" t="str">
        <f t="shared" si="2"/>
        <v>N/A</v>
      </c>
      <c r="I13" s="8" t="s">
        <v>1747</v>
      </c>
      <c r="J13" s="8" t="s">
        <v>1747</v>
      </c>
      <c r="K13" s="25" t="s">
        <v>736</v>
      </c>
      <c r="L13" s="91" t="str">
        <f t="shared" si="3"/>
        <v>N/A</v>
      </c>
    </row>
    <row r="14" spans="1:12" x14ac:dyDescent="0.25">
      <c r="A14" s="123" t="s">
        <v>979</v>
      </c>
      <c r="B14" s="21" t="s">
        <v>213</v>
      </c>
      <c r="C14" s="22">
        <v>47</v>
      </c>
      <c r="D14" s="7" t="str">
        <f t="shared" si="0"/>
        <v>N/A</v>
      </c>
      <c r="E14" s="22">
        <v>11</v>
      </c>
      <c r="F14" s="7" t="str">
        <f t="shared" si="1"/>
        <v>N/A</v>
      </c>
      <c r="G14" s="22">
        <v>11</v>
      </c>
      <c r="H14" s="7" t="str">
        <f t="shared" si="2"/>
        <v>N/A</v>
      </c>
      <c r="I14" s="8">
        <v>-91.5</v>
      </c>
      <c r="J14" s="8">
        <v>-25</v>
      </c>
      <c r="K14" s="25" t="s">
        <v>736</v>
      </c>
      <c r="L14" s="91" t="str">
        <f t="shared" si="3"/>
        <v>Yes</v>
      </c>
    </row>
    <row r="15" spans="1:12" x14ac:dyDescent="0.25">
      <c r="A15" s="122" t="s">
        <v>980</v>
      </c>
      <c r="B15" s="21" t="s">
        <v>213</v>
      </c>
      <c r="C15" s="22">
        <v>32</v>
      </c>
      <c r="D15" s="7" t="str">
        <f t="shared" si="0"/>
        <v>N/A</v>
      </c>
      <c r="E15" s="22">
        <v>22</v>
      </c>
      <c r="F15" s="7" t="str">
        <f t="shared" si="1"/>
        <v>N/A</v>
      </c>
      <c r="G15" s="22">
        <v>17</v>
      </c>
      <c r="H15" s="7" t="str">
        <f t="shared" si="2"/>
        <v>N/A</v>
      </c>
      <c r="I15" s="8">
        <v>-31.3</v>
      </c>
      <c r="J15" s="8">
        <v>-22.7</v>
      </c>
      <c r="K15" s="25" t="s">
        <v>736</v>
      </c>
      <c r="L15" s="91" t="str">
        <f t="shared" si="3"/>
        <v>Yes</v>
      </c>
    </row>
    <row r="16" spans="1:12" x14ac:dyDescent="0.25">
      <c r="A16" s="122" t="s">
        <v>102</v>
      </c>
      <c r="B16" s="21" t="s">
        <v>213</v>
      </c>
      <c r="C16" s="22">
        <v>2047</v>
      </c>
      <c r="D16" s="7" t="str">
        <f t="shared" si="0"/>
        <v>N/A</v>
      </c>
      <c r="E16" s="22">
        <v>1290</v>
      </c>
      <c r="F16" s="7" t="str">
        <f t="shared" si="1"/>
        <v>N/A</v>
      </c>
      <c r="G16" s="22">
        <v>1055</v>
      </c>
      <c r="H16" s="7" t="str">
        <f t="shared" si="2"/>
        <v>N/A</v>
      </c>
      <c r="I16" s="8">
        <v>-37</v>
      </c>
      <c r="J16" s="8">
        <v>-18.2</v>
      </c>
      <c r="K16" s="25" t="s">
        <v>736</v>
      </c>
      <c r="L16" s="91" t="str">
        <f t="shared" si="3"/>
        <v>Yes</v>
      </c>
    </row>
    <row r="17" spans="1:12" x14ac:dyDescent="0.25">
      <c r="A17" s="122" t="s">
        <v>981</v>
      </c>
      <c r="B17" s="21" t="s">
        <v>213</v>
      </c>
      <c r="C17" s="22">
        <v>1495</v>
      </c>
      <c r="D17" s="7" t="str">
        <f t="shared" si="0"/>
        <v>N/A</v>
      </c>
      <c r="E17" s="22">
        <v>1019</v>
      </c>
      <c r="F17" s="7" t="str">
        <f t="shared" si="1"/>
        <v>N/A</v>
      </c>
      <c r="G17" s="22">
        <v>870</v>
      </c>
      <c r="H17" s="7" t="str">
        <f t="shared" si="2"/>
        <v>N/A</v>
      </c>
      <c r="I17" s="8">
        <v>-31.8</v>
      </c>
      <c r="J17" s="8">
        <v>-14.6</v>
      </c>
      <c r="K17" s="25" t="s">
        <v>736</v>
      </c>
      <c r="L17" s="91" t="str">
        <f t="shared" si="3"/>
        <v>Yes</v>
      </c>
    </row>
    <row r="18" spans="1:12" x14ac:dyDescent="0.25">
      <c r="A18" s="122" t="s">
        <v>982</v>
      </c>
      <c r="B18" s="21" t="s">
        <v>213</v>
      </c>
      <c r="C18" s="22">
        <v>0</v>
      </c>
      <c r="D18" s="7" t="str">
        <f t="shared" si="0"/>
        <v>N/A</v>
      </c>
      <c r="E18" s="22">
        <v>0</v>
      </c>
      <c r="F18" s="7" t="str">
        <f t="shared" si="1"/>
        <v>N/A</v>
      </c>
      <c r="G18" s="22">
        <v>0</v>
      </c>
      <c r="H18" s="7" t="str">
        <f t="shared" si="2"/>
        <v>N/A</v>
      </c>
      <c r="I18" s="8" t="s">
        <v>1747</v>
      </c>
      <c r="J18" s="8" t="s">
        <v>1747</v>
      </c>
      <c r="K18" s="25" t="s">
        <v>736</v>
      </c>
      <c r="L18" s="91" t="str">
        <f t="shared" si="3"/>
        <v>N/A</v>
      </c>
    </row>
    <row r="19" spans="1:12" x14ac:dyDescent="0.25">
      <c r="A19" s="122" t="s">
        <v>983</v>
      </c>
      <c r="B19" s="21" t="s">
        <v>213</v>
      </c>
      <c r="C19" s="22">
        <v>76</v>
      </c>
      <c r="D19" s="7" t="str">
        <f t="shared" si="0"/>
        <v>N/A</v>
      </c>
      <c r="E19" s="22">
        <v>75</v>
      </c>
      <c r="F19" s="7" t="str">
        <f t="shared" si="1"/>
        <v>N/A</v>
      </c>
      <c r="G19" s="22">
        <v>54</v>
      </c>
      <c r="H19" s="7" t="str">
        <f t="shared" si="2"/>
        <v>N/A</v>
      </c>
      <c r="I19" s="8">
        <v>-1.32</v>
      </c>
      <c r="J19" s="8">
        <v>-28</v>
      </c>
      <c r="K19" s="25" t="s">
        <v>736</v>
      </c>
      <c r="L19" s="91" t="str">
        <f t="shared" si="3"/>
        <v>Yes</v>
      </c>
    </row>
    <row r="20" spans="1:12" x14ac:dyDescent="0.25">
      <c r="A20" s="122" t="s">
        <v>984</v>
      </c>
      <c r="B20" s="21" t="s">
        <v>213</v>
      </c>
      <c r="C20" s="22">
        <v>476</v>
      </c>
      <c r="D20" s="7" t="str">
        <f t="shared" si="0"/>
        <v>N/A</v>
      </c>
      <c r="E20" s="22">
        <v>196</v>
      </c>
      <c r="F20" s="7" t="str">
        <f t="shared" si="1"/>
        <v>N/A</v>
      </c>
      <c r="G20" s="22">
        <v>131</v>
      </c>
      <c r="H20" s="7" t="str">
        <f t="shared" si="2"/>
        <v>N/A</v>
      </c>
      <c r="I20" s="8">
        <v>-58.8</v>
      </c>
      <c r="J20" s="8">
        <v>-33.200000000000003</v>
      </c>
      <c r="K20" s="25" t="s">
        <v>736</v>
      </c>
      <c r="L20" s="91" t="str">
        <f t="shared" si="3"/>
        <v>No</v>
      </c>
    </row>
    <row r="21" spans="1:12" x14ac:dyDescent="0.25">
      <c r="A21" s="114" t="s">
        <v>985</v>
      </c>
      <c r="B21" s="21" t="s">
        <v>213</v>
      </c>
      <c r="C21" s="22">
        <v>0</v>
      </c>
      <c r="D21" s="7" t="str">
        <f t="shared" si="0"/>
        <v>N/A</v>
      </c>
      <c r="E21" s="22">
        <v>0</v>
      </c>
      <c r="F21" s="7" t="str">
        <f t="shared" si="1"/>
        <v>N/A</v>
      </c>
      <c r="G21" s="22">
        <v>0</v>
      </c>
      <c r="H21" s="7" t="str">
        <f t="shared" si="2"/>
        <v>N/A</v>
      </c>
      <c r="I21" s="8" t="s">
        <v>1747</v>
      </c>
      <c r="J21" s="8" t="s">
        <v>1747</v>
      </c>
      <c r="K21" s="25" t="s">
        <v>736</v>
      </c>
      <c r="L21" s="91" t="str">
        <f t="shared" si="3"/>
        <v>N/A</v>
      </c>
    </row>
    <row r="22" spans="1:12" x14ac:dyDescent="0.25">
      <c r="A22" s="122" t="s">
        <v>1703</v>
      </c>
      <c r="B22" s="21" t="s">
        <v>213</v>
      </c>
      <c r="C22" s="22">
        <v>6201</v>
      </c>
      <c r="D22" s="7" t="str">
        <f t="shared" si="0"/>
        <v>N/A</v>
      </c>
      <c r="E22" s="22">
        <v>4637</v>
      </c>
      <c r="F22" s="7" t="str">
        <f t="shared" si="1"/>
        <v>N/A</v>
      </c>
      <c r="G22" s="22">
        <v>2639</v>
      </c>
      <c r="H22" s="7" t="str">
        <f t="shared" si="2"/>
        <v>N/A</v>
      </c>
      <c r="I22" s="8">
        <v>-25.2</v>
      </c>
      <c r="J22" s="8">
        <v>-43.1</v>
      </c>
      <c r="K22" s="25" t="s">
        <v>736</v>
      </c>
      <c r="L22" s="91" t="str">
        <f t="shared" si="3"/>
        <v>No</v>
      </c>
    </row>
    <row r="23" spans="1:12" x14ac:dyDescent="0.25">
      <c r="A23" s="122" t="s">
        <v>986</v>
      </c>
      <c r="B23" s="21" t="s">
        <v>213</v>
      </c>
      <c r="C23" s="22">
        <v>4556</v>
      </c>
      <c r="D23" s="7" t="str">
        <f t="shared" si="0"/>
        <v>N/A</v>
      </c>
      <c r="E23" s="22">
        <v>3380</v>
      </c>
      <c r="F23" s="7" t="str">
        <f t="shared" si="1"/>
        <v>N/A</v>
      </c>
      <c r="G23" s="22">
        <v>1882</v>
      </c>
      <c r="H23" s="7" t="str">
        <f t="shared" si="2"/>
        <v>N/A</v>
      </c>
      <c r="I23" s="8">
        <v>-25.8</v>
      </c>
      <c r="J23" s="8">
        <v>-44.3</v>
      </c>
      <c r="K23" s="25" t="s">
        <v>736</v>
      </c>
      <c r="L23" s="91" t="str">
        <f t="shared" si="3"/>
        <v>No</v>
      </c>
    </row>
    <row r="24" spans="1:12" x14ac:dyDescent="0.25">
      <c r="A24" s="122" t="s">
        <v>987</v>
      </c>
      <c r="B24" s="21" t="s">
        <v>213</v>
      </c>
      <c r="C24" s="22">
        <v>0</v>
      </c>
      <c r="D24" s="7" t="str">
        <f t="shared" si="0"/>
        <v>N/A</v>
      </c>
      <c r="E24" s="22">
        <v>0</v>
      </c>
      <c r="F24" s="7" t="str">
        <f t="shared" si="1"/>
        <v>N/A</v>
      </c>
      <c r="G24" s="22">
        <v>0</v>
      </c>
      <c r="H24" s="7" t="str">
        <f t="shared" si="2"/>
        <v>N/A</v>
      </c>
      <c r="I24" s="8" t="s">
        <v>1747</v>
      </c>
      <c r="J24" s="8" t="s">
        <v>1747</v>
      </c>
      <c r="K24" s="25" t="s">
        <v>736</v>
      </c>
      <c r="L24" s="91" t="str">
        <f t="shared" si="3"/>
        <v>N/A</v>
      </c>
    </row>
    <row r="25" spans="1:12" x14ac:dyDescent="0.25">
      <c r="A25" s="122" t="s">
        <v>988</v>
      </c>
      <c r="B25" s="21" t="s">
        <v>213</v>
      </c>
      <c r="C25" s="22">
        <v>0</v>
      </c>
      <c r="D25" s="7" t="str">
        <f t="shared" si="0"/>
        <v>N/A</v>
      </c>
      <c r="E25" s="22">
        <v>0</v>
      </c>
      <c r="F25" s="7" t="str">
        <f t="shared" si="1"/>
        <v>N/A</v>
      </c>
      <c r="G25" s="22">
        <v>0</v>
      </c>
      <c r="H25" s="7" t="str">
        <f t="shared" si="2"/>
        <v>N/A</v>
      </c>
      <c r="I25" s="8" t="s">
        <v>1747</v>
      </c>
      <c r="J25" s="8" t="s">
        <v>1747</v>
      </c>
      <c r="K25" s="25" t="s">
        <v>736</v>
      </c>
      <c r="L25" s="91" t="str">
        <f t="shared" si="3"/>
        <v>N/A</v>
      </c>
    </row>
    <row r="26" spans="1:12" x14ac:dyDescent="0.25">
      <c r="A26" s="122" t="s">
        <v>989</v>
      </c>
      <c r="B26" s="21" t="s">
        <v>213</v>
      </c>
      <c r="C26" s="22">
        <v>599</v>
      </c>
      <c r="D26" s="7" t="str">
        <f t="shared" si="0"/>
        <v>N/A</v>
      </c>
      <c r="E26" s="22">
        <v>378</v>
      </c>
      <c r="F26" s="7" t="str">
        <f t="shared" si="1"/>
        <v>N/A</v>
      </c>
      <c r="G26" s="22">
        <v>224</v>
      </c>
      <c r="H26" s="7" t="str">
        <f t="shared" si="2"/>
        <v>N/A</v>
      </c>
      <c r="I26" s="8">
        <v>-36.9</v>
      </c>
      <c r="J26" s="8">
        <v>-40.700000000000003</v>
      </c>
      <c r="K26" s="25" t="s">
        <v>736</v>
      </c>
      <c r="L26" s="91" t="str">
        <f t="shared" si="3"/>
        <v>No</v>
      </c>
    </row>
    <row r="27" spans="1:12" x14ac:dyDescent="0.25">
      <c r="A27" s="122" t="s">
        <v>990</v>
      </c>
      <c r="B27" s="21" t="s">
        <v>213</v>
      </c>
      <c r="C27" s="22">
        <v>788</v>
      </c>
      <c r="D27" s="7" t="str">
        <f t="shared" si="0"/>
        <v>N/A</v>
      </c>
      <c r="E27" s="22">
        <v>631</v>
      </c>
      <c r="F27" s="7" t="str">
        <f t="shared" si="1"/>
        <v>N/A</v>
      </c>
      <c r="G27" s="22">
        <v>330</v>
      </c>
      <c r="H27" s="7" t="str">
        <f t="shared" si="2"/>
        <v>N/A</v>
      </c>
      <c r="I27" s="8">
        <v>-19.899999999999999</v>
      </c>
      <c r="J27" s="8">
        <v>-47.7</v>
      </c>
      <c r="K27" s="25" t="s">
        <v>736</v>
      </c>
      <c r="L27" s="91" t="str">
        <f t="shared" si="3"/>
        <v>No</v>
      </c>
    </row>
    <row r="28" spans="1:12" x14ac:dyDescent="0.25">
      <c r="A28" s="140" t="s">
        <v>991</v>
      </c>
      <c r="B28" s="21" t="s">
        <v>213</v>
      </c>
      <c r="C28" s="22">
        <v>255</v>
      </c>
      <c r="D28" s="7" t="str">
        <f t="shared" si="0"/>
        <v>N/A</v>
      </c>
      <c r="E28" s="22">
        <v>246</v>
      </c>
      <c r="F28" s="7" t="str">
        <f t="shared" si="1"/>
        <v>N/A</v>
      </c>
      <c r="G28" s="22">
        <v>201</v>
      </c>
      <c r="H28" s="7" t="str">
        <f t="shared" si="2"/>
        <v>N/A</v>
      </c>
      <c r="I28" s="8">
        <v>-3.53</v>
      </c>
      <c r="J28" s="8">
        <v>-18.3</v>
      </c>
      <c r="K28" s="25" t="s">
        <v>736</v>
      </c>
      <c r="L28" s="91" t="str">
        <f t="shared" si="3"/>
        <v>Yes</v>
      </c>
    </row>
    <row r="29" spans="1:12" x14ac:dyDescent="0.25">
      <c r="A29" s="140" t="s">
        <v>992</v>
      </c>
      <c r="B29" s="21" t="s">
        <v>213</v>
      </c>
      <c r="C29" s="22">
        <v>11</v>
      </c>
      <c r="D29" s="7" t="str">
        <f t="shared" si="0"/>
        <v>N/A</v>
      </c>
      <c r="E29" s="22">
        <v>11</v>
      </c>
      <c r="F29" s="7" t="str">
        <f t="shared" si="1"/>
        <v>N/A</v>
      </c>
      <c r="G29" s="22">
        <v>11</v>
      </c>
      <c r="H29" s="7" t="str">
        <f t="shared" si="2"/>
        <v>N/A</v>
      </c>
      <c r="I29" s="8">
        <v>-33.299999999999997</v>
      </c>
      <c r="J29" s="8">
        <v>0</v>
      </c>
      <c r="K29" s="25" t="s">
        <v>736</v>
      </c>
      <c r="L29" s="91" t="str">
        <f t="shared" si="3"/>
        <v>Yes</v>
      </c>
    </row>
    <row r="30" spans="1:12" x14ac:dyDescent="0.25">
      <c r="A30" s="140" t="s">
        <v>106</v>
      </c>
      <c r="B30" s="21" t="s">
        <v>213</v>
      </c>
      <c r="C30" s="22">
        <v>4178</v>
      </c>
      <c r="D30" s="7" t="str">
        <f t="shared" si="0"/>
        <v>N/A</v>
      </c>
      <c r="E30" s="22">
        <v>3014</v>
      </c>
      <c r="F30" s="7" t="str">
        <f t="shared" si="1"/>
        <v>N/A</v>
      </c>
      <c r="G30" s="22">
        <v>1810</v>
      </c>
      <c r="H30" s="7" t="str">
        <f t="shared" si="2"/>
        <v>N/A</v>
      </c>
      <c r="I30" s="8">
        <v>-27.9</v>
      </c>
      <c r="J30" s="8">
        <v>-39.9</v>
      </c>
      <c r="K30" s="25" t="s">
        <v>736</v>
      </c>
      <c r="L30" s="91" t="str">
        <f t="shared" si="3"/>
        <v>No</v>
      </c>
    </row>
    <row r="31" spans="1:12" x14ac:dyDescent="0.25">
      <c r="A31" s="148" t="s">
        <v>993</v>
      </c>
      <c r="B31" s="21" t="s">
        <v>213</v>
      </c>
      <c r="C31" s="22">
        <v>2068</v>
      </c>
      <c r="D31" s="7" t="str">
        <f t="shared" si="0"/>
        <v>N/A</v>
      </c>
      <c r="E31" s="22">
        <v>1660</v>
      </c>
      <c r="F31" s="7" t="str">
        <f t="shared" si="1"/>
        <v>N/A</v>
      </c>
      <c r="G31" s="22">
        <v>952</v>
      </c>
      <c r="H31" s="7" t="str">
        <f t="shared" si="2"/>
        <v>N/A</v>
      </c>
      <c r="I31" s="8">
        <v>-19.7</v>
      </c>
      <c r="J31" s="8">
        <v>-42.7</v>
      </c>
      <c r="K31" s="25" t="s">
        <v>736</v>
      </c>
      <c r="L31" s="91" t="str">
        <f t="shared" si="3"/>
        <v>No</v>
      </c>
    </row>
    <row r="32" spans="1:12" x14ac:dyDescent="0.25">
      <c r="A32" s="148" t="s">
        <v>994</v>
      </c>
      <c r="B32" s="21" t="s">
        <v>213</v>
      </c>
      <c r="C32" s="22">
        <v>0</v>
      </c>
      <c r="D32" s="7" t="str">
        <f t="shared" si="0"/>
        <v>N/A</v>
      </c>
      <c r="E32" s="22">
        <v>0</v>
      </c>
      <c r="F32" s="7" t="str">
        <f t="shared" si="1"/>
        <v>N/A</v>
      </c>
      <c r="G32" s="22">
        <v>0</v>
      </c>
      <c r="H32" s="7" t="str">
        <f t="shared" si="2"/>
        <v>N/A</v>
      </c>
      <c r="I32" s="8" t="s">
        <v>1747</v>
      </c>
      <c r="J32" s="8" t="s">
        <v>1747</v>
      </c>
      <c r="K32" s="25" t="s">
        <v>736</v>
      </c>
      <c r="L32" s="91" t="str">
        <f t="shared" si="3"/>
        <v>N/A</v>
      </c>
    </row>
    <row r="33" spans="1:12" x14ac:dyDescent="0.25">
      <c r="A33" s="148" t="s">
        <v>995</v>
      </c>
      <c r="B33" s="21" t="s">
        <v>213</v>
      </c>
      <c r="C33" s="22">
        <v>0</v>
      </c>
      <c r="D33" s="7" t="str">
        <f t="shared" si="0"/>
        <v>N/A</v>
      </c>
      <c r="E33" s="22">
        <v>0</v>
      </c>
      <c r="F33" s="7" t="str">
        <f t="shared" si="1"/>
        <v>N/A</v>
      </c>
      <c r="G33" s="22">
        <v>0</v>
      </c>
      <c r="H33" s="7" t="str">
        <f t="shared" si="2"/>
        <v>N/A</v>
      </c>
      <c r="I33" s="8" t="s">
        <v>1747</v>
      </c>
      <c r="J33" s="8" t="s">
        <v>1747</v>
      </c>
      <c r="K33" s="25" t="s">
        <v>736</v>
      </c>
      <c r="L33" s="91" t="str">
        <f t="shared" si="3"/>
        <v>N/A</v>
      </c>
    </row>
    <row r="34" spans="1:12" x14ac:dyDescent="0.25">
      <c r="A34" s="148" t="s">
        <v>996</v>
      </c>
      <c r="B34" s="21" t="s">
        <v>213</v>
      </c>
      <c r="C34" s="22">
        <v>105</v>
      </c>
      <c r="D34" s="7" t="str">
        <f t="shared" si="0"/>
        <v>N/A</v>
      </c>
      <c r="E34" s="22">
        <v>82</v>
      </c>
      <c r="F34" s="7" t="str">
        <f t="shared" si="1"/>
        <v>N/A</v>
      </c>
      <c r="G34" s="22">
        <v>39</v>
      </c>
      <c r="H34" s="7" t="str">
        <f t="shared" si="2"/>
        <v>N/A</v>
      </c>
      <c r="I34" s="8">
        <v>-21.9</v>
      </c>
      <c r="J34" s="8">
        <v>-52.4</v>
      </c>
      <c r="K34" s="25" t="s">
        <v>736</v>
      </c>
      <c r="L34" s="91" t="str">
        <f t="shared" si="3"/>
        <v>No</v>
      </c>
    </row>
    <row r="35" spans="1:12" x14ac:dyDescent="0.25">
      <c r="A35" s="148" t="s">
        <v>997</v>
      </c>
      <c r="B35" s="21" t="s">
        <v>213</v>
      </c>
      <c r="C35" s="22">
        <v>296</v>
      </c>
      <c r="D35" s="7" t="str">
        <f t="shared" si="0"/>
        <v>N/A</v>
      </c>
      <c r="E35" s="22">
        <v>285</v>
      </c>
      <c r="F35" s="7" t="str">
        <f t="shared" si="1"/>
        <v>N/A</v>
      </c>
      <c r="G35" s="22">
        <v>172</v>
      </c>
      <c r="H35" s="7" t="str">
        <f t="shared" si="2"/>
        <v>N/A</v>
      </c>
      <c r="I35" s="8">
        <v>-3.72</v>
      </c>
      <c r="J35" s="8">
        <v>-39.6</v>
      </c>
      <c r="K35" s="25" t="s">
        <v>736</v>
      </c>
      <c r="L35" s="91" t="str">
        <f t="shared" si="3"/>
        <v>No</v>
      </c>
    </row>
    <row r="36" spans="1:12" x14ac:dyDescent="0.25">
      <c r="A36" s="148" t="s">
        <v>998</v>
      </c>
      <c r="B36" s="21" t="s">
        <v>213</v>
      </c>
      <c r="C36" s="22">
        <v>1709</v>
      </c>
      <c r="D36" s="7" t="str">
        <f t="shared" si="0"/>
        <v>N/A</v>
      </c>
      <c r="E36" s="22">
        <v>987</v>
      </c>
      <c r="F36" s="7" t="str">
        <f t="shared" si="1"/>
        <v>N/A</v>
      </c>
      <c r="G36" s="22">
        <v>647</v>
      </c>
      <c r="H36" s="7" t="str">
        <f t="shared" si="2"/>
        <v>N/A</v>
      </c>
      <c r="I36" s="8">
        <v>-42.2</v>
      </c>
      <c r="J36" s="8">
        <v>-34.4</v>
      </c>
      <c r="K36" s="25" t="s">
        <v>736</v>
      </c>
      <c r="L36" s="91" t="str">
        <f t="shared" si="3"/>
        <v>No</v>
      </c>
    </row>
    <row r="37" spans="1:12" x14ac:dyDescent="0.25">
      <c r="A37" s="148" t="s">
        <v>122</v>
      </c>
      <c r="B37" s="21" t="s">
        <v>213</v>
      </c>
      <c r="C37" s="22">
        <v>95</v>
      </c>
      <c r="D37" s="7" t="str">
        <f t="shared" si="0"/>
        <v>N/A</v>
      </c>
      <c r="E37" s="22">
        <v>21</v>
      </c>
      <c r="F37" s="7" t="str">
        <f t="shared" si="1"/>
        <v>N/A</v>
      </c>
      <c r="G37" s="22">
        <v>11</v>
      </c>
      <c r="H37" s="7" t="str">
        <f t="shared" si="2"/>
        <v>N/A</v>
      </c>
      <c r="I37" s="8">
        <v>-77.900000000000006</v>
      </c>
      <c r="J37" s="8">
        <v>-57.1</v>
      </c>
      <c r="K37" s="25" t="s">
        <v>736</v>
      </c>
      <c r="L37" s="91" t="str">
        <f t="shared" si="3"/>
        <v>No</v>
      </c>
    </row>
    <row r="38" spans="1:12" x14ac:dyDescent="0.25">
      <c r="A38" s="148" t="s">
        <v>84</v>
      </c>
      <c r="B38" s="21" t="s">
        <v>213</v>
      </c>
      <c r="C38" s="26">
        <v>135898150</v>
      </c>
      <c r="D38" s="7" t="str">
        <f t="shared" si="0"/>
        <v>N/A</v>
      </c>
      <c r="E38" s="26">
        <v>72909120</v>
      </c>
      <c r="F38" s="7" t="str">
        <f t="shared" si="1"/>
        <v>N/A</v>
      </c>
      <c r="G38" s="26">
        <v>66908603</v>
      </c>
      <c r="H38" s="7" t="str">
        <f t="shared" si="2"/>
        <v>N/A</v>
      </c>
      <c r="I38" s="8">
        <v>-46.4</v>
      </c>
      <c r="J38" s="8">
        <v>-8.23</v>
      </c>
      <c r="K38" s="25" t="s">
        <v>736</v>
      </c>
      <c r="L38" s="91" t="str">
        <f t="shared" si="3"/>
        <v>Yes</v>
      </c>
    </row>
    <row r="39" spans="1:12" x14ac:dyDescent="0.25">
      <c r="A39" s="148" t="s">
        <v>1287</v>
      </c>
      <c r="B39" s="21" t="s">
        <v>213</v>
      </c>
      <c r="C39" s="26">
        <v>10817.332643</v>
      </c>
      <c r="D39" s="7" t="str">
        <f t="shared" si="0"/>
        <v>N/A</v>
      </c>
      <c r="E39" s="26">
        <v>8119.9599064000004</v>
      </c>
      <c r="F39" s="7" t="str">
        <f t="shared" si="1"/>
        <v>N/A</v>
      </c>
      <c r="G39" s="26">
        <v>12101.393199</v>
      </c>
      <c r="H39" s="7" t="str">
        <f t="shared" si="2"/>
        <v>N/A</v>
      </c>
      <c r="I39" s="8">
        <v>-24.9</v>
      </c>
      <c r="J39" s="8">
        <v>49.03</v>
      </c>
      <c r="K39" s="25" t="s">
        <v>736</v>
      </c>
      <c r="L39" s="91" t="str">
        <f t="shared" si="3"/>
        <v>No</v>
      </c>
    </row>
    <row r="40" spans="1:12" x14ac:dyDescent="0.25">
      <c r="A40" s="148" t="s">
        <v>1288</v>
      </c>
      <c r="B40" s="21" t="s">
        <v>213</v>
      </c>
      <c r="C40" s="26">
        <v>15245.473413</v>
      </c>
      <c r="D40" s="7" t="str">
        <f>IF($B40="N/A","N/A",IF(C40&gt;10,"No",IF(C40&lt;-10,"No","Yes")))</f>
        <v>N/A</v>
      </c>
      <c r="E40" s="26">
        <v>12911.124491</v>
      </c>
      <c r="F40" s="7" t="str">
        <f>IF($B40="N/A","N/A",IF(E40&gt;10,"No",IF(E40&lt;-10,"No","Yes")))</f>
        <v>N/A</v>
      </c>
      <c r="G40" s="26">
        <v>18427.045717000001</v>
      </c>
      <c r="H40" s="7" t="str">
        <f>IF($B40="N/A","N/A",IF(G40&gt;10,"No",IF(G40&lt;-10,"No","Yes")))</f>
        <v>N/A</v>
      </c>
      <c r="I40" s="8">
        <v>-15.3</v>
      </c>
      <c r="J40" s="8">
        <v>42.72</v>
      </c>
      <c r="K40" s="25" t="s">
        <v>736</v>
      </c>
      <c r="L40" s="91" t="str">
        <f>IF(J40="Div by 0", "N/A", IF(K40="N/A","N/A", IF(J40&gt;VALUE(MID(K40,1,2)), "No", IF(J40&lt;-1*VALUE(MID(K40,1,2)), "No", "Yes"))))</f>
        <v>No</v>
      </c>
    </row>
    <row r="41" spans="1:12" x14ac:dyDescent="0.25">
      <c r="A41" s="148" t="s">
        <v>107</v>
      </c>
      <c r="B41" s="21" t="s">
        <v>213</v>
      </c>
      <c r="C41" s="26">
        <v>569200</v>
      </c>
      <c r="D41" s="7" t="str">
        <f t="shared" ref="D41:D44" si="4">IF($B41="N/A","N/A",IF(C41&gt;10,"No",IF(C41&lt;-10,"No","Yes")))</f>
        <v>N/A</v>
      </c>
      <c r="E41" s="26">
        <v>343662</v>
      </c>
      <c r="F41" s="7" t="str">
        <f t="shared" ref="F41:F44" si="5">IF($B41="N/A","N/A",IF(E41&gt;10,"No",IF(E41&lt;-10,"No","Yes")))</f>
        <v>N/A</v>
      </c>
      <c r="G41" s="26">
        <v>227938</v>
      </c>
      <c r="H41" s="7" t="str">
        <f t="shared" ref="H41:H44" si="6">IF($B41="N/A","N/A",IF(G41&gt;10,"No",IF(G41&lt;-10,"No","Yes")))</f>
        <v>N/A</v>
      </c>
      <c r="I41" s="8">
        <v>-39.6</v>
      </c>
      <c r="J41" s="8">
        <v>-33.700000000000003</v>
      </c>
      <c r="K41" s="25" t="s">
        <v>736</v>
      </c>
      <c r="L41" s="91" t="str">
        <f t="shared" ref="L41:L43" si="7">IF(J41="Div by 0", "N/A", IF(K41="N/A","N/A", IF(J41&gt;VALUE(MID(K41,1,2)), "No", IF(J41&lt;-1*VALUE(MID(K41,1,2)), "No", "Yes"))))</f>
        <v>No</v>
      </c>
    </row>
    <row r="42" spans="1:12" x14ac:dyDescent="0.25">
      <c r="A42" s="148" t="s">
        <v>158</v>
      </c>
      <c r="B42" s="25" t="s">
        <v>217</v>
      </c>
      <c r="C42" s="1">
        <v>42</v>
      </c>
      <c r="D42" s="7" t="str">
        <f>IF($B42="N/A","N/A",IF(C42&gt;0,"No",IF(C42&lt;0,"No","Yes")))</f>
        <v>No</v>
      </c>
      <c r="E42" s="1">
        <v>72</v>
      </c>
      <c r="F42" s="7" t="str">
        <f>IF($B42="N/A","N/A",IF(E42&gt;0,"No",IF(E42&lt;0,"No","Yes")))</f>
        <v>No</v>
      </c>
      <c r="G42" s="1">
        <v>30</v>
      </c>
      <c r="H42" s="7" t="str">
        <f>IF($B42="N/A","N/A",IF(G42&gt;0,"No",IF(G42&lt;0,"No","Yes")))</f>
        <v>No</v>
      </c>
      <c r="I42" s="8">
        <v>71.430000000000007</v>
      </c>
      <c r="J42" s="8">
        <v>-58.3</v>
      </c>
      <c r="K42" s="25" t="s">
        <v>736</v>
      </c>
      <c r="L42" s="91" t="str">
        <f t="shared" si="7"/>
        <v>No</v>
      </c>
    </row>
    <row r="43" spans="1:12" x14ac:dyDescent="0.25">
      <c r="A43" s="148" t="s">
        <v>156</v>
      </c>
      <c r="B43" s="21" t="s">
        <v>213</v>
      </c>
      <c r="C43" s="26">
        <v>38058</v>
      </c>
      <c r="D43" s="7" t="str">
        <f t="shared" si="4"/>
        <v>N/A</v>
      </c>
      <c r="E43" s="26">
        <v>52650</v>
      </c>
      <c r="F43" s="7" t="str">
        <f t="shared" si="5"/>
        <v>N/A</v>
      </c>
      <c r="G43" s="26">
        <v>28912</v>
      </c>
      <c r="H43" s="7" t="str">
        <f t="shared" si="6"/>
        <v>N/A</v>
      </c>
      <c r="I43" s="8">
        <v>38.340000000000003</v>
      </c>
      <c r="J43" s="8">
        <v>-45.1</v>
      </c>
      <c r="K43" s="25" t="s">
        <v>736</v>
      </c>
      <c r="L43" s="91" t="str">
        <f t="shared" si="7"/>
        <v>No</v>
      </c>
    </row>
    <row r="44" spans="1:12" x14ac:dyDescent="0.25">
      <c r="A44" s="148" t="s">
        <v>1289</v>
      </c>
      <c r="B44" s="21" t="s">
        <v>213</v>
      </c>
      <c r="C44" s="26">
        <v>906.14285714000005</v>
      </c>
      <c r="D44" s="7" t="str">
        <f t="shared" si="4"/>
        <v>N/A</v>
      </c>
      <c r="E44" s="26">
        <v>731.25</v>
      </c>
      <c r="F44" s="7" t="str">
        <f t="shared" si="5"/>
        <v>N/A</v>
      </c>
      <c r="G44" s="26">
        <v>963.73333333000005</v>
      </c>
      <c r="H44" s="7" t="str">
        <f t="shared" si="6"/>
        <v>N/A</v>
      </c>
      <c r="I44" s="8">
        <v>-19.3</v>
      </c>
      <c r="J44" s="8">
        <v>31.79</v>
      </c>
      <c r="K44" s="25" t="s">
        <v>736</v>
      </c>
      <c r="L44" s="91" t="str">
        <f>IF(J44="Div by 0", "N/A", IF(OR(J44="N/A",K44="N/A"),"N/A", IF(J44&gt;VALUE(MID(K44,1,2)), "No", IF(J44&lt;-1*VALUE(MID(K44,1,2)), "No", "Yes"))))</f>
        <v>No</v>
      </c>
    </row>
    <row r="45" spans="1:12" x14ac:dyDescent="0.25">
      <c r="A45" s="148" t="s">
        <v>1290</v>
      </c>
      <c r="B45" s="21" t="s">
        <v>213</v>
      </c>
      <c r="C45" s="26">
        <v>31293.715327999998</v>
      </c>
      <c r="D45" s="7" t="str">
        <f t="shared" ref="D45:D71" si="8">IF($B45="N/A","N/A",IF(C45&gt;10,"No",IF(C45&lt;-10,"No","Yes")))</f>
        <v>N/A</v>
      </c>
      <c r="E45" s="26">
        <v>30861.894736999999</v>
      </c>
      <c r="F45" s="7" t="str">
        <f t="shared" ref="F45:F71" si="9">IF($B45="N/A","N/A",IF(E45&gt;10,"No",IF(E45&lt;-10,"No","Yes")))</f>
        <v>N/A</v>
      </c>
      <c r="G45" s="26">
        <v>85021.88</v>
      </c>
      <c r="H45" s="7" t="str">
        <f t="shared" ref="H45:H71" si="10">IF($B45="N/A","N/A",IF(G45&gt;10,"No",IF(G45&lt;-10,"No","Yes")))</f>
        <v>N/A</v>
      </c>
      <c r="I45" s="8">
        <v>-1.38</v>
      </c>
      <c r="J45" s="8">
        <v>175.5</v>
      </c>
      <c r="K45" s="25" t="s">
        <v>736</v>
      </c>
      <c r="L45" s="91" t="str">
        <f t="shared" ref="L45:L71" si="11">IF(J45="Div by 0", "N/A", IF(K45="N/A","N/A", IF(J45&gt;VALUE(MID(K45,1,2)), "No", IF(J45&lt;-1*VALUE(MID(K45,1,2)), "No", "Yes"))))</f>
        <v>No</v>
      </c>
    </row>
    <row r="46" spans="1:12" x14ac:dyDescent="0.25">
      <c r="A46" s="148" t="s">
        <v>1291</v>
      </c>
      <c r="B46" s="21" t="s">
        <v>213</v>
      </c>
      <c r="C46" s="26">
        <v>30124.758621000001</v>
      </c>
      <c r="D46" s="7" t="str">
        <f t="shared" si="8"/>
        <v>N/A</v>
      </c>
      <c r="E46" s="26">
        <v>43637.416666999998</v>
      </c>
      <c r="F46" s="7" t="str">
        <f t="shared" si="9"/>
        <v>N/A</v>
      </c>
      <c r="G46" s="26">
        <v>230549.2</v>
      </c>
      <c r="H46" s="7" t="str">
        <f t="shared" si="10"/>
        <v>N/A</v>
      </c>
      <c r="I46" s="8">
        <v>44.86</v>
      </c>
      <c r="J46" s="8">
        <v>428.3</v>
      </c>
      <c r="K46" s="25" t="s">
        <v>736</v>
      </c>
      <c r="L46" s="91" t="str">
        <f t="shared" si="11"/>
        <v>No</v>
      </c>
    </row>
    <row r="47" spans="1:12" x14ac:dyDescent="0.25">
      <c r="A47" s="148" t="s">
        <v>1292</v>
      </c>
      <c r="B47" s="21" t="s">
        <v>213</v>
      </c>
      <c r="C47" s="26" t="s">
        <v>1747</v>
      </c>
      <c r="D47" s="7" t="str">
        <f t="shared" si="8"/>
        <v>N/A</v>
      </c>
      <c r="E47" s="26" t="s">
        <v>1747</v>
      </c>
      <c r="F47" s="7" t="str">
        <f t="shared" si="9"/>
        <v>N/A</v>
      </c>
      <c r="G47" s="26" t="s">
        <v>1747</v>
      </c>
      <c r="H47" s="7" t="str">
        <f t="shared" si="10"/>
        <v>N/A</v>
      </c>
      <c r="I47" s="8" t="s">
        <v>1747</v>
      </c>
      <c r="J47" s="8" t="s">
        <v>1747</v>
      </c>
      <c r="K47" s="25" t="s">
        <v>736</v>
      </c>
      <c r="L47" s="91" t="str">
        <f t="shared" si="11"/>
        <v>N/A</v>
      </c>
    </row>
    <row r="48" spans="1:12" x14ac:dyDescent="0.25">
      <c r="A48" s="148" t="s">
        <v>1293</v>
      </c>
      <c r="B48" s="21" t="s">
        <v>213</v>
      </c>
      <c r="C48" s="26" t="s">
        <v>1747</v>
      </c>
      <c r="D48" s="7" t="str">
        <f t="shared" si="8"/>
        <v>N/A</v>
      </c>
      <c r="E48" s="26" t="s">
        <v>1747</v>
      </c>
      <c r="F48" s="7" t="str">
        <f t="shared" si="9"/>
        <v>N/A</v>
      </c>
      <c r="G48" s="26" t="s">
        <v>1747</v>
      </c>
      <c r="H48" s="7" t="str">
        <f t="shared" si="10"/>
        <v>N/A</v>
      </c>
      <c r="I48" s="8" t="s">
        <v>1747</v>
      </c>
      <c r="J48" s="8" t="s">
        <v>1747</v>
      </c>
      <c r="K48" s="25" t="s">
        <v>736</v>
      </c>
      <c r="L48" s="91" t="str">
        <f t="shared" si="11"/>
        <v>N/A</v>
      </c>
    </row>
    <row r="49" spans="1:12" x14ac:dyDescent="0.25">
      <c r="A49" s="148" t="s">
        <v>1294</v>
      </c>
      <c r="B49" s="21" t="s">
        <v>213</v>
      </c>
      <c r="C49" s="26">
        <v>45377.446809000001</v>
      </c>
      <c r="D49" s="7" t="str">
        <f t="shared" si="8"/>
        <v>N/A</v>
      </c>
      <c r="E49" s="26">
        <v>112318</v>
      </c>
      <c r="F49" s="7" t="str">
        <f t="shared" si="9"/>
        <v>N/A</v>
      </c>
      <c r="G49" s="26">
        <v>257386.33332999999</v>
      </c>
      <c r="H49" s="7" t="str">
        <f t="shared" si="10"/>
        <v>N/A</v>
      </c>
      <c r="I49" s="8">
        <v>147.5</v>
      </c>
      <c r="J49" s="8">
        <v>129.19999999999999</v>
      </c>
      <c r="K49" s="25" t="s">
        <v>736</v>
      </c>
      <c r="L49" s="91" t="str">
        <f t="shared" si="11"/>
        <v>No</v>
      </c>
    </row>
    <row r="50" spans="1:12" x14ac:dyDescent="0.25">
      <c r="A50" s="148" t="s">
        <v>1295</v>
      </c>
      <c r="B50" s="21" t="s">
        <v>213</v>
      </c>
      <c r="C50" s="26">
        <v>12726.96875</v>
      </c>
      <c r="D50" s="7" t="str">
        <f t="shared" si="8"/>
        <v>N/A</v>
      </c>
      <c r="E50" s="26">
        <v>9083.2272727</v>
      </c>
      <c r="F50" s="7" t="str">
        <f t="shared" si="9"/>
        <v>N/A</v>
      </c>
      <c r="G50" s="26">
        <v>11802.470588</v>
      </c>
      <c r="H50" s="7" t="str">
        <f t="shared" si="10"/>
        <v>N/A</v>
      </c>
      <c r="I50" s="8">
        <v>-28.6</v>
      </c>
      <c r="J50" s="8">
        <v>29.94</v>
      </c>
      <c r="K50" s="25" t="s">
        <v>736</v>
      </c>
      <c r="L50" s="91" t="str">
        <f t="shared" si="11"/>
        <v>Yes</v>
      </c>
    </row>
    <row r="51" spans="1:12" x14ac:dyDescent="0.25">
      <c r="A51" s="148" t="s">
        <v>1296</v>
      </c>
      <c r="B51" s="21" t="s">
        <v>213</v>
      </c>
      <c r="C51" s="26">
        <v>50530.554958000001</v>
      </c>
      <c r="D51" s="7" t="str">
        <f t="shared" si="8"/>
        <v>N/A</v>
      </c>
      <c r="E51" s="26">
        <v>41759.965891</v>
      </c>
      <c r="F51" s="7" t="str">
        <f t="shared" si="9"/>
        <v>N/A</v>
      </c>
      <c r="G51" s="26">
        <v>49534.451184999998</v>
      </c>
      <c r="H51" s="7" t="str">
        <f t="shared" si="10"/>
        <v>N/A</v>
      </c>
      <c r="I51" s="8">
        <v>-17.399999999999999</v>
      </c>
      <c r="J51" s="8">
        <v>18.62</v>
      </c>
      <c r="K51" s="25" t="s">
        <v>736</v>
      </c>
      <c r="L51" s="91" t="str">
        <f t="shared" si="11"/>
        <v>Yes</v>
      </c>
    </row>
    <row r="52" spans="1:12" x14ac:dyDescent="0.25">
      <c r="A52" s="148" t="s">
        <v>1297</v>
      </c>
      <c r="B52" s="21" t="s">
        <v>213</v>
      </c>
      <c r="C52" s="26">
        <v>56213.511036999997</v>
      </c>
      <c r="D52" s="7" t="str">
        <f t="shared" si="8"/>
        <v>N/A</v>
      </c>
      <c r="E52" s="26">
        <v>48003.037291000001</v>
      </c>
      <c r="F52" s="7" t="str">
        <f t="shared" si="9"/>
        <v>N/A</v>
      </c>
      <c r="G52" s="26">
        <v>56099.768966000003</v>
      </c>
      <c r="H52" s="7" t="str">
        <f t="shared" si="10"/>
        <v>N/A</v>
      </c>
      <c r="I52" s="8">
        <v>-14.6</v>
      </c>
      <c r="J52" s="8">
        <v>16.87</v>
      </c>
      <c r="K52" s="25" t="s">
        <v>736</v>
      </c>
      <c r="L52" s="91" t="str">
        <f t="shared" si="11"/>
        <v>Yes</v>
      </c>
    </row>
    <row r="53" spans="1:12" x14ac:dyDescent="0.25">
      <c r="A53" s="148" t="s">
        <v>1298</v>
      </c>
      <c r="B53" s="21" t="s">
        <v>213</v>
      </c>
      <c r="C53" s="26" t="s">
        <v>1747</v>
      </c>
      <c r="D53" s="7" t="str">
        <f t="shared" si="8"/>
        <v>N/A</v>
      </c>
      <c r="E53" s="26" t="s">
        <v>1747</v>
      </c>
      <c r="F53" s="7" t="str">
        <f t="shared" si="9"/>
        <v>N/A</v>
      </c>
      <c r="G53" s="26" t="s">
        <v>1747</v>
      </c>
      <c r="H53" s="7" t="str">
        <f t="shared" si="10"/>
        <v>N/A</v>
      </c>
      <c r="I53" s="8" t="s">
        <v>1747</v>
      </c>
      <c r="J53" s="8" t="s">
        <v>1747</v>
      </c>
      <c r="K53" s="25" t="s">
        <v>736</v>
      </c>
      <c r="L53" s="91" t="str">
        <f t="shared" si="11"/>
        <v>N/A</v>
      </c>
    </row>
    <row r="54" spans="1:12" x14ac:dyDescent="0.25">
      <c r="A54" s="148" t="s">
        <v>1299</v>
      </c>
      <c r="B54" s="21" t="s">
        <v>213</v>
      </c>
      <c r="C54" s="26">
        <v>22868.092105</v>
      </c>
      <c r="D54" s="7" t="str">
        <f t="shared" si="8"/>
        <v>N/A</v>
      </c>
      <c r="E54" s="26">
        <v>13973.973333</v>
      </c>
      <c r="F54" s="7" t="str">
        <f t="shared" si="9"/>
        <v>N/A</v>
      </c>
      <c r="G54" s="26">
        <v>18203.222222</v>
      </c>
      <c r="H54" s="7" t="str">
        <f t="shared" si="10"/>
        <v>N/A</v>
      </c>
      <c r="I54" s="8">
        <v>-38.9</v>
      </c>
      <c r="J54" s="8">
        <v>30.27</v>
      </c>
      <c r="K54" s="25" t="s">
        <v>736</v>
      </c>
      <c r="L54" s="91" t="str">
        <f t="shared" si="11"/>
        <v>No</v>
      </c>
    </row>
    <row r="55" spans="1:12" x14ac:dyDescent="0.25">
      <c r="A55" s="148" t="s">
        <v>1676</v>
      </c>
      <c r="B55" s="21" t="s">
        <v>213</v>
      </c>
      <c r="C55" s="26">
        <v>37098.470587999996</v>
      </c>
      <c r="D55" s="7" t="str">
        <f t="shared" si="8"/>
        <v>N/A</v>
      </c>
      <c r="E55" s="26">
        <v>19934.760203999998</v>
      </c>
      <c r="F55" s="7" t="str">
        <f t="shared" si="9"/>
        <v>N/A</v>
      </c>
      <c r="G55" s="26">
        <v>18847.885495999999</v>
      </c>
      <c r="H55" s="7" t="str">
        <f t="shared" si="10"/>
        <v>N/A</v>
      </c>
      <c r="I55" s="8">
        <v>-46.3</v>
      </c>
      <c r="J55" s="8">
        <v>-5.45</v>
      </c>
      <c r="K55" s="25" t="s">
        <v>736</v>
      </c>
      <c r="L55" s="91" t="str">
        <f t="shared" si="11"/>
        <v>Yes</v>
      </c>
    </row>
    <row r="56" spans="1:12" x14ac:dyDescent="0.25">
      <c r="A56" s="148" t="s">
        <v>1300</v>
      </c>
      <c r="B56" s="21" t="s">
        <v>213</v>
      </c>
      <c r="C56" s="26" t="s">
        <v>1747</v>
      </c>
      <c r="D56" s="7" t="str">
        <f t="shared" si="8"/>
        <v>N/A</v>
      </c>
      <c r="E56" s="26" t="s">
        <v>1747</v>
      </c>
      <c r="F56" s="7" t="str">
        <f t="shared" si="9"/>
        <v>N/A</v>
      </c>
      <c r="G56" s="26" t="s">
        <v>1747</v>
      </c>
      <c r="H56" s="7" t="str">
        <f t="shared" si="10"/>
        <v>N/A</v>
      </c>
      <c r="I56" s="8" t="s">
        <v>1747</v>
      </c>
      <c r="J56" s="8" t="s">
        <v>1747</v>
      </c>
      <c r="K56" s="25" t="s">
        <v>736</v>
      </c>
      <c r="L56" s="91" t="str">
        <f t="shared" si="11"/>
        <v>N/A</v>
      </c>
    </row>
    <row r="57" spans="1:12" x14ac:dyDescent="0.25">
      <c r="A57" s="148" t="s">
        <v>1677</v>
      </c>
      <c r="B57" s="21" t="s">
        <v>213</v>
      </c>
      <c r="C57" s="26">
        <v>1835.3701016</v>
      </c>
      <c r="D57" s="7" t="str">
        <f t="shared" si="8"/>
        <v>N/A</v>
      </c>
      <c r="E57" s="26">
        <v>1745.8003019</v>
      </c>
      <c r="F57" s="7" t="str">
        <f t="shared" si="9"/>
        <v>N/A</v>
      </c>
      <c r="G57" s="26">
        <v>2227.7381584</v>
      </c>
      <c r="H57" s="7" t="str">
        <f t="shared" si="10"/>
        <v>N/A</v>
      </c>
      <c r="I57" s="8">
        <v>-4.88</v>
      </c>
      <c r="J57" s="8">
        <v>27.61</v>
      </c>
      <c r="K57" s="25" t="s">
        <v>736</v>
      </c>
      <c r="L57" s="91" t="str">
        <f t="shared" si="11"/>
        <v>Yes</v>
      </c>
    </row>
    <row r="58" spans="1:12" x14ac:dyDescent="0.25">
      <c r="A58" s="148" t="s">
        <v>1301</v>
      </c>
      <c r="B58" s="21" t="s">
        <v>213</v>
      </c>
      <c r="C58" s="26">
        <v>1510.8121159</v>
      </c>
      <c r="D58" s="7" t="str">
        <f t="shared" si="8"/>
        <v>N/A</v>
      </c>
      <c r="E58" s="26">
        <v>1418.6852071000001</v>
      </c>
      <c r="F58" s="7" t="str">
        <f t="shared" si="9"/>
        <v>N/A</v>
      </c>
      <c r="G58" s="26">
        <v>1506.7332624999999</v>
      </c>
      <c r="H58" s="7" t="str">
        <f t="shared" si="10"/>
        <v>N/A</v>
      </c>
      <c r="I58" s="8">
        <v>-6.1</v>
      </c>
      <c r="J58" s="8">
        <v>6.2060000000000004</v>
      </c>
      <c r="K58" s="25" t="s">
        <v>736</v>
      </c>
      <c r="L58" s="91" t="str">
        <f t="shared" si="11"/>
        <v>Yes</v>
      </c>
    </row>
    <row r="59" spans="1:12" ht="12" customHeight="1" x14ac:dyDescent="0.25">
      <c r="A59" s="148" t="s">
        <v>1678</v>
      </c>
      <c r="B59" s="21" t="s">
        <v>213</v>
      </c>
      <c r="C59" s="26" t="s">
        <v>1747</v>
      </c>
      <c r="D59" s="7" t="str">
        <f t="shared" si="8"/>
        <v>N/A</v>
      </c>
      <c r="E59" s="26" t="s">
        <v>1747</v>
      </c>
      <c r="F59" s="7" t="str">
        <f t="shared" si="9"/>
        <v>N/A</v>
      </c>
      <c r="G59" s="26" t="s">
        <v>1747</v>
      </c>
      <c r="H59" s="7" t="str">
        <f t="shared" si="10"/>
        <v>N/A</v>
      </c>
      <c r="I59" s="8" t="s">
        <v>1747</v>
      </c>
      <c r="J59" s="8" t="s">
        <v>1747</v>
      </c>
      <c r="K59" s="25" t="s">
        <v>736</v>
      </c>
      <c r="L59" s="91" t="str">
        <f t="shared" si="11"/>
        <v>N/A</v>
      </c>
    </row>
    <row r="60" spans="1:12" x14ac:dyDescent="0.25">
      <c r="A60" s="148" t="s">
        <v>1679</v>
      </c>
      <c r="B60" s="21" t="s">
        <v>213</v>
      </c>
      <c r="C60" s="26" t="s">
        <v>1747</v>
      </c>
      <c r="D60" s="7" t="str">
        <f t="shared" si="8"/>
        <v>N/A</v>
      </c>
      <c r="E60" s="26" t="s">
        <v>1747</v>
      </c>
      <c r="F60" s="7" t="str">
        <f t="shared" si="9"/>
        <v>N/A</v>
      </c>
      <c r="G60" s="26" t="s">
        <v>1747</v>
      </c>
      <c r="H60" s="7" t="str">
        <f t="shared" si="10"/>
        <v>N/A</v>
      </c>
      <c r="I60" s="8" t="s">
        <v>1747</v>
      </c>
      <c r="J60" s="8" t="s">
        <v>1747</v>
      </c>
      <c r="K60" s="25" t="s">
        <v>736</v>
      </c>
      <c r="L60" s="91" t="str">
        <f t="shared" si="11"/>
        <v>N/A</v>
      </c>
    </row>
    <row r="61" spans="1:12" x14ac:dyDescent="0.25">
      <c r="A61" s="90" t="s">
        <v>1680</v>
      </c>
      <c r="B61" s="21" t="s">
        <v>213</v>
      </c>
      <c r="C61" s="26">
        <v>920.75459097999999</v>
      </c>
      <c r="D61" s="7" t="str">
        <f t="shared" si="8"/>
        <v>N/A</v>
      </c>
      <c r="E61" s="26">
        <v>1211.7354496999999</v>
      </c>
      <c r="F61" s="7" t="str">
        <f t="shared" si="9"/>
        <v>N/A</v>
      </c>
      <c r="G61" s="26">
        <v>1031.9375</v>
      </c>
      <c r="H61" s="7" t="str">
        <f t="shared" si="10"/>
        <v>N/A</v>
      </c>
      <c r="I61" s="8">
        <v>31.6</v>
      </c>
      <c r="J61" s="8">
        <v>-14.8</v>
      </c>
      <c r="K61" s="25" t="s">
        <v>736</v>
      </c>
      <c r="L61" s="91" t="str">
        <f t="shared" si="11"/>
        <v>Yes</v>
      </c>
    </row>
    <row r="62" spans="1:12" x14ac:dyDescent="0.25">
      <c r="A62" s="90" t="s">
        <v>1681</v>
      </c>
      <c r="B62" s="21" t="s">
        <v>213</v>
      </c>
      <c r="C62" s="26">
        <v>1829.7055838000001</v>
      </c>
      <c r="D62" s="7" t="str">
        <f t="shared" si="8"/>
        <v>N/A</v>
      </c>
      <c r="E62" s="26">
        <v>1136.4564184000001</v>
      </c>
      <c r="F62" s="7" t="str">
        <f t="shared" si="9"/>
        <v>N/A</v>
      </c>
      <c r="G62" s="26">
        <v>1659.969697</v>
      </c>
      <c r="H62" s="7" t="str">
        <f t="shared" si="10"/>
        <v>N/A</v>
      </c>
      <c r="I62" s="8">
        <v>-37.9</v>
      </c>
      <c r="J62" s="8">
        <v>46.07</v>
      </c>
      <c r="K62" s="25" t="s">
        <v>736</v>
      </c>
      <c r="L62" s="91" t="str">
        <f t="shared" si="11"/>
        <v>No</v>
      </c>
    </row>
    <row r="63" spans="1:12" x14ac:dyDescent="0.25">
      <c r="A63" s="90" t="s">
        <v>1682</v>
      </c>
      <c r="B63" s="21" t="s">
        <v>213</v>
      </c>
      <c r="C63" s="26">
        <v>9821.4509804000008</v>
      </c>
      <c r="D63" s="7" t="str">
        <f t="shared" si="8"/>
        <v>N/A</v>
      </c>
      <c r="E63" s="26">
        <v>8638.1300812999998</v>
      </c>
      <c r="F63" s="7" t="str">
        <f t="shared" si="9"/>
        <v>N/A</v>
      </c>
      <c r="G63" s="26">
        <v>11265.597014999999</v>
      </c>
      <c r="H63" s="7" t="str">
        <f t="shared" si="10"/>
        <v>N/A</v>
      </c>
      <c r="I63" s="8">
        <v>-12</v>
      </c>
      <c r="J63" s="8">
        <v>30.42</v>
      </c>
      <c r="K63" s="25" t="s">
        <v>736</v>
      </c>
      <c r="L63" s="91" t="str">
        <f t="shared" si="11"/>
        <v>No</v>
      </c>
    </row>
    <row r="64" spans="1:12" x14ac:dyDescent="0.25">
      <c r="A64" s="90" t="s">
        <v>1683</v>
      </c>
      <c r="B64" s="21" t="s">
        <v>213</v>
      </c>
      <c r="C64" s="26">
        <v>20</v>
      </c>
      <c r="D64" s="7" t="str">
        <f t="shared" si="8"/>
        <v>N/A</v>
      </c>
      <c r="E64" s="26">
        <v>0</v>
      </c>
      <c r="F64" s="7" t="str">
        <f t="shared" si="9"/>
        <v>N/A</v>
      </c>
      <c r="G64" s="26">
        <v>0</v>
      </c>
      <c r="H64" s="7" t="str">
        <f t="shared" si="10"/>
        <v>N/A</v>
      </c>
      <c r="I64" s="8">
        <v>-100</v>
      </c>
      <c r="J64" s="8" t="s">
        <v>1747</v>
      </c>
      <c r="K64" s="25" t="s">
        <v>736</v>
      </c>
      <c r="L64" s="91" t="str">
        <f t="shared" si="11"/>
        <v>N/A</v>
      </c>
    </row>
    <row r="65" spans="1:12" x14ac:dyDescent="0.25">
      <c r="A65" s="90" t="s">
        <v>1684</v>
      </c>
      <c r="B65" s="21" t="s">
        <v>213</v>
      </c>
      <c r="C65" s="26">
        <v>4019.5631880999999</v>
      </c>
      <c r="D65" s="7" t="str">
        <f t="shared" si="8"/>
        <v>N/A</v>
      </c>
      <c r="E65" s="26">
        <v>3241.7836762000002</v>
      </c>
      <c r="F65" s="7" t="str">
        <f t="shared" si="9"/>
        <v>N/A</v>
      </c>
      <c r="G65" s="26">
        <v>3671.3861877999998</v>
      </c>
      <c r="H65" s="7" t="str">
        <f t="shared" si="10"/>
        <v>N/A</v>
      </c>
      <c r="I65" s="8">
        <v>-19.3</v>
      </c>
      <c r="J65" s="8">
        <v>13.25</v>
      </c>
      <c r="K65" s="25" t="s">
        <v>736</v>
      </c>
      <c r="L65" s="91" t="str">
        <f t="shared" si="11"/>
        <v>Yes</v>
      </c>
    </row>
    <row r="66" spans="1:12" x14ac:dyDescent="0.25">
      <c r="A66" s="90" t="s">
        <v>1685</v>
      </c>
      <c r="B66" s="21" t="s">
        <v>213</v>
      </c>
      <c r="C66" s="26">
        <v>2232.4966150999999</v>
      </c>
      <c r="D66" s="7" t="str">
        <f t="shared" si="8"/>
        <v>N/A</v>
      </c>
      <c r="E66" s="26">
        <v>1474.4246988</v>
      </c>
      <c r="F66" s="7" t="str">
        <f t="shared" si="9"/>
        <v>N/A</v>
      </c>
      <c r="G66" s="26">
        <v>2049.8067227000001</v>
      </c>
      <c r="H66" s="7" t="str">
        <f t="shared" si="10"/>
        <v>N/A</v>
      </c>
      <c r="I66" s="8">
        <v>-34</v>
      </c>
      <c r="J66" s="8">
        <v>39.020000000000003</v>
      </c>
      <c r="K66" s="25" t="s">
        <v>736</v>
      </c>
      <c r="L66" s="91" t="str">
        <f t="shared" si="11"/>
        <v>No</v>
      </c>
    </row>
    <row r="67" spans="1:12" x14ac:dyDescent="0.25">
      <c r="A67" s="90" t="s">
        <v>1686</v>
      </c>
      <c r="B67" s="21" t="s">
        <v>213</v>
      </c>
      <c r="C67" s="26" t="s">
        <v>1747</v>
      </c>
      <c r="D67" s="7" t="str">
        <f t="shared" si="8"/>
        <v>N/A</v>
      </c>
      <c r="E67" s="26" t="s">
        <v>1747</v>
      </c>
      <c r="F67" s="7" t="str">
        <f t="shared" si="9"/>
        <v>N/A</v>
      </c>
      <c r="G67" s="26" t="s">
        <v>1747</v>
      </c>
      <c r="H67" s="7" t="str">
        <f t="shared" si="10"/>
        <v>N/A</v>
      </c>
      <c r="I67" s="8" t="s">
        <v>1747</v>
      </c>
      <c r="J67" s="8" t="s">
        <v>1747</v>
      </c>
      <c r="K67" s="25" t="s">
        <v>736</v>
      </c>
      <c r="L67" s="91" t="str">
        <f t="shared" si="11"/>
        <v>N/A</v>
      </c>
    </row>
    <row r="68" spans="1:12" x14ac:dyDescent="0.25">
      <c r="A68" s="114" t="s">
        <v>1687</v>
      </c>
      <c r="B68" s="21" t="s">
        <v>213</v>
      </c>
      <c r="C68" s="26" t="s">
        <v>1747</v>
      </c>
      <c r="D68" s="7" t="str">
        <f t="shared" si="8"/>
        <v>N/A</v>
      </c>
      <c r="E68" s="26" t="s">
        <v>1747</v>
      </c>
      <c r="F68" s="7" t="str">
        <f t="shared" si="9"/>
        <v>N/A</v>
      </c>
      <c r="G68" s="26" t="s">
        <v>1747</v>
      </c>
      <c r="H68" s="7" t="str">
        <f t="shared" si="10"/>
        <v>N/A</v>
      </c>
      <c r="I68" s="8" t="s">
        <v>1747</v>
      </c>
      <c r="J68" s="8" t="s">
        <v>1747</v>
      </c>
      <c r="K68" s="25" t="s">
        <v>736</v>
      </c>
      <c r="L68" s="91" t="str">
        <f t="shared" si="11"/>
        <v>N/A</v>
      </c>
    </row>
    <row r="69" spans="1:12" x14ac:dyDescent="0.25">
      <c r="A69" s="114" t="s">
        <v>1688</v>
      </c>
      <c r="B69" s="21" t="s">
        <v>213</v>
      </c>
      <c r="C69" s="26">
        <v>667.50476189999995</v>
      </c>
      <c r="D69" s="7" t="str">
        <f t="shared" si="8"/>
        <v>N/A</v>
      </c>
      <c r="E69" s="26">
        <v>686.92682926999998</v>
      </c>
      <c r="F69" s="7" t="str">
        <f t="shared" si="9"/>
        <v>N/A</v>
      </c>
      <c r="G69" s="26">
        <v>575.79487179</v>
      </c>
      <c r="H69" s="7" t="str">
        <f t="shared" si="10"/>
        <v>N/A</v>
      </c>
      <c r="I69" s="8">
        <v>2.91</v>
      </c>
      <c r="J69" s="8">
        <v>-16.2</v>
      </c>
      <c r="K69" s="25" t="s">
        <v>736</v>
      </c>
      <c r="L69" s="91" t="str">
        <f t="shared" si="11"/>
        <v>Yes</v>
      </c>
    </row>
    <row r="70" spans="1:12" x14ac:dyDescent="0.25">
      <c r="A70" s="148" t="s">
        <v>1689</v>
      </c>
      <c r="B70" s="21" t="s">
        <v>213</v>
      </c>
      <c r="C70" s="26">
        <v>2202.1148649000002</v>
      </c>
      <c r="D70" s="7" t="str">
        <f t="shared" si="8"/>
        <v>N/A</v>
      </c>
      <c r="E70" s="26">
        <v>1507.2631578999999</v>
      </c>
      <c r="F70" s="7" t="str">
        <f t="shared" si="9"/>
        <v>N/A</v>
      </c>
      <c r="G70" s="26">
        <v>2356.3372092999998</v>
      </c>
      <c r="H70" s="7" t="str">
        <f t="shared" si="10"/>
        <v>N/A</v>
      </c>
      <c r="I70" s="8">
        <v>-31.6</v>
      </c>
      <c r="J70" s="8">
        <v>56.33</v>
      </c>
      <c r="K70" s="25" t="s">
        <v>736</v>
      </c>
      <c r="L70" s="91" t="str">
        <f t="shared" si="11"/>
        <v>No</v>
      </c>
    </row>
    <row r="71" spans="1:12" x14ac:dyDescent="0.25">
      <c r="A71" s="148" t="s">
        <v>1690</v>
      </c>
      <c r="B71" s="21" t="s">
        <v>213</v>
      </c>
      <c r="C71" s="26">
        <v>6702.7606788000003</v>
      </c>
      <c r="D71" s="7" t="str">
        <f t="shared" si="8"/>
        <v>N/A</v>
      </c>
      <c r="E71" s="26">
        <v>6927.3485308999998</v>
      </c>
      <c r="F71" s="7" t="str">
        <f t="shared" si="9"/>
        <v>N/A</v>
      </c>
      <c r="G71" s="26">
        <v>6593.5811437000002</v>
      </c>
      <c r="H71" s="7" t="str">
        <f t="shared" si="10"/>
        <v>N/A</v>
      </c>
      <c r="I71" s="8">
        <v>3.351</v>
      </c>
      <c r="J71" s="8">
        <v>-4.82</v>
      </c>
      <c r="K71" s="25" t="s">
        <v>736</v>
      </c>
      <c r="L71" s="91" t="str">
        <f t="shared" si="11"/>
        <v>Yes</v>
      </c>
    </row>
    <row r="72" spans="1:12" x14ac:dyDescent="0.25">
      <c r="A72" s="148" t="s">
        <v>1608</v>
      </c>
      <c r="B72" s="21" t="s">
        <v>213</v>
      </c>
      <c r="C72" s="26">
        <v>21931889</v>
      </c>
      <c r="D72" s="7" t="str">
        <f t="shared" ref="D72:D135" si="12">IF($B72="N/A","N/A",IF(C72&gt;10,"No",IF(C72&lt;-10,"No","Yes")))</f>
        <v>N/A</v>
      </c>
      <c r="E72" s="26">
        <v>9767390</v>
      </c>
      <c r="F72" s="7" t="str">
        <f t="shared" ref="F72:F135" si="13">IF($B72="N/A","N/A",IF(E72&gt;10,"No",IF(E72&lt;-10,"No","Yes")))</f>
        <v>N/A</v>
      </c>
      <c r="G72" s="26">
        <v>5672565</v>
      </c>
      <c r="H72" s="7" t="str">
        <f t="shared" ref="H72:H135" si="14">IF($B72="N/A","N/A",IF(G72&gt;10,"No",IF(G72&lt;-10,"No","Yes")))</f>
        <v>N/A</v>
      </c>
      <c r="I72" s="8">
        <v>-55.5</v>
      </c>
      <c r="J72" s="8">
        <v>-41.9</v>
      </c>
      <c r="K72" s="25" t="s">
        <v>736</v>
      </c>
      <c r="L72" s="91" t="str">
        <f t="shared" ref="L72:L132" si="15">IF(J72="Div by 0", "N/A", IF(K72="N/A","N/A", IF(J72&gt;VALUE(MID(K72,1,2)), "No", IF(J72&lt;-1*VALUE(MID(K72,1,2)), "No", "Yes"))))</f>
        <v>No</v>
      </c>
    </row>
    <row r="73" spans="1:12" x14ac:dyDescent="0.25">
      <c r="A73" s="148" t="s">
        <v>1609</v>
      </c>
      <c r="B73" s="21" t="s">
        <v>213</v>
      </c>
      <c r="C73" s="22">
        <v>1291</v>
      </c>
      <c r="D73" s="7" t="str">
        <f t="shared" si="12"/>
        <v>N/A</v>
      </c>
      <c r="E73" s="22">
        <v>824</v>
      </c>
      <c r="F73" s="7" t="str">
        <f t="shared" si="13"/>
        <v>N/A</v>
      </c>
      <c r="G73" s="22">
        <v>493</v>
      </c>
      <c r="H73" s="7" t="str">
        <f t="shared" si="14"/>
        <v>N/A</v>
      </c>
      <c r="I73" s="8">
        <v>-36.200000000000003</v>
      </c>
      <c r="J73" s="8">
        <v>-40.200000000000003</v>
      </c>
      <c r="K73" s="25" t="s">
        <v>736</v>
      </c>
      <c r="L73" s="91" t="str">
        <f t="shared" si="15"/>
        <v>No</v>
      </c>
    </row>
    <row r="74" spans="1:12" x14ac:dyDescent="0.25">
      <c r="A74" s="148" t="s">
        <v>1302</v>
      </c>
      <c r="B74" s="21" t="s">
        <v>213</v>
      </c>
      <c r="C74" s="26">
        <v>16988.295119999999</v>
      </c>
      <c r="D74" s="7" t="str">
        <f t="shared" si="12"/>
        <v>N/A</v>
      </c>
      <c r="E74" s="26">
        <v>11853.628640999999</v>
      </c>
      <c r="F74" s="7" t="str">
        <f t="shared" si="13"/>
        <v>N/A</v>
      </c>
      <c r="G74" s="26">
        <v>11506.217038999999</v>
      </c>
      <c r="H74" s="7" t="str">
        <f t="shared" si="14"/>
        <v>N/A</v>
      </c>
      <c r="I74" s="8">
        <v>-30.2</v>
      </c>
      <c r="J74" s="8">
        <v>-2.93</v>
      </c>
      <c r="K74" s="25" t="s">
        <v>736</v>
      </c>
      <c r="L74" s="91" t="str">
        <f t="shared" si="15"/>
        <v>Yes</v>
      </c>
    </row>
    <row r="75" spans="1:12" x14ac:dyDescent="0.25">
      <c r="A75" s="148" t="s">
        <v>1303</v>
      </c>
      <c r="B75" s="21" t="s">
        <v>213</v>
      </c>
      <c r="C75" s="22">
        <v>8.5553834237000004</v>
      </c>
      <c r="D75" s="7" t="str">
        <f t="shared" si="12"/>
        <v>N/A</v>
      </c>
      <c r="E75" s="22">
        <v>6.3980582524000003</v>
      </c>
      <c r="F75" s="7" t="str">
        <f t="shared" si="13"/>
        <v>N/A</v>
      </c>
      <c r="G75" s="22">
        <v>6.3103448275999998</v>
      </c>
      <c r="H75" s="7" t="str">
        <f t="shared" si="14"/>
        <v>N/A</v>
      </c>
      <c r="I75" s="8">
        <v>-25.2</v>
      </c>
      <c r="J75" s="8">
        <v>-1.37</v>
      </c>
      <c r="K75" s="25" t="s">
        <v>736</v>
      </c>
      <c r="L75" s="91" t="str">
        <f t="shared" si="15"/>
        <v>Yes</v>
      </c>
    </row>
    <row r="76" spans="1:12" ht="25" x14ac:dyDescent="0.25">
      <c r="A76" s="148" t="s">
        <v>546</v>
      </c>
      <c r="B76" s="21" t="s">
        <v>213</v>
      </c>
      <c r="C76" s="26">
        <v>538680</v>
      </c>
      <c r="D76" s="7" t="str">
        <f t="shared" si="12"/>
        <v>N/A</v>
      </c>
      <c r="E76" s="26">
        <v>315841</v>
      </c>
      <c r="F76" s="7" t="str">
        <f t="shared" si="13"/>
        <v>N/A</v>
      </c>
      <c r="G76" s="26">
        <v>230755</v>
      </c>
      <c r="H76" s="7" t="str">
        <f t="shared" si="14"/>
        <v>N/A</v>
      </c>
      <c r="I76" s="8">
        <v>-41.4</v>
      </c>
      <c r="J76" s="8">
        <v>-26.9</v>
      </c>
      <c r="K76" s="25" t="s">
        <v>736</v>
      </c>
      <c r="L76" s="91" t="str">
        <f t="shared" si="15"/>
        <v>Yes</v>
      </c>
    </row>
    <row r="77" spans="1:12" x14ac:dyDescent="0.25">
      <c r="A77" s="148" t="s">
        <v>547</v>
      </c>
      <c r="B77" s="21" t="s">
        <v>213</v>
      </c>
      <c r="C77" s="22">
        <v>117</v>
      </c>
      <c r="D77" s="7" t="str">
        <f t="shared" si="12"/>
        <v>N/A</v>
      </c>
      <c r="E77" s="22">
        <v>57</v>
      </c>
      <c r="F77" s="7" t="str">
        <f t="shared" si="13"/>
        <v>N/A</v>
      </c>
      <c r="G77" s="22">
        <v>33</v>
      </c>
      <c r="H77" s="7" t="str">
        <f t="shared" si="14"/>
        <v>N/A</v>
      </c>
      <c r="I77" s="8">
        <v>-51.3</v>
      </c>
      <c r="J77" s="8">
        <v>-42.1</v>
      </c>
      <c r="K77" s="25" t="s">
        <v>736</v>
      </c>
      <c r="L77" s="91" t="str">
        <f t="shared" si="15"/>
        <v>No</v>
      </c>
    </row>
    <row r="78" spans="1:12" x14ac:dyDescent="0.25">
      <c r="A78" s="148" t="s">
        <v>1304</v>
      </c>
      <c r="B78" s="21" t="s">
        <v>213</v>
      </c>
      <c r="C78" s="26">
        <v>4604.1025640999997</v>
      </c>
      <c r="D78" s="7" t="str">
        <f t="shared" si="12"/>
        <v>N/A</v>
      </c>
      <c r="E78" s="26">
        <v>5541.0701754000002</v>
      </c>
      <c r="F78" s="7" t="str">
        <f t="shared" si="13"/>
        <v>N/A</v>
      </c>
      <c r="G78" s="26">
        <v>6992.5757575999996</v>
      </c>
      <c r="H78" s="7" t="str">
        <f t="shared" si="14"/>
        <v>N/A</v>
      </c>
      <c r="I78" s="8">
        <v>20.350000000000001</v>
      </c>
      <c r="J78" s="8">
        <v>26.2</v>
      </c>
      <c r="K78" s="25" t="s">
        <v>736</v>
      </c>
      <c r="L78" s="91" t="str">
        <f t="shared" si="15"/>
        <v>Yes</v>
      </c>
    </row>
    <row r="79" spans="1:12" ht="25" x14ac:dyDescent="0.25">
      <c r="A79" s="148" t="s">
        <v>548</v>
      </c>
      <c r="B79" s="21" t="s">
        <v>213</v>
      </c>
      <c r="C79" s="26">
        <v>187996</v>
      </c>
      <c r="D79" s="7" t="str">
        <f t="shared" si="12"/>
        <v>N/A</v>
      </c>
      <c r="E79" s="26">
        <v>166325</v>
      </c>
      <c r="F79" s="7" t="str">
        <f t="shared" si="13"/>
        <v>N/A</v>
      </c>
      <c r="G79" s="26">
        <v>156138</v>
      </c>
      <c r="H79" s="7" t="str">
        <f t="shared" si="14"/>
        <v>N/A</v>
      </c>
      <c r="I79" s="8">
        <v>-11.5</v>
      </c>
      <c r="J79" s="8">
        <v>-6.12</v>
      </c>
      <c r="K79" s="25" t="s">
        <v>736</v>
      </c>
      <c r="L79" s="91" t="str">
        <f t="shared" si="15"/>
        <v>Yes</v>
      </c>
    </row>
    <row r="80" spans="1:12" x14ac:dyDescent="0.25">
      <c r="A80" s="148" t="s">
        <v>549</v>
      </c>
      <c r="B80" s="21" t="s">
        <v>213</v>
      </c>
      <c r="C80" s="22">
        <v>11</v>
      </c>
      <c r="D80" s="7" t="str">
        <f t="shared" si="12"/>
        <v>N/A</v>
      </c>
      <c r="E80" s="22">
        <v>11</v>
      </c>
      <c r="F80" s="7" t="str">
        <f t="shared" si="13"/>
        <v>N/A</v>
      </c>
      <c r="G80" s="22">
        <v>11</v>
      </c>
      <c r="H80" s="7" t="str">
        <f t="shared" si="14"/>
        <v>N/A</v>
      </c>
      <c r="I80" s="8">
        <v>66.67</v>
      </c>
      <c r="J80" s="8">
        <v>-30</v>
      </c>
      <c r="K80" s="25" t="s">
        <v>736</v>
      </c>
      <c r="L80" s="91" t="str">
        <f t="shared" si="15"/>
        <v>Yes</v>
      </c>
    </row>
    <row r="81" spans="1:12" ht="25" x14ac:dyDescent="0.25">
      <c r="A81" s="148" t="s">
        <v>1305</v>
      </c>
      <c r="B81" s="21" t="s">
        <v>213</v>
      </c>
      <c r="C81" s="26">
        <v>31332.666667000001</v>
      </c>
      <c r="D81" s="7" t="str">
        <f t="shared" si="12"/>
        <v>N/A</v>
      </c>
      <c r="E81" s="26">
        <v>16632.5</v>
      </c>
      <c r="F81" s="7" t="str">
        <f t="shared" si="13"/>
        <v>N/A</v>
      </c>
      <c r="G81" s="26">
        <v>22305.428571</v>
      </c>
      <c r="H81" s="7" t="str">
        <f t="shared" si="14"/>
        <v>N/A</v>
      </c>
      <c r="I81" s="8">
        <v>-46.9</v>
      </c>
      <c r="J81" s="8">
        <v>34.11</v>
      </c>
      <c r="K81" s="25" t="s">
        <v>736</v>
      </c>
      <c r="L81" s="91" t="str">
        <f t="shared" si="15"/>
        <v>No</v>
      </c>
    </row>
    <row r="82" spans="1:12" x14ac:dyDescent="0.25">
      <c r="A82" s="148" t="s">
        <v>550</v>
      </c>
      <c r="B82" s="21" t="s">
        <v>213</v>
      </c>
      <c r="C82" s="26">
        <v>8229918</v>
      </c>
      <c r="D82" s="7" t="str">
        <f t="shared" si="12"/>
        <v>N/A</v>
      </c>
      <c r="E82" s="26">
        <v>9294187</v>
      </c>
      <c r="F82" s="7" t="str">
        <f t="shared" si="13"/>
        <v>N/A</v>
      </c>
      <c r="G82" s="26">
        <v>9094676</v>
      </c>
      <c r="H82" s="7" t="str">
        <f t="shared" si="14"/>
        <v>N/A</v>
      </c>
      <c r="I82" s="8">
        <v>12.93</v>
      </c>
      <c r="J82" s="8">
        <v>-2.15</v>
      </c>
      <c r="K82" s="25" t="s">
        <v>736</v>
      </c>
      <c r="L82" s="91" t="str">
        <f t="shared" si="15"/>
        <v>Yes</v>
      </c>
    </row>
    <row r="83" spans="1:12" x14ac:dyDescent="0.25">
      <c r="A83" s="148" t="s">
        <v>551</v>
      </c>
      <c r="B83" s="21" t="s">
        <v>213</v>
      </c>
      <c r="C83" s="22">
        <v>40</v>
      </c>
      <c r="D83" s="7" t="str">
        <f t="shared" si="12"/>
        <v>N/A</v>
      </c>
      <c r="E83" s="22">
        <v>38</v>
      </c>
      <c r="F83" s="7" t="str">
        <f t="shared" si="13"/>
        <v>N/A</v>
      </c>
      <c r="G83" s="22">
        <v>34</v>
      </c>
      <c r="H83" s="7" t="str">
        <f t="shared" si="14"/>
        <v>N/A</v>
      </c>
      <c r="I83" s="8">
        <v>-5</v>
      </c>
      <c r="J83" s="8">
        <v>-10.5</v>
      </c>
      <c r="K83" s="25" t="s">
        <v>736</v>
      </c>
      <c r="L83" s="91" t="str">
        <f t="shared" si="15"/>
        <v>Yes</v>
      </c>
    </row>
    <row r="84" spans="1:12" x14ac:dyDescent="0.25">
      <c r="A84" s="148" t="s">
        <v>1306</v>
      </c>
      <c r="B84" s="21" t="s">
        <v>213</v>
      </c>
      <c r="C84" s="26">
        <v>205747.95</v>
      </c>
      <c r="D84" s="7" t="str">
        <f t="shared" si="12"/>
        <v>N/A</v>
      </c>
      <c r="E84" s="26">
        <v>244583.86842000001</v>
      </c>
      <c r="F84" s="7" t="str">
        <f t="shared" si="13"/>
        <v>N/A</v>
      </c>
      <c r="G84" s="26">
        <v>267490.47058999998</v>
      </c>
      <c r="H84" s="7" t="str">
        <f t="shared" si="14"/>
        <v>N/A</v>
      </c>
      <c r="I84" s="8">
        <v>18.88</v>
      </c>
      <c r="J84" s="8">
        <v>9.3659999999999997</v>
      </c>
      <c r="K84" s="25" t="s">
        <v>736</v>
      </c>
      <c r="L84" s="91" t="str">
        <f t="shared" si="15"/>
        <v>Yes</v>
      </c>
    </row>
    <row r="85" spans="1:12" x14ac:dyDescent="0.25">
      <c r="A85" s="148" t="s">
        <v>552</v>
      </c>
      <c r="B85" s="21" t="s">
        <v>213</v>
      </c>
      <c r="C85" s="26">
        <v>21769652</v>
      </c>
      <c r="D85" s="7" t="str">
        <f t="shared" si="12"/>
        <v>N/A</v>
      </c>
      <c r="E85" s="26">
        <v>241405</v>
      </c>
      <c r="F85" s="7" t="str">
        <f t="shared" si="13"/>
        <v>N/A</v>
      </c>
      <c r="G85" s="26">
        <v>174355</v>
      </c>
      <c r="H85" s="7" t="str">
        <f t="shared" si="14"/>
        <v>N/A</v>
      </c>
      <c r="I85" s="8">
        <v>-98.9</v>
      </c>
      <c r="J85" s="8">
        <v>-27.8</v>
      </c>
      <c r="K85" s="25" t="s">
        <v>736</v>
      </c>
      <c r="L85" s="91" t="str">
        <f t="shared" si="15"/>
        <v>Yes</v>
      </c>
    </row>
    <row r="86" spans="1:12" x14ac:dyDescent="0.25">
      <c r="A86" s="148" t="s">
        <v>553</v>
      </c>
      <c r="B86" s="21" t="s">
        <v>213</v>
      </c>
      <c r="C86" s="22">
        <v>242</v>
      </c>
      <c r="D86" s="7" t="str">
        <f t="shared" si="12"/>
        <v>N/A</v>
      </c>
      <c r="E86" s="22">
        <v>12</v>
      </c>
      <c r="F86" s="7" t="str">
        <f t="shared" si="13"/>
        <v>N/A</v>
      </c>
      <c r="G86" s="22">
        <v>11</v>
      </c>
      <c r="H86" s="7" t="str">
        <f t="shared" si="14"/>
        <v>N/A</v>
      </c>
      <c r="I86" s="8">
        <v>-95</v>
      </c>
      <c r="J86" s="8">
        <v>-58.3</v>
      </c>
      <c r="K86" s="25" t="s">
        <v>736</v>
      </c>
      <c r="L86" s="91" t="str">
        <f t="shared" si="15"/>
        <v>No</v>
      </c>
    </row>
    <row r="87" spans="1:12" x14ac:dyDescent="0.25">
      <c r="A87" s="148" t="s">
        <v>1307</v>
      </c>
      <c r="B87" s="21" t="s">
        <v>213</v>
      </c>
      <c r="C87" s="26">
        <v>89957.239669000002</v>
      </c>
      <c r="D87" s="7" t="str">
        <f t="shared" si="12"/>
        <v>N/A</v>
      </c>
      <c r="E87" s="26">
        <v>20117.083332999999</v>
      </c>
      <c r="F87" s="7" t="str">
        <f t="shared" si="13"/>
        <v>N/A</v>
      </c>
      <c r="G87" s="26">
        <v>34871</v>
      </c>
      <c r="H87" s="7" t="str">
        <f t="shared" si="14"/>
        <v>N/A</v>
      </c>
      <c r="I87" s="8">
        <v>-77.599999999999994</v>
      </c>
      <c r="J87" s="8">
        <v>73.34</v>
      </c>
      <c r="K87" s="25" t="s">
        <v>736</v>
      </c>
      <c r="L87" s="91" t="str">
        <f t="shared" si="15"/>
        <v>No</v>
      </c>
    </row>
    <row r="88" spans="1:12" ht="25" x14ac:dyDescent="0.25">
      <c r="A88" s="148" t="s">
        <v>554</v>
      </c>
      <c r="B88" s="21" t="s">
        <v>213</v>
      </c>
      <c r="C88" s="26">
        <v>8486896</v>
      </c>
      <c r="D88" s="7" t="str">
        <f t="shared" si="12"/>
        <v>N/A</v>
      </c>
      <c r="E88" s="26">
        <v>4263432</v>
      </c>
      <c r="F88" s="7" t="str">
        <f t="shared" si="13"/>
        <v>N/A</v>
      </c>
      <c r="G88" s="26">
        <v>3030060</v>
      </c>
      <c r="H88" s="7" t="str">
        <f t="shared" si="14"/>
        <v>N/A</v>
      </c>
      <c r="I88" s="8">
        <v>-49.8</v>
      </c>
      <c r="J88" s="8">
        <v>-28.9</v>
      </c>
      <c r="K88" s="25" t="s">
        <v>736</v>
      </c>
      <c r="L88" s="91" t="str">
        <f t="shared" si="15"/>
        <v>Yes</v>
      </c>
    </row>
    <row r="89" spans="1:12" x14ac:dyDescent="0.25">
      <c r="A89" s="148" t="s">
        <v>555</v>
      </c>
      <c r="B89" s="21" t="s">
        <v>213</v>
      </c>
      <c r="C89" s="22">
        <v>7285</v>
      </c>
      <c r="D89" s="7" t="str">
        <f t="shared" si="12"/>
        <v>N/A</v>
      </c>
      <c r="E89" s="22">
        <v>4477</v>
      </c>
      <c r="F89" s="7" t="str">
        <f t="shared" si="13"/>
        <v>N/A</v>
      </c>
      <c r="G89" s="22">
        <v>2932</v>
      </c>
      <c r="H89" s="7" t="str">
        <f t="shared" si="14"/>
        <v>N/A</v>
      </c>
      <c r="I89" s="8">
        <v>-38.5</v>
      </c>
      <c r="J89" s="8">
        <v>-34.5</v>
      </c>
      <c r="K89" s="25" t="s">
        <v>736</v>
      </c>
      <c r="L89" s="91" t="str">
        <f t="shared" si="15"/>
        <v>No</v>
      </c>
    </row>
    <row r="90" spans="1:12" x14ac:dyDescent="0.25">
      <c r="A90" s="148" t="s">
        <v>1308</v>
      </c>
      <c r="B90" s="21" t="s">
        <v>213</v>
      </c>
      <c r="C90" s="26">
        <v>1164.9822924</v>
      </c>
      <c r="D90" s="7" t="str">
        <f t="shared" si="12"/>
        <v>N/A</v>
      </c>
      <c r="E90" s="26">
        <v>952.29662721</v>
      </c>
      <c r="F90" s="7" t="str">
        <f t="shared" si="13"/>
        <v>N/A</v>
      </c>
      <c r="G90" s="26">
        <v>1033.4447476</v>
      </c>
      <c r="H90" s="7" t="str">
        <f t="shared" si="14"/>
        <v>N/A</v>
      </c>
      <c r="I90" s="8">
        <v>-18.3</v>
      </c>
      <c r="J90" s="8">
        <v>8.5210000000000008</v>
      </c>
      <c r="K90" s="25" t="s">
        <v>736</v>
      </c>
      <c r="L90" s="91" t="str">
        <f t="shared" si="15"/>
        <v>Yes</v>
      </c>
    </row>
    <row r="91" spans="1:12" x14ac:dyDescent="0.25">
      <c r="A91" s="148" t="s">
        <v>556</v>
      </c>
      <c r="B91" s="21" t="s">
        <v>213</v>
      </c>
      <c r="C91" s="26">
        <v>1381172</v>
      </c>
      <c r="D91" s="7" t="str">
        <f t="shared" si="12"/>
        <v>N/A</v>
      </c>
      <c r="E91" s="26">
        <v>836542</v>
      </c>
      <c r="F91" s="7" t="str">
        <f t="shared" si="13"/>
        <v>N/A</v>
      </c>
      <c r="G91" s="26">
        <v>569562</v>
      </c>
      <c r="H91" s="7" t="str">
        <f t="shared" si="14"/>
        <v>N/A</v>
      </c>
      <c r="I91" s="8">
        <v>-39.4</v>
      </c>
      <c r="J91" s="8">
        <v>-31.9</v>
      </c>
      <c r="K91" s="25" t="s">
        <v>736</v>
      </c>
      <c r="L91" s="91" t="str">
        <f t="shared" si="15"/>
        <v>No</v>
      </c>
    </row>
    <row r="92" spans="1:12" x14ac:dyDescent="0.25">
      <c r="A92" s="148" t="s">
        <v>557</v>
      </c>
      <c r="B92" s="21" t="s">
        <v>213</v>
      </c>
      <c r="C92" s="22">
        <v>2141</v>
      </c>
      <c r="D92" s="7" t="str">
        <f t="shared" si="12"/>
        <v>N/A</v>
      </c>
      <c r="E92" s="22">
        <v>1361</v>
      </c>
      <c r="F92" s="7" t="str">
        <f t="shared" si="13"/>
        <v>N/A</v>
      </c>
      <c r="G92" s="22">
        <v>891</v>
      </c>
      <c r="H92" s="7" t="str">
        <f t="shared" si="14"/>
        <v>N/A</v>
      </c>
      <c r="I92" s="8">
        <v>-36.4</v>
      </c>
      <c r="J92" s="8">
        <v>-34.5</v>
      </c>
      <c r="K92" s="25" t="s">
        <v>736</v>
      </c>
      <c r="L92" s="91" t="str">
        <f t="shared" si="15"/>
        <v>No</v>
      </c>
    </row>
    <row r="93" spans="1:12" x14ac:dyDescent="0.25">
      <c r="A93" s="148" t="s">
        <v>1309</v>
      </c>
      <c r="B93" s="21" t="s">
        <v>213</v>
      </c>
      <c r="C93" s="26">
        <v>645.10602521999999</v>
      </c>
      <c r="D93" s="7" t="str">
        <f t="shared" si="12"/>
        <v>N/A</v>
      </c>
      <c r="E93" s="26">
        <v>614.65246143000002</v>
      </c>
      <c r="F93" s="7" t="str">
        <f t="shared" si="13"/>
        <v>N/A</v>
      </c>
      <c r="G93" s="26">
        <v>639.23905723999997</v>
      </c>
      <c r="H93" s="7" t="str">
        <f t="shared" si="14"/>
        <v>N/A</v>
      </c>
      <c r="I93" s="8">
        <v>-4.72</v>
      </c>
      <c r="J93" s="8">
        <v>4</v>
      </c>
      <c r="K93" s="25" t="s">
        <v>736</v>
      </c>
      <c r="L93" s="91" t="str">
        <f t="shared" si="15"/>
        <v>Yes</v>
      </c>
    </row>
    <row r="94" spans="1:12" ht="25" x14ac:dyDescent="0.25">
      <c r="A94" s="148" t="s">
        <v>558</v>
      </c>
      <c r="B94" s="21" t="s">
        <v>213</v>
      </c>
      <c r="C94" s="26">
        <v>594471</v>
      </c>
      <c r="D94" s="7" t="str">
        <f t="shared" si="12"/>
        <v>N/A</v>
      </c>
      <c r="E94" s="26">
        <v>170431</v>
      </c>
      <c r="F94" s="7" t="str">
        <f t="shared" si="13"/>
        <v>N/A</v>
      </c>
      <c r="G94" s="26">
        <v>120205</v>
      </c>
      <c r="H94" s="7" t="str">
        <f t="shared" si="14"/>
        <v>N/A</v>
      </c>
      <c r="I94" s="8">
        <v>-71.3</v>
      </c>
      <c r="J94" s="8">
        <v>-29.5</v>
      </c>
      <c r="K94" s="25" t="s">
        <v>736</v>
      </c>
      <c r="L94" s="91" t="str">
        <f t="shared" si="15"/>
        <v>Yes</v>
      </c>
    </row>
    <row r="95" spans="1:12" x14ac:dyDescent="0.25">
      <c r="A95" s="148" t="s">
        <v>559</v>
      </c>
      <c r="B95" s="21" t="s">
        <v>213</v>
      </c>
      <c r="C95" s="22">
        <v>2910</v>
      </c>
      <c r="D95" s="7" t="str">
        <f t="shared" si="12"/>
        <v>N/A</v>
      </c>
      <c r="E95" s="22">
        <v>1373</v>
      </c>
      <c r="F95" s="7" t="str">
        <f t="shared" si="13"/>
        <v>N/A</v>
      </c>
      <c r="G95" s="22">
        <v>953</v>
      </c>
      <c r="H95" s="7" t="str">
        <f t="shared" si="14"/>
        <v>N/A</v>
      </c>
      <c r="I95" s="8">
        <v>-52.8</v>
      </c>
      <c r="J95" s="8">
        <v>-30.6</v>
      </c>
      <c r="K95" s="25" t="s">
        <v>736</v>
      </c>
      <c r="L95" s="91" t="str">
        <f t="shared" si="15"/>
        <v>No</v>
      </c>
    </row>
    <row r="96" spans="1:12" ht="25" x14ac:dyDescent="0.25">
      <c r="A96" s="148" t="s">
        <v>1310</v>
      </c>
      <c r="B96" s="21" t="s">
        <v>213</v>
      </c>
      <c r="C96" s="26">
        <v>204.28556700999999</v>
      </c>
      <c r="D96" s="7" t="str">
        <f t="shared" si="12"/>
        <v>N/A</v>
      </c>
      <c r="E96" s="26">
        <v>124.13037145</v>
      </c>
      <c r="F96" s="7" t="str">
        <f t="shared" si="13"/>
        <v>N/A</v>
      </c>
      <c r="G96" s="26">
        <v>126.13326338</v>
      </c>
      <c r="H96" s="7" t="str">
        <f t="shared" si="14"/>
        <v>N/A</v>
      </c>
      <c r="I96" s="8">
        <v>-39.200000000000003</v>
      </c>
      <c r="J96" s="8">
        <v>1.6140000000000001</v>
      </c>
      <c r="K96" s="25" t="s">
        <v>736</v>
      </c>
      <c r="L96" s="91" t="str">
        <f t="shared" si="15"/>
        <v>Yes</v>
      </c>
    </row>
    <row r="97" spans="1:12" ht="25" x14ac:dyDescent="0.25">
      <c r="A97" s="148" t="s">
        <v>560</v>
      </c>
      <c r="B97" s="21" t="s">
        <v>213</v>
      </c>
      <c r="C97" s="26">
        <v>5657667</v>
      </c>
      <c r="D97" s="7" t="str">
        <f t="shared" si="12"/>
        <v>N/A</v>
      </c>
      <c r="E97" s="26">
        <v>3109609</v>
      </c>
      <c r="F97" s="7" t="str">
        <f t="shared" si="13"/>
        <v>N/A</v>
      </c>
      <c r="G97" s="26">
        <v>2445833</v>
      </c>
      <c r="H97" s="7" t="str">
        <f t="shared" si="14"/>
        <v>N/A</v>
      </c>
      <c r="I97" s="8">
        <v>-45</v>
      </c>
      <c r="J97" s="8">
        <v>-21.3</v>
      </c>
      <c r="K97" s="25" t="s">
        <v>736</v>
      </c>
      <c r="L97" s="91" t="str">
        <f t="shared" si="15"/>
        <v>Yes</v>
      </c>
    </row>
    <row r="98" spans="1:12" x14ac:dyDescent="0.25">
      <c r="A98" s="148" t="s">
        <v>561</v>
      </c>
      <c r="B98" s="21" t="s">
        <v>213</v>
      </c>
      <c r="C98" s="22">
        <v>3415</v>
      </c>
      <c r="D98" s="7" t="str">
        <f t="shared" si="12"/>
        <v>N/A</v>
      </c>
      <c r="E98" s="22">
        <v>1999</v>
      </c>
      <c r="F98" s="7" t="str">
        <f t="shared" si="13"/>
        <v>N/A</v>
      </c>
      <c r="G98" s="22">
        <v>1413</v>
      </c>
      <c r="H98" s="7" t="str">
        <f t="shared" si="14"/>
        <v>N/A</v>
      </c>
      <c r="I98" s="8">
        <v>-41.5</v>
      </c>
      <c r="J98" s="8">
        <v>-29.3</v>
      </c>
      <c r="K98" s="25" t="s">
        <v>736</v>
      </c>
      <c r="L98" s="91" t="str">
        <f t="shared" si="15"/>
        <v>Yes</v>
      </c>
    </row>
    <row r="99" spans="1:12" x14ac:dyDescent="0.25">
      <c r="A99" s="148" t="s">
        <v>1311</v>
      </c>
      <c r="B99" s="21" t="s">
        <v>213</v>
      </c>
      <c r="C99" s="26">
        <v>1656.7106881</v>
      </c>
      <c r="D99" s="7" t="str">
        <f t="shared" si="12"/>
        <v>N/A</v>
      </c>
      <c r="E99" s="26">
        <v>1555.5822911</v>
      </c>
      <c r="F99" s="7" t="str">
        <f t="shared" si="13"/>
        <v>N/A</v>
      </c>
      <c r="G99" s="26">
        <v>1730.95046</v>
      </c>
      <c r="H99" s="7" t="str">
        <f t="shared" si="14"/>
        <v>N/A</v>
      </c>
      <c r="I99" s="8">
        <v>-6.1</v>
      </c>
      <c r="J99" s="8">
        <v>11.27</v>
      </c>
      <c r="K99" s="25" t="s">
        <v>736</v>
      </c>
      <c r="L99" s="91" t="str">
        <f t="shared" si="15"/>
        <v>Yes</v>
      </c>
    </row>
    <row r="100" spans="1:12" x14ac:dyDescent="0.25">
      <c r="A100" s="148" t="s">
        <v>562</v>
      </c>
      <c r="B100" s="21" t="s">
        <v>213</v>
      </c>
      <c r="C100" s="26">
        <v>1132149</v>
      </c>
      <c r="D100" s="7" t="str">
        <f t="shared" si="12"/>
        <v>N/A</v>
      </c>
      <c r="E100" s="26">
        <v>612369</v>
      </c>
      <c r="F100" s="7" t="str">
        <f t="shared" si="13"/>
        <v>N/A</v>
      </c>
      <c r="G100" s="26">
        <v>381095</v>
      </c>
      <c r="H100" s="7" t="str">
        <f t="shared" si="14"/>
        <v>N/A</v>
      </c>
      <c r="I100" s="8">
        <v>-45.9</v>
      </c>
      <c r="J100" s="8">
        <v>-37.799999999999997</v>
      </c>
      <c r="K100" s="25" t="s">
        <v>736</v>
      </c>
      <c r="L100" s="91" t="str">
        <f t="shared" si="15"/>
        <v>No</v>
      </c>
    </row>
    <row r="101" spans="1:12" x14ac:dyDescent="0.25">
      <c r="A101" s="148" t="s">
        <v>563</v>
      </c>
      <c r="B101" s="21" t="s">
        <v>213</v>
      </c>
      <c r="C101" s="22">
        <v>1188</v>
      </c>
      <c r="D101" s="7" t="str">
        <f t="shared" si="12"/>
        <v>N/A</v>
      </c>
      <c r="E101" s="22">
        <v>771</v>
      </c>
      <c r="F101" s="7" t="str">
        <f t="shared" si="13"/>
        <v>N/A</v>
      </c>
      <c r="G101" s="22">
        <v>673</v>
      </c>
      <c r="H101" s="7" t="str">
        <f t="shared" si="14"/>
        <v>N/A</v>
      </c>
      <c r="I101" s="8">
        <v>-35.1</v>
      </c>
      <c r="J101" s="8">
        <v>-12.7</v>
      </c>
      <c r="K101" s="25" t="s">
        <v>736</v>
      </c>
      <c r="L101" s="91" t="str">
        <f t="shared" si="15"/>
        <v>Yes</v>
      </c>
    </row>
    <row r="102" spans="1:12" x14ac:dyDescent="0.25">
      <c r="A102" s="148" t="s">
        <v>1312</v>
      </c>
      <c r="B102" s="21" t="s">
        <v>213</v>
      </c>
      <c r="C102" s="26">
        <v>952.98737373999995</v>
      </c>
      <c r="D102" s="7" t="str">
        <f t="shared" si="12"/>
        <v>N/A</v>
      </c>
      <c r="E102" s="26">
        <v>794.25291829000003</v>
      </c>
      <c r="F102" s="7" t="str">
        <f t="shared" si="13"/>
        <v>N/A</v>
      </c>
      <c r="G102" s="26">
        <v>566.26300148999997</v>
      </c>
      <c r="H102" s="7" t="str">
        <f t="shared" si="14"/>
        <v>N/A</v>
      </c>
      <c r="I102" s="8">
        <v>-16.7</v>
      </c>
      <c r="J102" s="8">
        <v>-28.7</v>
      </c>
      <c r="K102" s="25" t="s">
        <v>736</v>
      </c>
      <c r="L102" s="91" t="str">
        <f t="shared" si="15"/>
        <v>Yes</v>
      </c>
    </row>
    <row r="103" spans="1:12" ht="25" x14ac:dyDescent="0.25">
      <c r="A103" s="148" t="s">
        <v>564</v>
      </c>
      <c r="B103" s="21" t="s">
        <v>213</v>
      </c>
      <c r="C103" s="26">
        <v>1116067</v>
      </c>
      <c r="D103" s="7" t="str">
        <f t="shared" si="12"/>
        <v>N/A</v>
      </c>
      <c r="E103" s="26">
        <v>357393</v>
      </c>
      <c r="F103" s="7" t="str">
        <f t="shared" si="13"/>
        <v>N/A</v>
      </c>
      <c r="G103" s="26">
        <v>343827</v>
      </c>
      <c r="H103" s="7" t="str">
        <f t="shared" si="14"/>
        <v>N/A</v>
      </c>
      <c r="I103" s="8">
        <v>-68</v>
      </c>
      <c r="J103" s="8">
        <v>-3.8</v>
      </c>
      <c r="K103" s="25" t="s">
        <v>736</v>
      </c>
      <c r="L103" s="91" t="str">
        <f t="shared" si="15"/>
        <v>Yes</v>
      </c>
    </row>
    <row r="104" spans="1:12" x14ac:dyDescent="0.25">
      <c r="A104" s="148" t="s">
        <v>565</v>
      </c>
      <c r="B104" s="21" t="s">
        <v>213</v>
      </c>
      <c r="C104" s="22">
        <v>232</v>
      </c>
      <c r="D104" s="7" t="str">
        <f t="shared" si="12"/>
        <v>N/A</v>
      </c>
      <c r="E104" s="22">
        <v>97</v>
      </c>
      <c r="F104" s="7" t="str">
        <f t="shared" si="13"/>
        <v>N/A</v>
      </c>
      <c r="G104" s="22">
        <v>81</v>
      </c>
      <c r="H104" s="7" t="str">
        <f t="shared" si="14"/>
        <v>N/A</v>
      </c>
      <c r="I104" s="8">
        <v>-58.2</v>
      </c>
      <c r="J104" s="8">
        <v>-16.5</v>
      </c>
      <c r="K104" s="25" t="s">
        <v>736</v>
      </c>
      <c r="L104" s="91" t="str">
        <f t="shared" si="15"/>
        <v>Yes</v>
      </c>
    </row>
    <row r="105" spans="1:12" x14ac:dyDescent="0.25">
      <c r="A105" s="148" t="s">
        <v>1313</v>
      </c>
      <c r="B105" s="21" t="s">
        <v>213</v>
      </c>
      <c r="C105" s="26">
        <v>4810.6336207000004</v>
      </c>
      <c r="D105" s="7" t="str">
        <f t="shared" si="12"/>
        <v>N/A</v>
      </c>
      <c r="E105" s="26">
        <v>3684.4639175000002</v>
      </c>
      <c r="F105" s="7" t="str">
        <f t="shared" si="13"/>
        <v>N/A</v>
      </c>
      <c r="G105" s="26">
        <v>4244.7777778</v>
      </c>
      <c r="H105" s="7" t="str">
        <f t="shared" si="14"/>
        <v>N/A</v>
      </c>
      <c r="I105" s="8">
        <v>-23.4</v>
      </c>
      <c r="J105" s="8">
        <v>15.21</v>
      </c>
      <c r="K105" s="25" t="s">
        <v>736</v>
      </c>
      <c r="L105" s="91" t="str">
        <f t="shared" si="15"/>
        <v>Yes</v>
      </c>
    </row>
    <row r="106" spans="1:12" x14ac:dyDescent="0.25">
      <c r="A106" s="148" t="s">
        <v>566</v>
      </c>
      <c r="B106" s="21" t="s">
        <v>213</v>
      </c>
      <c r="C106" s="26">
        <v>3815193</v>
      </c>
      <c r="D106" s="7" t="str">
        <f t="shared" si="12"/>
        <v>N/A</v>
      </c>
      <c r="E106" s="26">
        <v>1810226</v>
      </c>
      <c r="F106" s="7" t="str">
        <f t="shared" si="13"/>
        <v>N/A</v>
      </c>
      <c r="G106" s="26">
        <v>1155168</v>
      </c>
      <c r="H106" s="7" t="str">
        <f t="shared" si="14"/>
        <v>N/A</v>
      </c>
      <c r="I106" s="8">
        <v>-52.6</v>
      </c>
      <c r="J106" s="8">
        <v>-36.200000000000003</v>
      </c>
      <c r="K106" s="25" t="s">
        <v>736</v>
      </c>
      <c r="L106" s="91" t="str">
        <f t="shared" si="15"/>
        <v>No</v>
      </c>
    </row>
    <row r="107" spans="1:12" x14ac:dyDescent="0.25">
      <c r="A107" s="148" t="s">
        <v>567</v>
      </c>
      <c r="B107" s="21" t="s">
        <v>213</v>
      </c>
      <c r="C107" s="22">
        <v>5575</v>
      </c>
      <c r="D107" s="7" t="str">
        <f t="shared" si="12"/>
        <v>N/A</v>
      </c>
      <c r="E107" s="22">
        <v>3152</v>
      </c>
      <c r="F107" s="7" t="str">
        <f t="shared" si="13"/>
        <v>N/A</v>
      </c>
      <c r="G107" s="22">
        <v>2167</v>
      </c>
      <c r="H107" s="7" t="str">
        <f t="shared" si="14"/>
        <v>N/A</v>
      </c>
      <c r="I107" s="8">
        <v>-43.5</v>
      </c>
      <c r="J107" s="8">
        <v>-31.3</v>
      </c>
      <c r="K107" s="25" t="s">
        <v>736</v>
      </c>
      <c r="L107" s="91" t="str">
        <f t="shared" si="15"/>
        <v>No</v>
      </c>
    </row>
    <row r="108" spans="1:12" x14ac:dyDescent="0.25">
      <c r="A108" s="148" t="s">
        <v>1314</v>
      </c>
      <c r="B108" s="21" t="s">
        <v>213</v>
      </c>
      <c r="C108" s="26">
        <v>684.33955157000003</v>
      </c>
      <c r="D108" s="7" t="str">
        <f t="shared" si="12"/>
        <v>N/A</v>
      </c>
      <c r="E108" s="26">
        <v>574.31027918999996</v>
      </c>
      <c r="F108" s="7" t="str">
        <f t="shared" si="13"/>
        <v>N/A</v>
      </c>
      <c r="G108" s="26">
        <v>533.07245038999997</v>
      </c>
      <c r="H108" s="7" t="str">
        <f t="shared" si="14"/>
        <v>N/A</v>
      </c>
      <c r="I108" s="8">
        <v>-16.100000000000001</v>
      </c>
      <c r="J108" s="8">
        <v>-7.18</v>
      </c>
      <c r="K108" s="25" t="s">
        <v>736</v>
      </c>
      <c r="L108" s="91" t="str">
        <f t="shared" si="15"/>
        <v>Yes</v>
      </c>
    </row>
    <row r="109" spans="1:12" x14ac:dyDescent="0.25">
      <c r="A109" s="148" t="s">
        <v>568</v>
      </c>
      <c r="B109" s="21" t="s">
        <v>213</v>
      </c>
      <c r="C109" s="26">
        <v>16276334</v>
      </c>
      <c r="D109" s="7" t="str">
        <f t="shared" si="12"/>
        <v>N/A</v>
      </c>
      <c r="E109" s="26">
        <v>7137647</v>
      </c>
      <c r="F109" s="7" t="str">
        <f t="shared" si="13"/>
        <v>N/A</v>
      </c>
      <c r="G109" s="26">
        <v>5289569</v>
      </c>
      <c r="H109" s="7" t="str">
        <f t="shared" si="14"/>
        <v>N/A</v>
      </c>
      <c r="I109" s="8">
        <v>-56.1</v>
      </c>
      <c r="J109" s="8">
        <v>-25.9</v>
      </c>
      <c r="K109" s="25" t="s">
        <v>736</v>
      </c>
      <c r="L109" s="91" t="str">
        <f t="shared" si="15"/>
        <v>Yes</v>
      </c>
    </row>
    <row r="110" spans="1:12" x14ac:dyDescent="0.25">
      <c r="A110" s="148" t="s">
        <v>569</v>
      </c>
      <c r="B110" s="21" t="s">
        <v>213</v>
      </c>
      <c r="C110" s="22">
        <v>6477</v>
      </c>
      <c r="D110" s="7" t="str">
        <f t="shared" si="12"/>
        <v>N/A</v>
      </c>
      <c r="E110" s="22">
        <v>3911</v>
      </c>
      <c r="F110" s="7" t="str">
        <f t="shared" si="13"/>
        <v>N/A</v>
      </c>
      <c r="G110" s="22">
        <v>2611</v>
      </c>
      <c r="H110" s="7" t="str">
        <f t="shared" si="14"/>
        <v>N/A</v>
      </c>
      <c r="I110" s="8">
        <v>-39.6</v>
      </c>
      <c r="J110" s="8">
        <v>-33.200000000000003</v>
      </c>
      <c r="K110" s="25" t="s">
        <v>736</v>
      </c>
      <c r="L110" s="91" t="str">
        <f t="shared" si="15"/>
        <v>No</v>
      </c>
    </row>
    <row r="111" spans="1:12" x14ac:dyDescent="0.25">
      <c r="A111" s="148" t="s">
        <v>1315</v>
      </c>
      <c r="B111" s="21" t="s">
        <v>213</v>
      </c>
      <c r="C111" s="26">
        <v>2512.943338</v>
      </c>
      <c r="D111" s="7" t="str">
        <f t="shared" si="12"/>
        <v>N/A</v>
      </c>
      <c r="E111" s="26">
        <v>1825.0184096</v>
      </c>
      <c r="F111" s="7" t="str">
        <f t="shared" si="13"/>
        <v>N/A</v>
      </c>
      <c r="G111" s="26">
        <v>2025.8785906000001</v>
      </c>
      <c r="H111" s="7" t="str">
        <f t="shared" si="14"/>
        <v>N/A</v>
      </c>
      <c r="I111" s="8">
        <v>-27.4</v>
      </c>
      <c r="J111" s="8">
        <v>11.01</v>
      </c>
      <c r="K111" s="25" t="s">
        <v>736</v>
      </c>
      <c r="L111" s="91" t="str">
        <f t="shared" si="15"/>
        <v>Yes</v>
      </c>
    </row>
    <row r="112" spans="1:12" ht="25" x14ac:dyDescent="0.25">
      <c r="A112" s="148" t="s">
        <v>570</v>
      </c>
      <c r="B112" s="21" t="s">
        <v>213</v>
      </c>
      <c r="C112" s="26">
        <v>20217277</v>
      </c>
      <c r="D112" s="7" t="str">
        <f t="shared" si="12"/>
        <v>N/A</v>
      </c>
      <c r="E112" s="26">
        <v>16035244</v>
      </c>
      <c r="F112" s="7" t="str">
        <f t="shared" si="13"/>
        <v>N/A</v>
      </c>
      <c r="G112" s="26">
        <v>19881911</v>
      </c>
      <c r="H112" s="7" t="str">
        <f t="shared" si="14"/>
        <v>N/A</v>
      </c>
      <c r="I112" s="8">
        <v>-20.7</v>
      </c>
      <c r="J112" s="8">
        <v>23.99</v>
      </c>
      <c r="K112" s="25" t="s">
        <v>736</v>
      </c>
      <c r="L112" s="91" t="str">
        <f t="shared" si="15"/>
        <v>Yes</v>
      </c>
    </row>
    <row r="113" spans="1:12" x14ac:dyDescent="0.25">
      <c r="A113" s="148" t="s">
        <v>571</v>
      </c>
      <c r="B113" s="21" t="s">
        <v>213</v>
      </c>
      <c r="C113" s="22">
        <v>796</v>
      </c>
      <c r="D113" s="7" t="str">
        <f t="shared" si="12"/>
        <v>N/A</v>
      </c>
      <c r="E113" s="22">
        <v>321</v>
      </c>
      <c r="F113" s="7" t="str">
        <f t="shared" si="13"/>
        <v>N/A</v>
      </c>
      <c r="G113" s="22">
        <v>298</v>
      </c>
      <c r="H113" s="7" t="str">
        <f t="shared" si="14"/>
        <v>N/A</v>
      </c>
      <c r="I113" s="8">
        <v>-59.7</v>
      </c>
      <c r="J113" s="8">
        <v>-7.17</v>
      </c>
      <c r="K113" s="25" t="s">
        <v>736</v>
      </c>
      <c r="L113" s="91" t="str">
        <f t="shared" si="15"/>
        <v>Yes</v>
      </c>
    </row>
    <row r="114" spans="1:12" ht="25" x14ac:dyDescent="0.25">
      <c r="A114" s="148" t="s">
        <v>1316</v>
      </c>
      <c r="B114" s="21" t="s">
        <v>213</v>
      </c>
      <c r="C114" s="26">
        <v>25398.589196000001</v>
      </c>
      <c r="D114" s="7" t="str">
        <f t="shared" si="12"/>
        <v>N/A</v>
      </c>
      <c r="E114" s="26">
        <v>49954.031153000004</v>
      </c>
      <c r="F114" s="7" t="str">
        <f t="shared" si="13"/>
        <v>N/A</v>
      </c>
      <c r="G114" s="26">
        <v>66717.822148000007</v>
      </c>
      <c r="H114" s="7" t="str">
        <f t="shared" si="14"/>
        <v>N/A</v>
      </c>
      <c r="I114" s="8">
        <v>96.68</v>
      </c>
      <c r="J114" s="8">
        <v>33.56</v>
      </c>
      <c r="K114" s="25" t="s">
        <v>736</v>
      </c>
      <c r="L114" s="91" t="str">
        <f t="shared" si="15"/>
        <v>No</v>
      </c>
    </row>
    <row r="115" spans="1:12" ht="25" x14ac:dyDescent="0.25">
      <c r="A115" s="148" t="s">
        <v>572</v>
      </c>
      <c r="B115" s="21" t="s">
        <v>213</v>
      </c>
      <c r="C115" s="26">
        <v>231701</v>
      </c>
      <c r="D115" s="7" t="str">
        <f t="shared" si="12"/>
        <v>N/A</v>
      </c>
      <c r="E115" s="26">
        <v>168418</v>
      </c>
      <c r="F115" s="7" t="str">
        <f t="shared" si="13"/>
        <v>N/A</v>
      </c>
      <c r="G115" s="26">
        <v>93452</v>
      </c>
      <c r="H115" s="7" t="str">
        <f t="shared" si="14"/>
        <v>N/A</v>
      </c>
      <c r="I115" s="8">
        <v>-27.3</v>
      </c>
      <c r="J115" s="8">
        <v>-44.5</v>
      </c>
      <c r="K115" s="25" t="s">
        <v>736</v>
      </c>
      <c r="L115" s="91" t="str">
        <f t="shared" si="15"/>
        <v>No</v>
      </c>
    </row>
    <row r="116" spans="1:12" x14ac:dyDescent="0.25">
      <c r="A116" s="90" t="s">
        <v>573</v>
      </c>
      <c r="B116" s="21" t="s">
        <v>213</v>
      </c>
      <c r="C116" s="22">
        <v>872</v>
      </c>
      <c r="D116" s="7" t="str">
        <f t="shared" si="12"/>
        <v>N/A</v>
      </c>
      <c r="E116" s="22">
        <v>421</v>
      </c>
      <c r="F116" s="7" t="str">
        <f t="shared" si="13"/>
        <v>N/A</v>
      </c>
      <c r="G116" s="22">
        <v>328</v>
      </c>
      <c r="H116" s="7" t="str">
        <f t="shared" si="14"/>
        <v>N/A</v>
      </c>
      <c r="I116" s="8">
        <v>-51.7</v>
      </c>
      <c r="J116" s="8">
        <v>-22.1</v>
      </c>
      <c r="K116" s="25" t="s">
        <v>736</v>
      </c>
      <c r="L116" s="91" t="str">
        <f t="shared" si="15"/>
        <v>Yes</v>
      </c>
    </row>
    <row r="117" spans="1:12" ht="25" x14ac:dyDescent="0.25">
      <c r="A117" s="90" t="s">
        <v>1317</v>
      </c>
      <c r="B117" s="21" t="s">
        <v>213</v>
      </c>
      <c r="C117" s="26">
        <v>265.71215596000002</v>
      </c>
      <c r="D117" s="7" t="str">
        <f t="shared" si="12"/>
        <v>N/A</v>
      </c>
      <c r="E117" s="26">
        <v>400.04275533999999</v>
      </c>
      <c r="F117" s="7" t="str">
        <f t="shared" si="13"/>
        <v>N/A</v>
      </c>
      <c r="G117" s="26">
        <v>284.91463414999998</v>
      </c>
      <c r="H117" s="7" t="str">
        <f t="shared" si="14"/>
        <v>N/A</v>
      </c>
      <c r="I117" s="8">
        <v>50.55</v>
      </c>
      <c r="J117" s="8">
        <v>-28.8</v>
      </c>
      <c r="K117" s="25" t="s">
        <v>736</v>
      </c>
      <c r="L117" s="91" t="str">
        <f t="shared" si="15"/>
        <v>Yes</v>
      </c>
    </row>
    <row r="118" spans="1:12" ht="25" x14ac:dyDescent="0.25">
      <c r="A118" s="122" t="s">
        <v>574</v>
      </c>
      <c r="B118" s="21" t="s">
        <v>213</v>
      </c>
      <c r="C118" s="26">
        <v>0</v>
      </c>
      <c r="D118" s="7" t="str">
        <f t="shared" si="12"/>
        <v>N/A</v>
      </c>
      <c r="E118" s="26">
        <v>0</v>
      </c>
      <c r="F118" s="7" t="str">
        <f t="shared" si="13"/>
        <v>N/A</v>
      </c>
      <c r="G118" s="26">
        <v>0</v>
      </c>
      <c r="H118" s="7" t="str">
        <f t="shared" si="14"/>
        <v>N/A</v>
      </c>
      <c r="I118" s="8" t="s">
        <v>1747</v>
      </c>
      <c r="J118" s="8" t="s">
        <v>1747</v>
      </c>
      <c r="K118" s="25" t="s">
        <v>736</v>
      </c>
      <c r="L118" s="91" t="str">
        <f t="shared" si="15"/>
        <v>N/A</v>
      </c>
    </row>
    <row r="119" spans="1:12" x14ac:dyDescent="0.25">
      <c r="A119" s="122" t="s">
        <v>575</v>
      </c>
      <c r="B119" s="21" t="s">
        <v>213</v>
      </c>
      <c r="C119" s="22">
        <v>0</v>
      </c>
      <c r="D119" s="7" t="str">
        <f t="shared" si="12"/>
        <v>N/A</v>
      </c>
      <c r="E119" s="22">
        <v>0</v>
      </c>
      <c r="F119" s="7" t="str">
        <f t="shared" si="13"/>
        <v>N/A</v>
      </c>
      <c r="G119" s="22">
        <v>0</v>
      </c>
      <c r="H119" s="7" t="str">
        <f t="shared" si="14"/>
        <v>N/A</v>
      </c>
      <c r="I119" s="8" t="s">
        <v>1747</v>
      </c>
      <c r="J119" s="8" t="s">
        <v>1747</v>
      </c>
      <c r="K119" s="25" t="s">
        <v>736</v>
      </c>
      <c r="L119" s="91" t="str">
        <f t="shared" si="15"/>
        <v>N/A</v>
      </c>
    </row>
    <row r="120" spans="1:12" ht="25" x14ac:dyDescent="0.25">
      <c r="A120" s="122" t="s">
        <v>1318</v>
      </c>
      <c r="B120" s="21" t="s">
        <v>213</v>
      </c>
      <c r="C120" s="26" t="s">
        <v>1747</v>
      </c>
      <c r="D120" s="7" t="str">
        <f t="shared" si="12"/>
        <v>N/A</v>
      </c>
      <c r="E120" s="26" t="s">
        <v>1747</v>
      </c>
      <c r="F120" s="7" t="str">
        <f t="shared" si="13"/>
        <v>N/A</v>
      </c>
      <c r="G120" s="26" t="s">
        <v>1747</v>
      </c>
      <c r="H120" s="7" t="str">
        <f t="shared" si="14"/>
        <v>N/A</v>
      </c>
      <c r="I120" s="8" t="s">
        <v>1747</v>
      </c>
      <c r="J120" s="8" t="s">
        <v>1747</v>
      </c>
      <c r="K120" s="25" t="s">
        <v>736</v>
      </c>
      <c r="L120" s="91" t="str">
        <f t="shared" si="15"/>
        <v>N/A</v>
      </c>
    </row>
    <row r="121" spans="1:12" ht="25" x14ac:dyDescent="0.25">
      <c r="A121" s="122" t="s">
        <v>576</v>
      </c>
      <c r="B121" s="21" t="s">
        <v>213</v>
      </c>
      <c r="C121" s="26">
        <v>0</v>
      </c>
      <c r="D121" s="7" t="str">
        <f t="shared" si="12"/>
        <v>N/A</v>
      </c>
      <c r="E121" s="26">
        <v>0</v>
      </c>
      <c r="F121" s="7" t="str">
        <f t="shared" si="13"/>
        <v>N/A</v>
      </c>
      <c r="G121" s="26">
        <v>0</v>
      </c>
      <c r="H121" s="7" t="str">
        <f t="shared" si="14"/>
        <v>N/A</v>
      </c>
      <c r="I121" s="8" t="s">
        <v>1747</v>
      </c>
      <c r="J121" s="8" t="s">
        <v>1747</v>
      </c>
      <c r="K121" s="25" t="s">
        <v>736</v>
      </c>
      <c r="L121" s="91" t="str">
        <f t="shared" si="15"/>
        <v>N/A</v>
      </c>
    </row>
    <row r="122" spans="1:12" x14ac:dyDescent="0.25">
      <c r="A122" s="122" t="s">
        <v>577</v>
      </c>
      <c r="B122" s="21" t="s">
        <v>213</v>
      </c>
      <c r="C122" s="22">
        <v>0</v>
      </c>
      <c r="D122" s="7" t="str">
        <f t="shared" si="12"/>
        <v>N/A</v>
      </c>
      <c r="E122" s="22">
        <v>0</v>
      </c>
      <c r="F122" s="7" t="str">
        <f t="shared" si="13"/>
        <v>N/A</v>
      </c>
      <c r="G122" s="22">
        <v>0</v>
      </c>
      <c r="H122" s="7" t="str">
        <f t="shared" si="14"/>
        <v>N/A</v>
      </c>
      <c r="I122" s="8" t="s">
        <v>1747</v>
      </c>
      <c r="J122" s="8" t="s">
        <v>1747</v>
      </c>
      <c r="K122" s="25" t="s">
        <v>736</v>
      </c>
      <c r="L122" s="91" t="str">
        <f t="shared" si="15"/>
        <v>N/A</v>
      </c>
    </row>
    <row r="123" spans="1:12" ht="25" x14ac:dyDescent="0.25">
      <c r="A123" s="122" t="s">
        <v>1319</v>
      </c>
      <c r="B123" s="21" t="s">
        <v>213</v>
      </c>
      <c r="C123" s="26" t="s">
        <v>1747</v>
      </c>
      <c r="D123" s="7" t="str">
        <f t="shared" si="12"/>
        <v>N/A</v>
      </c>
      <c r="E123" s="26" t="s">
        <v>1747</v>
      </c>
      <c r="F123" s="7" t="str">
        <f t="shared" si="13"/>
        <v>N/A</v>
      </c>
      <c r="G123" s="26" t="s">
        <v>1747</v>
      </c>
      <c r="H123" s="7" t="str">
        <f t="shared" si="14"/>
        <v>N/A</v>
      </c>
      <c r="I123" s="8" t="s">
        <v>1747</v>
      </c>
      <c r="J123" s="8" t="s">
        <v>1747</v>
      </c>
      <c r="K123" s="25" t="s">
        <v>736</v>
      </c>
      <c r="L123" s="91" t="str">
        <f t="shared" si="15"/>
        <v>N/A</v>
      </c>
    </row>
    <row r="124" spans="1:12" ht="25" x14ac:dyDescent="0.25">
      <c r="A124" s="122" t="s">
        <v>578</v>
      </c>
      <c r="B124" s="21" t="s">
        <v>213</v>
      </c>
      <c r="C124" s="26">
        <v>644052</v>
      </c>
      <c r="D124" s="7" t="str">
        <f t="shared" si="12"/>
        <v>N/A</v>
      </c>
      <c r="E124" s="26">
        <v>534223</v>
      </c>
      <c r="F124" s="7" t="str">
        <f t="shared" si="13"/>
        <v>N/A</v>
      </c>
      <c r="G124" s="26">
        <v>523122</v>
      </c>
      <c r="H124" s="7" t="str">
        <f t="shared" si="14"/>
        <v>N/A</v>
      </c>
      <c r="I124" s="8">
        <v>-17.100000000000001</v>
      </c>
      <c r="J124" s="8">
        <v>-2.08</v>
      </c>
      <c r="K124" s="25" t="s">
        <v>736</v>
      </c>
      <c r="L124" s="91" t="str">
        <f t="shared" si="15"/>
        <v>Yes</v>
      </c>
    </row>
    <row r="125" spans="1:12" x14ac:dyDescent="0.25">
      <c r="A125" s="114" t="s">
        <v>579</v>
      </c>
      <c r="B125" s="21" t="s">
        <v>213</v>
      </c>
      <c r="C125" s="22">
        <v>41</v>
      </c>
      <c r="D125" s="7" t="str">
        <f t="shared" si="12"/>
        <v>N/A</v>
      </c>
      <c r="E125" s="22">
        <v>31</v>
      </c>
      <c r="F125" s="7" t="str">
        <f t="shared" si="13"/>
        <v>N/A</v>
      </c>
      <c r="G125" s="22">
        <v>35</v>
      </c>
      <c r="H125" s="7" t="str">
        <f t="shared" si="14"/>
        <v>N/A</v>
      </c>
      <c r="I125" s="8">
        <v>-24.4</v>
      </c>
      <c r="J125" s="8">
        <v>12.9</v>
      </c>
      <c r="K125" s="25" t="s">
        <v>736</v>
      </c>
      <c r="L125" s="91" t="str">
        <f t="shared" si="15"/>
        <v>Yes</v>
      </c>
    </row>
    <row r="126" spans="1:12" ht="25" x14ac:dyDescent="0.25">
      <c r="A126" s="114" t="s">
        <v>1320</v>
      </c>
      <c r="B126" s="21" t="s">
        <v>213</v>
      </c>
      <c r="C126" s="26">
        <v>15708.585365999999</v>
      </c>
      <c r="D126" s="7" t="str">
        <f t="shared" si="12"/>
        <v>N/A</v>
      </c>
      <c r="E126" s="26">
        <v>17233</v>
      </c>
      <c r="F126" s="7" t="str">
        <f t="shared" si="13"/>
        <v>N/A</v>
      </c>
      <c r="G126" s="26">
        <v>14946.342857</v>
      </c>
      <c r="H126" s="7" t="str">
        <f t="shared" si="14"/>
        <v>N/A</v>
      </c>
      <c r="I126" s="8">
        <v>9.7040000000000006</v>
      </c>
      <c r="J126" s="8">
        <v>-13.3</v>
      </c>
      <c r="K126" s="25" t="s">
        <v>736</v>
      </c>
      <c r="L126" s="91" t="str">
        <f t="shared" si="15"/>
        <v>Yes</v>
      </c>
    </row>
    <row r="127" spans="1:12" ht="25" x14ac:dyDescent="0.25">
      <c r="A127" s="114" t="s">
        <v>580</v>
      </c>
      <c r="B127" s="21" t="s">
        <v>213</v>
      </c>
      <c r="C127" s="26">
        <v>1084745</v>
      </c>
      <c r="D127" s="7" t="str">
        <f t="shared" si="12"/>
        <v>N/A</v>
      </c>
      <c r="E127" s="26">
        <v>487823</v>
      </c>
      <c r="F127" s="7" t="str">
        <f t="shared" si="13"/>
        <v>N/A</v>
      </c>
      <c r="G127" s="26">
        <v>288212</v>
      </c>
      <c r="H127" s="7" t="str">
        <f t="shared" si="14"/>
        <v>N/A</v>
      </c>
      <c r="I127" s="8">
        <v>-55</v>
      </c>
      <c r="J127" s="8">
        <v>-40.9</v>
      </c>
      <c r="K127" s="25" t="s">
        <v>736</v>
      </c>
      <c r="L127" s="91" t="str">
        <f t="shared" si="15"/>
        <v>No</v>
      </c>
    </row>
    <row r="128" spans="1:12" x14ac:dyDescent="0.25">
      <c r="A128" s="114" t="s">
        <v>581</v>
      </c>
      <c r="B128" s="21" t="s">
        <v>213</v>
      </c>
      <c r="C128" s="22">
        <v>665</v>
      </c>
      <c r="D128" s="7" t="str">
        <f t="shared" si="12"/>
        <v>N/A</v>
      </c>
      <c r="E128" s="22">
        <v>370</v>
      </c>
      <c r="F128" s="7" t="str">
        <f t="shared" si="13"/>
        <v>N/A</v>
      </c>
      <c r="G128" s="22">
        <v>244</v>
      </c>
      <c r="H128" s="7" t="str">
        <f t="shared" si="14"/>
        <v>N/A</v>
      </c>
      <c r="I128" s="8">
        <v>-44.4</v>
      </c>
      <c r="J128" s="8">
        <v>-34.1</v>
      </c>
      <c r="K128" s="25" t="s">
        <v>736</v>
      </c>
      <c r="L128" s="91" t="str">
        <f t="shared" si="15"/>
        <v>No</v>
      </c>
    </row>
    <row r="129" spans="1:12" ht="25" x14ac:dyDescent="0.25">
      <c r="A129" s="114" t="s">
        <v>1321</v>
      </c>
      <c r="B129" s="21" t="s">
        <v>213</v>
      </c>
      <c r="C129" s="26">
        <v>1631.1954886999999</v>
      </c>
      <c r="D129" s="7" t="str">
        <f t="shared" si="12"/>
        <v>N/A</v>
      </c>
      <c r="E129" s="26">
        <v>1318.4405405</v>
      </c>
      <c r="F129" s="7" t="str">
        <f t="shared" si="13"/>
        <v>N/A</v>
      </c>
      <c r="G129" s="26">
        <v>1181.1967213</v>
      </c>
      <c r="H129" s="7" t="str">
        <f t="shared" si="14"/>
        <v>N/A</v>
      </c>
      <c r="I129" s="8">
        <v>-19.2</v>
      </c>
      <c r="J129" s="8">
        <v>-10.4</v>
      </c>
      <c r="K129" s="25" t="s">
        <v>736</v>
      </c>
      <c r="L129" s="91" t="str">
        <f t="shared" si="15"/>
        <v>Yes</v>
      </c>
    </row>
    <row r="130" spans="1:12" x14ac:dyDescent="0.25">
      <c r="A130" s="114" t="s">
        <v>582</v>
      </c>
      <c r="B130" s="21" t="s">
        <v>213</v>
      </c>
      <c r="C130" s="26">
        <v>1754562</v>
      </c>
      <c r="D130" s="7" t="str">
        <f t="shared" si="12"/>
        <v>N/A</v>
      </c>
      <c r="E130" s="26">
        <v>104284</v>
      </c>
      <c r="F130" s="7" t="str">
        <f t="shared" si="13"/>
        <v>N/A</v>
      </c>
      <c r="G130" s="26">
        <v>49332</v>
      </c>
      <c r="H130" s="7" t="str">
        <f t="shared" si="14"/>
        <v>N/A</v>
      </c>
      <c r="I130" s="8">
        <v>-94.1</v>
      </c>
      <c r="J130" s="8">
        <v>-52.7</v>
      </c>
      <c r="K130" s="25" t="s">
        <v>736</v>
      </c>
      <c r="L130" s="91" t="str">
        <f t="shared" si="15"/>
        <v>No</v>
      </c>
    </row>
    <row r="131" spans="1:12" x14ac:dyDescent="0.25">
      <c r="A131" s="114" t="s">
        <v>583</v>
      </c>
      <c r="B131" s="21" t="s">
        <v>213</v>
      </c>
      <c r="C131" s="22">
        <v>60</v>
      </c>
      <c r="D131" s="7" t="str">
        <f t="shared" si="12"/>
        <v>N/A</v>
      </c>
      <c r="E131" s="22">
        <v>15</v>
      </c>
      <c r="F131" s="7" t="str">
        <f t="shared" si="13"/>
        <v>N/A</v>
      </c>
      <c r="G131" s="22">
        <v>13</v>
      </c>
      <c r="H131" s="7" t="str">
        <f t="shared" si="14"/>
        <v>N/A</v>
      </c>
      <c r="I131" s="8">
        <v>-75</v>
      </c>
      <c r="J131" s="8">
        <v>-13.3</v>
      </c>
      <c r="K131" s="25" t="s">
        <v>736</v>
      </c>
      <c r="L131" s="91" t="str">
        <f t="shared" si="15"/>
        <v>Yes</v>
      </c>
    </row>
    <row r="132" spans="1:12" x14ac:dyDescent="0.25">
      <c r="A132" s="114" t="s">
        <v>1322</v>
      </c>
      <c r="B132" s="21" t="s">
        <v>213</v>
      </c>
      <c r="C132" s="26">
        <v>29242.7</v>
      </c>
      <c r="D132" s="7" t="str">
        <f t="shared" si="12"/>
        <v>N/A</v>
      </c>
      <c r="E132" s="26">
        <v>6952.2666667000003</v>
      </c>
      <c r="F132" s="7" t="str">
        <f t="shared" si="13"/>
        <v>N/A</v>
      </c>
      <c r="G132" s="26">
        <v>3794.7692308000001</v>
      </c>
      <c r="H132" s="7" t="str">
        <f t="shared" si="14"/>
        <v>N/A</v>
      </c>
      <c r="I132" s="8">
        <v>-76.2</v>
      </c>
      <c r="J132" s="8">
        <v>-45.4</v>
      </c>
      <c r="K132" s="25" t="s">
        <v>736</v>
      </c>
      <c r="L132" s="91" t="str">
        <f t="shared" si="15"/>
        <v>No</v>
      </c>
    </row>
    <row r="133" spans="1:12" ht="25" x14ac:dyDescent="0.25">
      <c r="A133" s="114" t="s">
        <v>584</v>
      </c>
      <c r="B133" s="21" t="s">
        <v>213</v>
      </c>
      <c r="C133" s="26">
        <v>19481</v>
      </c>
      <c r="D133" s="7" t="str">
        <f t="shared" si="12"/>
        <v>N/A</v>
      </c>
      <c r="E133" s="26">
        <v>313</v>
      </c>
      <c r="F133" s="7" t="str">
        <f t="shared" si="13"/>
        <v>N/A</v>
      </c>
      <c r="G133" s="26">
        <v>1054</v>
      </c>
      <c r="H133" s="7" t="str">
        <f t="shared" si="14"/>
        <v>N/A</v>
      </c>
      <c r="I133" s="8">
        <v>-98.4</v>
      </c>
      <c r="J133" s="8">
        <v>236.7</v>
      </c>
      <c r="K133" s="25" t="s">
        <v>736</v>
      </c>
      <c r="L133" s="91" t="str">
        <f>IF(J133="Div by 0", "N/A", IF(OR(J133="N/A",K133="N/A"),"N/A", IF(J133&gt;VALUE(MID(K133,1,2)), "No", IF(J133&lt;-1*VALUE(MID(K133,1,2)), "No", "Yes"))))</f>
        <v>No</v>
      </c>
    </row>
    <row r="134" spans="1:12" x14ac:dyDescent="0.25">
      <c r="A134" s="114" t="s">
        <v>585</v>
      </c>
      <c r="B134" s="21" t="s">
        <v>213</v>
      </c>
      <c r="C134" s="22">
        <v>35</v>
      </c>
      <c r="D134" s="7" t="str">
        <f t="shared" si="12"/>
        <v>N/A</v>
      </c>
      <c r="E134" s="22">
        <v>11</v>
      </c>
      <c r="F134" s="7" t="str">
        <f t="shared" si="13"/>
        <v>N/A</v>
      </c>
      <c r="G134" s="22">
        <v>11</v>
      </c>
      <c r="H134" s="7" t="str">
        <f t="shared" si="14"/>
        <v>N/A</v>
      </c>
      <c r="I134" s="8">
        <v>-94.3</v>
      </c>
      <c r="J134" s="8">
        <v>0</v>
      </c>
      <c r="K134" s="25" t="s">
        <v>736</v>
      </c>
      <c r="L134" s="91" t="str">
        <f t="shared" ref="L134:L138" si="16">IF(J134="Div by 0", "N/A", IF(OR(J134="N/A",K134="N/A"),"N/A", IF(J134&gt;VALUE(MID(K134,1,2)), "No", IF(J134&lt;-1*VALUE(MID(K134,1,2)), "No", "Yes"))))</f>
        <v>Yes</v>
      </c>
    </row>
    <row r="135" spans="1:12" ht="25" x14ac:dyDescent="0.25">
      <c r="A135" s="114" t="s">
        <v>1323</v>
      </c>
      <c r="B135" s="21" t="s">
        <v>213</v>
      </c>
      <c r="C135" s="26">
        <v>556.6</v>
      </c>
      <c r="D135" s="7" t="str">
        <f t="shared" si="12"/>
        <v>N/A</v>
      </c>
      <c r="E135" s="26">
        <v>156.5</v>
      </c>
      <c r="F135" s="7" t="str">
        <f t="shared" si="13"/>
        <v>N/A</v>
      </c>
      <c r="G135" s="26">
        <v>527</v>
      </c>
      <c r="H135" s="7" t="str">
        <f t="shared" si="14"/>
        <v>N/A</v>
      </c>
      <c r="I135" s="8">
        <v>-71.900000000000006</v>
      </c>
      <c r="J135" s="8">
        <v>236.7</v>
      </c>
      <c r="K135" s="25" t="s">
        <v>736</v>
      </c>
      <c r="L135" s="91" t="str">
        <f t="shared" si="16"/>
        <v>No</v>
      </c>
    </row>
    <row r="136" spans="1:12" ht="25" x14ac:dyDescent="0.25">
      <c r="A136" s="114" t="s">
        <v>586</v>
      </c>
      <c r="B136" s="21" t="s">
        <v>213</v>
      </c>
      <c r="C136" s="26">
        <v>3327033</v>
      </c>
      <c r="D136" s="7" t="str">
        <f t="shared" ref="D136:D150" si="17">IF($B136="N/A","N/A",IF(C136&gt;10,"No",IF(C136&lt;-10,"No","Yes")))</f>
        <v>N/A</v>
      </c>
      <c r="E136" s="26">
        <v>1625367</v>
      </c>
      <c r="F136" s="7" t="str">
        <f t="shared" ref="F136:F150" si="18">IF($B136="N/A","N/A",IF(E136&gt;10,"No",IF(E136&lt;-10,"No","Yes")))</f>
        <v>N/A</v>
      </c>
      <c r="G136" s="26">
        <v>1560985</v>
      </c>
      <c r="H136" s="7" t="str">
        <f t="shared" ref="H136:H150" si="19">IF($B136="N/A","N/A",IF(G136&gt;10,"No",IF(G136&lt;-10,"No","Yes")))</f>
        <v>N/A</v>
      </c>
      <c r="I136" s="8">
        <v>-51.1</v>
      </c>
      <c r="J136" s="8">
        <v>-3.96</v>
      </c>
      <c r="K136" s="25" t="s">
        <v>736</v>
      </c>
      <c r="L136" s="91" t="str">
        <f t="shared" si="16"/>
        <v>Yes</v>
      </c>
    </row>
    <row r="137" spans="1:12" x14ac:dyDescent="0.25">
      <c r="A137" s="114" t="s">
        <v>587</v>
      </c>
      <c r="B137" s="21" t="s">
        <v>213</v>
      </c>
      <c r="C137" s="22">
        <v>26</v>
      </c>
      <c r="D137" s="7" t="str">
        <f t="shared" si="17"/>
        <v>N/A</v>
      </c>
      <c r="E137" s="22">
        <v>11</v>
      </c>
      <c r="F137" s="7" t="str">
        <f t="shared" si="18"/>
        <v>N/A</v>
      </c>
      <c r="G137" s="22">
        <v>11</v>
      </c>
      <c r="H137" s="7" t="str">
        <f t="shared" si="19"/>
        <v>N/A</v>
      </c>
      <c r="I137" s="8">
        <v>-61.5</v>
      </c>
      <c r="J137" s="8">
        <v>0</v>
      </c>
      <c r="K137" s="25" t="s">
        <v>736</v>
      </c>
      <c r="L137" s="91" t="str">
        <f t="shared" si="16"/>
        <v>Yes</v>
      </c>
    </row>
    <row r="138" spans="1:12" ht="25" x14ac:dyDescent="0.25">
      <c r="A138" s="114" t="s">
        <v>1324</v>
      </c>
      <c r="B138" s="21" t="s">
        <v>213</v>
      </c>
      <c r="C138" s="26">
        <v>127962.80769</v>
      </c>
      <c r="D138" s="7" t="str">
        <f t="shared" si="17"/>
        <v>N/A</v>
      </c>
      <c r="E138" s="26">
        <v>162536.70000000001</v>
      </c>
      <c r="F138" s="7" t="str">
        <f t="shared" si="18"/>
        <v>N/A</v>
      </c>
      <c r="G138" s="26">
        <v>156098.5</v>
      </c>
      <c r="H138" s="7" t="str">
        <f t="shared" si="19"/>
        <v>N/A</v>
      </c>
      <c r="I138" s="8">
        <v>27.02</v>
      </c>
      <c r="J138" s="8">
        <v>-3.96</v>
      </c>
      <c r="K138" s="25" t="s">
        <v>736</v>
      </c>
      <c r="L138" s="91" t="str">
        <f t="shared" si="16"/>
        <v>Yes</v>
      </c>
    </row>
    <row r="139" spans="1:12" ht="25" x14ac:dyDescent="0.25">
      <c r="A139" s="114" t="s">
        <v>588</v>
      </c>
      <c r="B139" s="21" t="s">
        <v>213</v>
      </c>
      <c r="C139" s="26">
        <v>2161923</v>
      </c>
      <c r="D139" s="7" t="str">
        <f t="shared" si="17"/>
        <v>N/A</v>
      </c>
      <c r="E139" s="26">
        <v>1313157</v>
      </c>
      <c r="F139" s="7" t="str">
        <f t="shared" si="18"/>
        <v>N/A</v>
      </c>
      <c r="G139" s="26">
        <v>1067458</v>
      </c>
      <c r="H139" s="7" t="str">
        <f t="shared" si="19"/>
        <v>N/A</v>
      </c>
      <c r="I139" s="8">
        <v>-39.299999999999997</v>
      </c>
      <c r="J139" s="8">
        <v>-18.7</v>
      </c>
      <c r="K139" s="25" t="s">
        <v>736</v>
      </c>
      <c r="L139" s="91" t="str">
        <f t="shared" ref="L139:L150" si="20">IF(J139="Div by 0", "N/A", IF(K139="N/A","N/A", IF(J139&gt;VALUE(MID(K139,1,2)), "No", IF(J139&lt;-1*VALUE(MID(K139,1,2)), "No", "Yes"))))</f>
        <v>Yes</v>
      </c>
    </row>
    <row r="140" spans="1:12" x14ac:dyDescent="0.25">
      <c r="A140" s="114" t="s">
        <v>589</v>
      </c>
      <c r="B140" s="21" t="s">
        <v>213</v>
      </c>
      <c r="C140" s="22">
        <v>1846</v>
      </c>
      <c r="D140" s="7" t="str">
        <f t="shared" si="17"/>
        <v>N/A</v>
      </c>
      <c r="E140" s="22">
        <v>1066</v>
      </c>
      <c r="F140" s="7" t="str">
        <f t="shared" si="18"/>
        <v>N/A</v>
      </c>
      <c r="G140" s="22">
        <v>702</v>
      </c>
      <c r="H140" s="7" t="str">
        <f t="shared" si="19"/>
        <v>N/A</v>
      </c>
      <c r="I140" s="8">
        <v>-42.3</v>
      </c>
      <c r="J140" s="8">
        <v>-34.1</v>
      </c>
      <c r="K140" s="25" t="s">
        <v>736</v>
      </c>
      <c r="L140" s="91" t="str">
        <f t="shared" si="20"/>
        <v>No</v>
      </c>
    </row>
    <row r="141" spans="1:12" ht="25" x14ac:dyDescent="0.25">
      <c r="A141" s="114" t="s">
        <v>1325</v>
      </c>
      <c r="B141" s="21" t="s">
        <v>213</v>
      </c>
      <c r="C141" s="26">
        <v>1171.1392198999999</v>
      </c>
      <c r="D141" s="7" t="str">
        <f t="shared" si="17"/>
        <v>N/A</v>
      </c>
      <c r="E141" s="26">
        <v>1231.8545965999999</v>
      </c>
      <c r="F141" s="7" t="str">
        <f t="shared" si="18"/>
        <v>N/A</v>
      </c>
      <c r="G141" s="26">
        <v>1520.5954416</v>
      </c>
      <c r="H141" s="7" t="str">
        <f t="shared" si="19"/>
        <v>N/A</v>
      </c>
      <c r="I141" s="8">
        <v>5.1840000000000002</v>
      </c>
      <c r="J141" s="8">
        <v>23.44</v>
      </c>
      <c r="K141" s="25" t="s">
        <v>736</v>
      </c>
      <c r="L141" s="91" t="str">
        <f t="shared" si="20"/>
        <v>Yes</v>
      </c>
    </row>
    <row r="142" spans="1:12" ht="25" x14ac:dyDescent="0.25">
      <c r="A142" s="114" t="s">
        <v>590</v>
      </c>
      <c r="B142" s="21" t="s">
        <v>213</v>
      </c>
      <c r="C142" s="26">
        <v>7010393</v>
      </c>
      <c r="D142" s="7" t="str">
        <f t="shared" si="17"/>
        <v>N/A</v>
      </c>
      <c r="E142" s="26">
        <v>7669990</v>
      </c>
      <c r="F142" s="7" t="str">
        <f t="shared" si="18"/>
        <v>N/A</v>
      </c>
      <c r="G142" s="26">
        <v>7763172</v>
      </c>
      <c r="H142" s="7" t="str">
        <f t="shared" si="19"/>
        <v>N/A</v>
      </c>
      <c r="I142" s="8">
        <v>9.4090000000000007</v>
      </c>
      <c r="J142" s="8">
        <v>1.2150000000000001</v>
      </c>
      <c r="K142" s="25" t="s">
        <v>736</v>
      </c>
      <c r="L142" s="91" t="str">
        <f t="shared" si="20"/>
        <v>Yes</v>
      </c>
    </row>
    <row r="143" spans="1:12" x14ac:dyDescent="0.25">
      <c r="A143" s="90" t="s">
        <v>591</v>
      </c>
      <c r="B143" s="21" t="s">
        <v>213</v>
      </c>
      <c r="C143" s="22">
        <v>73</v>
      </c>
      <c r="D143" s="7" t="str">
        <f t="shared" si="17"/>
        <v>N/A</v>
      </c>
      <c r="E143" s="22">
        <v>67</v>
      </c>
      <c r="F143" s="7" t="str">
        <f t="shared" si="18"/>
        <v>N/A</v>
      </c>
      <c r="G143" s="22">
        <v>71</v>
      </c>
      <c r="H143" s="7" t="str">
        <f t="shared" si="19"/>
        <v>N/A</v>
      </c>
      <c r="I143" s="8">
        <v>-8.2200000000000006</v>
      </c>
      <c r="J143" s="8">
        <v>5.97</v>
      </c>
      <c r="K143" s="25" t="s">
        <v>736</v>
      </c>
      <c r="L143" s="91" t="str">
        <f t="shared" si="20"/>
        <v>Yes</v>
      </c>
    </row>
    <row r="144" spans="1:12" ht="25" x14ac:dyDescent="0.25">
      <c r="A144" s="90" t="s">
        <v>1326</v>
      </c>
      <c r="B144" s="21" t="s">
        <v>213</v>
      </c>
      <c r="C144" s="26">
        <v>96032.780822000001</v>
      </c>
      <c r="D144" s="7" t="str">
        <f t="shared" si="17"/>
        <v>N/A</v>
      </c>
      <c r="E144" s="26">
        <v>114477.46269</v>
      </c>
      <c r="F144" s="7" t="str">
        <f t="shared" si="18"/>
        <v>N/A</v>
      </c>
      <c r="G144" s="26">
        <v>109340.4507</v>
      </c>
      <c r="H144" s="7" t="str">
        <f t="shared" si="19"/>
        <v>N/A</v>
      </c>
      <c r="I144" s="8">
        <v>19.21</v>
      </c>
      <c r="J144" s="8">
        <v>-4.49</v>
      </c>
      <c r="K144" s="25" t="s">
        <v>736</v>
      </c>
      <c r="L144" s="91" t="str">
        <f t="shared" si="20"/>
        <v>Yes</v>
      </c>
    </row>
    <row r="145" spans="1:12" ht="25" x14ac:dyDescent="0.25">
      <c r="A145" s="114" t="s">
        <v>592</v>
      </c>
      <c r="B145" s="21" t="s">
        <v>213</v>
      </c>
      <c r="C145" s="26">
        <v>5114707</v>
      </c>
      <c r="D145" s="7" t="str">
        <f t="shared" si="17"/>
        <v>N/A</v>
      </c>
      <c r="E145" s="26">
        <v>4325268</v>
      </c>
      <c r="F145" s="7" t="str">
        <f t="shared" si="18"/>
        <v>N/A</v>
      </c>
      <c r="G145" s="26">
        <v>3653817</v>
      </c>
      <c r="H145" s="7" t="str">
        <f t="shared" si="19"/>
        <v>N/A</v>
      </c>
      <c r="I145" s="8">
        <v>-15.4</v>
      </c>
      <c r="J145" s="8">
        <v>-15.5</v>
      </c>
      <c r="K145" s="25" t="s">
        <v>736</v>
      </c>
      <c r="L145" s="91" t="str">
        <f t="shared" si="20"/>
        <v>Yes</v>
      </c>
    </row>
    <row r="146" spans="1:12" x14ac:dyDescent="0.25">
      <c r="A146" s="114" t="s">
        <v>593</v>
      </c>
      <c r="B146" s="21" t="s">
        <v>213</v>
      </c>
      <c r="C146" s="22">
        <v>1288</v>
      </c>
      <c r="D146" s="7" t="str">
        <f t="shared" si="17"/>
        <v>N/A</v>
      </c>
      <c r="E146" s="22">
        <v>854</v>
      </c>
      <c r="F146" s="7" t="str">
        <f t="shared" si="18"/>
        <v>N/A</v>
      </c>
      <c r="G146" s="22">
        <v>528</v>
      </c>
      <c r="H146" s="7" t="str">
        <f t="shared" si="19"/>
        <v>N/A</v>
      </c>
      <c r="I146" s="8">
        <v>-33.700000000000003</v>
      </c>
      <c r="J146" s="8">
        <v>-38.200000000000003</v>
      </c>
      <c r="K146" s="25" t="s">
        <v>736</v>
      </c>
      <c r="L146" s="91" t="str">
        <f t="shared" si="20"/>
        <v>No</v>
      </c>
    </row>
    <row r="147" spans="1:12" ht="25" x14ac:dyDescent="0.25">
      <c r="A147" s="114" t="s">
        <v>1327</v>
      </c>
      <c r="B147" s="21" t="s">
        <v>213</v>
      </c>
      <c r="C147" s="26">
        <v>3971.0458075000001</v>
      </c>
      <c r="D147" s="7" t="str">
        <f t="shared" si="17"/>
        <v>N/A</v>
      </c>
      <c r="E147" s="26">
        <v>5064.7166275999998</v>
      </c>
      <c r="F147" s="7" t="str">
        <f t="shared" si="18"/>
        <v>N/A</v>
      </c>
      <c r="G147" s="26">
        <v>6920.1079545000002</v>
      </c>
      <c r="H147" s="7" t="str">
        <f t="shared" si="19"/>
        <v>N/A</v>
      </c>
      <c r="I147" s="8">
        <v>27.54</v>
      </c>
      <c r="J147" s="8">
        <v>36.630000000000003</v>
      </c>
      <c r="K147" s="25" t="s">
        <v>736</v>
      </c>
      <c r="L147" s="91" t="str">
        <f t="shared" si="20"/>
        <v>No</v>
      </c>
    </row>
    <row r="148" spans="1:12" ht="25" x14ac:dyDescent="0.25">
      <c r="A148" s="114" t="s">
        <v>594</v>
      </c>
      <c r="B148" s="21" t="s">
        <v>213</v>
      </c>
      <c r="C148" s="26">
        <v>3095683</v>
      </c>
      <c r="D148" s="7" t="str">
        <f t="shared" si="17"/>
        <v>N/A</v>
      </c>
      <c r="E148" s="26">
        <v>2551567</v>
      </c>
      <c r="F148" s="7" t="str">
        <f t="shared" si="18"/>
        <v>N/A</v>
      </c>
      <c r="G148" s="26">
        <v>3356687</v>
      </c>
      <c r="H148" s="7" t="str">
        <f t="shared" si="19"/>
        <v>N/A</v>
      </c>
      <c r="I148" s="8">
        <v>-17.600000000000001</v>
      </c>
      <c r="J148" s="8">
        <v>31.55</v>
      </c>
      <c r="K148" s="25" t="s">
        <v>736</v>
      </c>
      <c r="L148" s="91" t="str">
        <f t="shared" si="20"/>
        <v>No</v>
      </c>
    </row>
    <row r="149" spans="1:12" x14ac:dyDescent="0.25">
      <c r="A149" s="114" t="s">
        <v>595</v>
      </c>
      <c r="B149" s="21" t="s">
        <v>213</v>
      </c>
      <c r="C149" s="22">
        <v>144</v>
      </c>
      <c r="D149" s="7" t="str">
        <f t="shared" si="17"/>
        <v>N/A</v>
      </c>
      <c r="E149" s="22">
        <v>97</v>
      </c>
      <c r="F149" s="7" t="str">
        <f t="shared" si="18"/>
        <v>N/A</v>
      </c>
      <c r="G149" s="22">
        <v>118</v>
      </c>
      <c r="H149" s="7" t="str">
        <f t="shared" si="19"/>
        <v>N/A</v>
      </c>
      <c r="I149" s="8">
        <v>-32.6</v>
      </c>
      <c r="J149" s="8">
        <v>21.65</v>
      </c>
      <c r="K149" s="25" t="s">
        <v>736</v>
      </c>
      <c r="L149" s="91" t="str">
        <f t="shared" si="20"/>
        <v>Yes</v>
      </c>
    </row>
    <row r="150" spans="1:12" ht="25" x14ac:dyDescent="0.25">
      <c r="A150" s="122" t="s">
        <v>1328</v>
      </c>
      <c r="B150" s="21" t="s">
        <v>213</v>
      </c>
      <c r="C150" s="26">
        <v>21497.798610999998</v>
      </c>
      <c r="D150" s="7" t="str">
        <f t="shared" si="17"/>
        <v>N/A</v>
      </c>
      <c r="E150" s="26">
        <v>26304.814433</v>
      </c>
      <c r="F150" s="7" t="str">
        <f t="shared" si="18"/>
        <v>N/A</v>
      </c>
      <c r="G150" s="26">
        <v>28446.5</v>
      </c>
      <c r="H150" s="7" t="str">
        <f t="shared" si="19"/>
        <v>N/A</v>
      </c>
      <c r="I150" s="8">
        <v>22.36</v>
      </c>
      <c r="J150" s="8">
        <v>8.1419999999999995</v>
      </c>
      <c r="K150" s="25" t="s">
        <v>736</v>
      </c>
      <c r="L150" s="91" t="str">
        <f t="shared" si="20"/>
        <v>Yes</v>
      </c>
    </row>
    <row r="151" spans="1:12" x14ac:dyDescent="0.25">
      <c r="A151" s="122" t="s">
        <v>1329</v>
      </c>
      <c r="B151" s="21" t="s">
        <v>213</v>
      </c>
      <c r="C151" s="26">
        <v>1745.7525273000001</v>
      </c>
      <c r="D151" s="7" t="str">
        <f t="shared" ref="D151:D170" si="21">IF($B151="N/A","N/A",IF(C151&gt;10,"No",IF(C151&lt;-10,"No","Yes")))</f>
        <v>N/A</v>
      </c>
      <c r="E151" s="26">
        <v>1087.8037643</v>
      </c>
      <c r="F151" s="7" t="str">
        <f t="shared" ref="F151:F170" si="22">IF($B151="N/A","N/A",IF(E151&gt;10,"No",IF(E151&lt;-10,"No","Yes")))</f>
        <v>N/A</v>
      </c>
      <c r="G151" s="26">
        <v>1025.9658165999999</v>
      </c>
      <c r="H151" s="7" t="str">
        <f t="shared" ref="H151:H170" si="23">IF($B151="N/A","N/A",IF(G151&gt;10,"No",IF(G151&lt;-10,"No","Yes")))</f>
        <v>N/A</v>
      </c>
      <c r="I151" s="8">
        <v>-37.700000000000003</v>
      </c>
      <c r="J151" s="8">
        <v>-5.68</v>
      </c>
      <c r="K151" s="25" t="s">
        <v>736</v>
      </c>
      <c r="L151" s="91" t="str">
        <f t="shared" ref="L151:L170" si="24">IF(J151="Div by 0", "N/A", IF(K151="N/A","N/A", IF(J151&gt;VALUE(MID(K151,1,2)), "No", IF(J151&lt;-1*VALUE(MID(K151,1,2)), "No", "Yes"))))</f>
        <v>Yes</v>
      </c>
    </row>
    <row r="152" spans="1:12" ht="25" x14ac:dyDescent="0.25">
      <c r="A152" s="122" t="s">
        <v>1330</v>
      </c>
      <c r="B152" s="21" t="s">
        <v>213</v>
      </c>
      <c r="C152" s="26">
        <v>3940.3357664</v>
      </c>
      <c r="D152" s="7" t="str">
        <f t="shared" si="21"/>
        <v>N/A</v>
      </c>
      <c r="E152" s="26">
        <v>5018.1315789</v>
      </c>
      <c r="F152" s="7" t="str">
        <f t="shared" si="22"/>
        <v>N/A</v>
      </c>
      <c r="G152" s="26">
        <v>9136.24</v>
      </c>
      <c r="H152" s="7" t="str">
        <f t="shared" si="23"/>
        <v>N/A</v>
      </c>
      <c r="I152" s="8">
        <v>27.35</v>
      </c>
      <c r="J152" s="8">
        <v>82.06</v>
      </c>
      <c r="K152" s="25" t="s">
        <v>736</v>
      </c>
      <c r="L152" s="91" t="str">
        <f t="shared" si="24"/>
        <v>No</v>
      </c>
    </row>
    <row r="153" spans="1:12" ht="25" x14ac:dyDescent="0.25">
      <c r="A153" s="122" t="s">
        <v>1331</v>
      </c>
      <c r="B153" s="21" t="s">
        <v>213</v>
      </c>
      <c r="C153" s="26">
        <v>6822.6028334000002</v>
      </c>
      <c r="D153" s="7" t="str">
        <f t="shared" si="21"/>
        <v>N/A</v>
      </c>
      <c r="E153" s="26">
        <v>3984.6023255999999</v>
      </c>
      <c r="F153" s="7" t="str">
        <f t="shared" si="22"/>
        <v>N/A</v>
      </c>
      <c r="G153" s="26">
        <v>1714.1696681999999</v>
      </c>
      <c r="H153" s="7" t="str">
        <f t="shared" si="23"/>
        <v>N/A</v>
      </c>
      <c r="I153" s="8">
        <v>-41.6</v>
      </c>
      <c r="J153" s="8">
        <v>-57</v>
      </c>
      <c r="K153" s="25" t="s">
        <v>736</v>
      </c>
      <c r="L153" s="91" t="str">
        <f t="shared" si="24"/>
        <v>No</v>
      </c>
    </row>
    <row r="154" spans="1:12" ht="25" x14ac:dyDescent="0.25">
      <c r="A154" s="122" t="s">
        <v>1332</v>
      </c>
      <c r="B154" s="21" t="s">
        <v>213</v>
      </c>
      <c r="C154" s="26">
        <v>426.99274310999999</v>
      </c>
      <c r="D154" s="7" t="str">
        <f t="shared" si="21"/>
        <v>N/A</v>
      </c>
      <c r="E154" s="26">
        <v>337.30536984999998</v>
      </c>
      <c r="F154" s="7" t="str">
        <f t="shared" si="22"/>
        <v>N/A</v>
      </c>
      <c r="G154" s="26">
        <v>330.16104584999999</v>
      </c>
      <c r="H154" s="7" t="str">
        <f t="shared" si="23"/>
        <v>N/A</v>
      </c>
      <c r="I154" s="8">
        <v>-21</v>
      </c>
      <c r="J154" s="8">
        <v>-2.12</v>
      </c>
      <c r="K154" s="25" t="s">
        <v>736</v>
      </c>
      <c r="L154" s="91" t="str">
        <f t="shared" si="24"/>
        <v>Yes</v>
      </c>
    </row>
    <row r="155" spans="1:12" ht="25" x14ac:dyDescent="0.25">
      <c r="A155" s="114" t="s">
        <v>1333</v>
      </c>
      <c r="B155" s="21" t="s">
        <v>213</v>
      </c>
      <c r="C155" s="26">
        <v>1143.7082336000001</v>
      </c>
      <c r="D155" s="7" t="str">
        <f t="shared" si="21"/>
        <v>N/A</v>
      </c>
      <c r="E155" s="26">
        <v>953.04545455000004</v>
      </c>
      <c r="F155" s="7" t="str">
        <f t="shared" si="22"/>
        <v>N/A</v>
      </c>
      <c r="G155" s="26">
        <v>1527.301105</v>
      </c>
      <c r="H155" s="7" t="str">
        <f t="shared" si="23"/>
        <v>N/A</v>
      </c>
      <c r="I155" s="8">
        <v>-16.7</v>
      </c>
      <c r="J155" s="8">
        <v>60.25</v>
      </c>
      <c r="K155" s="25" t="s">
        <v>736</v>
      </c>
      <c r="L155" s="91" t="str">
        <f t="shared" si="24"/>
        <v>No</v>
      </c>
    </row>
    <row r="156" spans="1:12" x14ac:dyDescent="0.25">
      <c r="A156" s="114" t="s">
        <v>1334</v>
      </c>
      <c r="B156" s="21" t="s">
        <v>213</v>
      </c>
      <c r="C156" s="26">
        <v>2445.7729841999999</v>
      </c>
      <c r="D156" s="7" t="str">
        <f t="shared" si="21"/>
        <v>N/A</v>
      </c>
      <c r="E156" s="26">
        <v>1115.6874929999999</v>
      </c>
      <c r="F156" s="7" t="str">
        <f t="shared" si="22"/>
        <v>N/A</v>
      </c>
      <c r="G156" s="26">
        <v>1746.4141798000001</v>
      </c>
      <c r="H156" s="7" t="str">
        <f t="shared" si="23"/>
        <v>N/A</v>
      </c>
      <c r="I156" s="8">
        <v>-54.4</v>
      </c>
      <c r="J156" s="8">
        <v>56.53</v>
      </c>
      <c r="K156" s="25" t="s">
        <v>736</v>
      </c>
      <c r="L156" s="91" t="str">
        <f t="shared" si="24"/>
        <v>No</v>
      </c>
    </row>
    <row r="157" spans="1:12" ht="25" x14ac:dyDescent="0.25">
      <c r="A157" s="114" t="s">
        <v>1335</v>
      </c>
      <c r="B157" s="21" t="s">
        <v>213</v>
      </c>
      <c r="C157" s="26">
        <v>17726.795620000001</v>
      </c>
      <c r="D157" s="7" t="str">
        <f t="shared" si="21"/>
        <v>N/A</v>
      </c>
      <c r="E157" s="26">
        <v>19662.763158000002</v>
      </c>
      <c r="F157" s="7" t="str">
        <f t="shared" si="22"/>
        <v>N/A</v>
      </c>
      <c r="G157" s="26">
        <v>59971.360000000001</v>
      </c>
      <c r="H157" s="7" t="str">
        <f t="shared" si="23"/>
        <v>N/A</v>
      </c>
      <c r="I157" s="8">
        <v>10.92</v>
      </c>
      <c r="J157" s="8">
        <v>205</v>
      </c>
      <c r="K157" s="25" t="s">
        <v>736</v>
      </c>
      <c r="L157" s="91" t="str">
        <f t="shared" si="24"/>
        <v>No</v>
      </c>
    </row>
    <row r="158" spans="1:12" ht="25" x14ac:dyDescent="0.25">
      <c r="A158" s="114" t="s">
        <v>1336</v>
      </c>
      <c r="B158" s="21" t="s">
        <v>213</v>
      </c>
      <c r="C158" s="26">
        <v>13569.280409999999</v>
      </c>
      <c r="D158" s="7" t="str">
        <f t="shared" si="21"/>
        <v>N/A</v>
      </c>
      <c r="E158" s="26">
        <v>6933.8124030999998</v>
      </c>
      <c r="F158" s="7" t="str">
        <f t="shared" si="22"/>
        <v>N/A</v>
      </c>
      <c r="G158" s="26">
        <v>7535.9696682000003</v>
      </c>
      <c r="H158" s="7" t="str">
        <f t="shared" si="23"/>
        <v>N/A</v>
      </c>
      <c r="I158" s="8">
        <v>-48.9</v>
      </c>
      <c r="J158" s="8">
        <v>8.6839999999999993</v>
      </c>
      <c r="K158" s="25" t="s">
        <v>736</v>
      </c>
      <c r="L158" s="91" t="str">
        <f t="shared" si="24"/>
        <v>Yes</v>
      </c>
    </row>
    <row r="159" spans="1:12" ht="25" x14ac:dyDescent="0.25">
      <c r="A159" s="114" t="s">
        <v>1337</v>
      </c>
      <c r="B159" s="21" t="s">
        <v>213</v>
      </c>
      <c r="C159" s="26">
        <v>18.732301241999998</v>
      </c>
      <c r="D159" s="7" t="str">
        <f t="shared" si="21"/>
        <v>N/A</v>
      </c>
      <c r="E159" s="26">
        <v>23.271943066999999</v>
      </c>
      <c r="F159" s="7" t="str">
        <f t="shared" si="22"/>
        <v>N/A</v>
      </c>
      <c r="G159" s="26">
        <v>48.223948464999999</v>
      </c>
      <c r="H159" s="7" t="str">
        <f t="shared" si="23"/>
        <v>N/A</v>
      </c>
      <c r="I159" s="8">
        <v>24.23</v>
      </c>
      <c r="J159" s="8">
        <v>107.2</v>
      </c>
      <c r="K159" s="25" t="s">
        <v>736</v>
      </c>
      <c r="L159" s="91" t="str">
        <f t="shared" si="24"/>
        <v>No</v>
      </c>
    </row>
    <row r="160" spans="1:12" ht="25" x14ac:dyDescent="0.25">
      <c r="A160" s="122" t="s">
        <v>1338</v>
      </c>
      <c r="B160" s="21" t="s">
        <v>213</v>
      </c>
      <c r="C160" s="26">
        <v>96.983963618999994</v>
      </c>
      <c r="D160" s="7" t="str">
        <f t="shared" si="21"/>
        <v>N/A</v>
      </c>
      <c r="E160" s="26">
        <v>72.343397478</v>
      </c>
      <c r="F160" s="7" t="str">
        <f t="shared" si="22"/>
        <v>N/A</v>
      </c>
      <c r="G160" s="26">
        <v>43.60718232</v>
      </c>
      <c r="H160" s="7" t="str">
        <f t="shared" si="23"/>
        <v>N/A</v>
      </c>
      <c r="I160" s="8">
        <v>-25.4</v>
      </c>
      <c r="J160" s="8">
        <v>-39.700000000000003</v>
      </c>
      <c r="K160" s="25" t="s">
        <v>736</v>
      </c>
      <c r="L160" s="91" t="str">
        <f t="shared" si="24"/>
        <v>No</v>
      </c>
    </row>
    <row r="161" spans="1:12" x14ac:dyDescent="0.25">
      <c r="A161" s="122" t="s">
        <v>1339</v>
      </c>
      <c r="B161" s="21" t="s">
        <v>213</v>
      </c>
      <c r="C161" s="26">
        <v>1295.5770118999999</v>
      </c>
      <c r="D161" s="7" t="str">
        <f t="shared" si="21"/>
        <v>N/A</v>
      </c>
      <c r="E161" s="26">
        <v>794.92671789999997</v>
      </c>
      <c r="F161" s="7" t="str">
        <f t="shared" si="22"/>
        <v>N/A</v>
      </c>
      <c r="G161" s="26">
        <v>956.69542412999999</v>
      </c>
      <c r="H161" s="7" t="str">
        <f t="shared" si="23"/>
        <v>N/A</v>
      </c>
      <c r="I161" s="8">
        <v>-38.6</v>
      </c>
      <c r="J161" s="8">
        <v>20.350000000000001</v>
      </c>
      <c r="K161" s="25" t="s">
        <v>736</v>
      </c>
      <c r="L161" s="91" t="str">
        <f t="shared" si="24"/>
        <v>Yes</v>
      </c>
    </row>
    <row r="162" spans="1:12" x14ac:dyDescent="0.25">
      <c r="A162" s="122" t="s">
        <v>1340</v>
      </c>
      <c r="B162" s="21" t="s">
        <v>213</v>
      </c>
      <c r="C162" s="26">
        <v>1699.3649634999999</v>
      </c>
      <c r="D162" s="7" t="str">
        <f t="shared" si="21"/>
        <v>N/A</v>
      </c>
      <c r="E162" s="26">
        <v>1138.4473684</v>
      </c>
      <c r="F162" s="7" t="str">
        <f t="shared" si="22"/>
        <v>N/A</v>
      </c>
      <c r="G162" s="26">
        <v>2097.88</v>
      </c>
      <c r="H162" s="7" t="str">
        <f t="shared" si="23"/>
        <v>N/A</v>
      </c>
      <c r="I162" s="8">
        <v>-33</v>
      </c>
      <c r="J162" s="8">
        <v>84.28</v>
      </c>
      <c r="K162" s="25" t="s">
        <v>736</v>
      </c>
      <c r="L162" s="91" t="str">
        <f t="shared" si="24"/>
        <v>No</v>
      </c>
    </row>
    <row r="163" spans="1:12" x14ac:dyDescent="0.25">
      <c r="A163" s="122" t="s">
        <v>1691</v>
      </c>
      <c r="B163" s="21" t="s">
        <v>213</v>
      </c>
      <c r="C163" s="26">
        <v>5554.8041036000004</v>
      </c>
      <c r="D163" s="7" t="str">
        <f t="shared" si="21"/>
        <v>N/A</v>
      </c>
      <c r="E163" s="26">
        <v>3048.8255813999999</v>
      </c>
      <c r="F163" s="7" t="str">
        <f t="shared" si="22"/>
        <v>N/A</v>
      </c>
      <c r="G163" s="26">
        <v>3023.7175354999999</v>
      </c>
      <c r="H163" s="7" t="str">
        <f t="shared" si="23"/>
        <v>N/A</v>
      </c>
      <c r="I163" s="8">
        <v>-45.1</v>
      </c>
      <c r="J163" s="8">
        <v>-0.82399999999999995</v>
      </c>
      <c r="K163" s="25" t="s">
        <v>736</v>
      </c>
      <c r="L163" s="91" t="str">
        <f t="shared" si="24"/>
        <v>Yes</v>
      </c>
    </row>
    <row r="164" spans="1:12" x14ac:dyDescent="0.25">
      <c r="A164" s="122" t="s">
        <v>1341</v>
      </c>
      <c r="B164" s="21" t="s">
        <v>213</v>
      </c>
      <c r="C164" s="26">
        <v>212.46605385999999</v>
      </c>
      <c r="D164" s="7" t="str">
        <f t="shared" si="21"/>
        <v>N/A</v>
      </c>
      <c r="E164" s="26">
        <v>209.34634462</v>
      </c>
      <c r="F164" s="7" t="str">
        <f t="shared" si="22"/>
        <v>N/A</v>
      </c>
      <c r="G164" s="26">
        <v>257.19098143000002</v>
      </c>
      <c r="H164" s="7" t="str">
        <f t="shared" si="23"/>
        <v>N/A</v>
      </c>
      <c r="I164" s="8">
        <v>-1.47</v>
      </c>
      <c r="J164" s="8">
        <v>22.85</v>
      </c>
      <c r="K164" s="25" t="s">
        <v>736</v>
      </c>
      <c r="L164" s="91" t="str">
        <f t="shared" si="24"/>
        <v>Yes</v>
      </c>
    </row>
    <row r="165" spans="1:12" x14ac:dyDescent="0.25">
      <c r="A165" s="122" t="s">
        <v>1342</v>
      </c>
      <c r="B165" s="21" t="s">
        <v>213</v>
      </c>
      <c r="C165" s="26">
        <v>803.09597894000001</v>
      </c>
      <c r="D165" s="7" t="str">
        <f t="shared" si="21"/>
        <v>N/A</v>
      </c>
      <c r="E165" s="26">
        <v>726.82879893999996</v>
      </c>
      <c r="F165" s="7" t="str">
        <f t="shared" si="22"/>
        <v>N/A</v>
      </c>
      <c r="G165" s="26">
        <v>756.00718231999997</v>
      </c>
      <c r="H165" s="7" t="str">
        <f t="shared" si="23"/>
        <v>N/A</v>
      </c>
      <c r="I165" s="8">
        <v>-9.5</v>
      </c>
      <c r="J165" s="8">
        <v>4.0140000000000002</v>
      </c>
      <c r="K165" s="25" t="s">
        <v>736</v>
      </c>
      <c r="L165" s="91" t="str">
        <f t="shared" si="24"/>
        <v>Yes</v>
      </c>
    </row>
    <row r="166" spans="1:12" x14ac:dyDescent="0.25">
      <c r="A166" s="122" t="s">
        <v>1343</v>
      </c>
      <c r="B166" s="21" t="s">
        <v>213</v>
      </c>
      <c r="C166" s="26">
        <v>5330.2301201999999</v>
      </c>
      <c r="D166" s="7" t="str">
        <f t="shared" si="21"/>
        <v>N/A</v>
      </c>
      <c r="E166" s="26">
        <v>5121.5419312000004</v>
      </c>
      <c r="F166" s="7" t="str">
        <f t="shared" si="22"/>
        <v>N/A</v>
      </c>
      <c r="G166" s="26">
        <v>8372.3177790000009</v>
      </c>
      <c r="H166" s="7" t="str">
        <f t="shared" si="23"/>
        <v>N/A</v>
      </c>
      <c r="I166" s="8">
        <v>-3.92</v>
      </c>
      <c r="J166" s="8">
        <v>63.47</v>
      </c>
      <c r="K166" s="25" t="s">
        <v>736</v>
      </c>
      <c r="L166" s="91" t="str">
        <f t="shared" si="24"/>
        <v>No</v>
      </c>
    </row>
    <row r="167" spans="1:12" x14ac:dyDescent="0.25">
      <c r="A167" s="148" t="s">
        <v>1344</v>
      </c>
      <c r="B167" s="21" t="s">
        <v>213</v>
      </c>
      <c r="C167" s="26">
        <v>7927.2189780999997</v>
      </c>
      <c r="D167" s="7" t="str">
        <f t="shared" si="21"/>
        <v>N/A</v>
      </c>
      <c r="E167" s="26">
        <v>5042.5526315999996</v>
      </c>
      <c r="F167" s="7" t="str">
        <f t="shared" si="22"/>
        <v>N/A</v>
      </c>
      <c r="G167" s="26">
        <v>13816.4</v>
      </c>
      <c r="H167" s="7" t="str">
        <f t="shared" si="23"/>
        <v>N/A</v>
      </c>
      <c r="I167" s="8">
        <v>-36.4</v>
      </c>
      <c r="J167" s="8">
        <v>174</v>
      </c>
      <c r="K167" s="25" t="s">
        <v>736</v>
      </c>
      <c r="L167" s="91" t="str">
        <f t="shared" si="24"/>
        <v>No</v>
      </c>
    </row>
    <row r="168" spans="1:12" x14ac:dyDescent="0.25">
      <c r="A168" s="148" t="s">
        <v>1345</v>
      </c>
      <c r="B168" s="21" t="s">
        <v>213</v>
      </c>
      <c r="C168" s="26">
        <v>24583.867611000001</v>
      </c>
      <c r="D168" s="7" t="str">
        <f t="shared" si="21"/>
        <v>N/A</v>
      </c>
      <c r="E168" s="26">
        <v>27792.725580999999</v>
      </c>
      <c r="F168" s="7" t="str">
        <f t="shared" si="22"/>
        <v>N/A</v>
      </c>
      <c r="G168" s="26">
        <v>37260.594313000001</v>
      </c>
      <c r="H168" s="7" t="str">
        <f t="shared" si="23"/>
        <v>N/A</v>
      </c>
      <c r="I168" s="8">
        <v>13.05</v>
      </c>
      <c r="J168" s="8">
        <v>34.07</v>
      </c>
      <c r="K168" s="25" t="s">
        <v>736</v>
      </c>
      <c r="L168" s="91" t="str">
        <f t="shared" si="24"/>
        <v>No</v>
      </c>
    </row>
    <row r="169" spans="1:12" x14ac:dyDescent="0.25">
      <c r="A169" s="148" t="s">
        <v>1346</v>
      </c>
      <c r="B169" s="21" t="s">
        <v>213</v>
      </c>
      <c r="C169" s="26">
        <v>1177.1790034000001</v>
      </c>
      <c r="D169" s="7" t="str">
        <f t="shared" si="21"/>
        <v>N/A</v>
      </c>
      <c r="E169" s="26">
        <v>1175.8766444</v>
      </c>
      <c r="F169" s="7" t="str">
        <f t="shared" si="22"/>
        <v>N/A</v>
      </c>
      <c r="G169" s="26">
        <v>1592.1621826000001</v>
      </c>
      <c r="H169" s="7" t="str">
        <f t="shared" si="23"/>
        <v>N/A</v>
      </c>
      <c r="I169" s="8">
        <v>-0.111</v>
      </c>
      <c r="J169" s="8">
        <v>35.4</v>
      </c>
      <c r="K169" s="25" t="s">
        <v>736</v>
      </c>
      <c r="L169" s="91" t="str">
        <f t="shared" si="24"/>
        <v>No</v>
      </c>
    </row>
    <row r="170" spans="1:12" x14ac:dyDescent="0.25">
      <c r="A170" s="148" t="s">
        <v>1347</v>
      </c>
      <c r="B170" s="21" t="s">
        <v>213</v>
      </c>
      <c r="C170" s="26">
        <v>1975.7750120000001</v>
      </c>
      <c r="D170" s="7" t="str">
        <f t="shared" si="21"/>
        <v>N/A</v>
      </c>
      <c r="E170" s="26">
        <v>1489.5660252</v>
      </c>
      <c r="F170" s="7" t="str">
        <f t="shared" si="22"/>
        <v>N/A</v>
      </c>
      <c r="G170" s="26">
        <v>1344.4707182</v>
      </c>
      <c r="H170" s="7" t="str">
        <f t="shared" si="23"/>
        <v>N/A</v>
      </c>
      <c r="I170" s="8">
        <v>-24.6</v>
      </c>
      <c r="J170" s="8">
        <v>-9.74</v>
      </c>
      <c r="K170" s="25" t="s">
        <v>736</v>
      </c>
      <c r="L170" s="91" t="str">
        <f t="shared" si="24"/>
        <v>Yes</v>
      </c>
    </row>
    <row r="171" spans="1:12" x14ac:dyDescent="0.25">
      <c r="A171" s="148" t="s">
        <v>85</v>
      </c>
      <c r="B171" s="21" t="s">
        <v>213</v>
      </c>
      <c r="C171" s="4">
        <v>10.276207912</v>
      </c>
      <c r="D171" s="7" t="str">
        <f t="shared" ref="D171:D202" si="25">IF($B171="N/A","N/A",IF(C171&gt;10,"No",IF(C171&lt;-10,"No","Yes")))</f>
        <v>N/A</v>
      </c>
      <c r="E171" s="4">
        <v>9.1769684819999995</v>
      </c>
      <c r="F171" s="7" t="str">
        <f t="shared" ref="F171:F202" si="26">IF($B171="N/A","N/A",IF(E171&gt;10,"No",IF(E171&lt;-10,"No","Yes")))</f>
        <v>N/A</v>
      </c>
      <c r="G171" s="4">
        <v>8.9166214504999992</v>
      </c>
      <c r="H171" s="7" t="str">
        <f t="shared" ref="H171:H202" si="27">IF($B171="N/A","N/A",IF(G171&gt;10,"No",IF(G171&lt;-10,"No","Yes")))</f>
        <v>N/A</v>
      </c>
      <c r="I171" s="8">
        <v>-10.7</v>
      </c>
      <c r="J171" s="8">
        <v>-2.84</v>
      </c>
      <c r="K171" s="25" t="s">
        <v>736</v>
      </c>
      <c r="L171" s="91" t="str">
        <f t="shared" ref="L171:L202" si="28">IF(J171="Div by 0", "N/A", IF(K171="N/A","N/A", IF(J171&gt;VALUE(MID(K171,1,2)), "No", IF(J171&lt;-1*VALUE(MID(K171,1,2)), "No", "Yes"))))</f>
        <v>Yes</v>
      </c>
    </row>
    <row r="172" spans="1:12" x14ac:dyDescent="0.25">
      <c r="A172" s="148" t="s">
        <v>463</v>
      </c>
      <c r="B172" s="21" t="s">
        <v>213</v>
      </c>
      <c r="C172" s="4">
        <v>27.737226277000001</v>
      </c>
      <c r="D172" s="7" t="str">
        <f t="shared" si="25"/>
        <v>N/A</v>
      </c>
      <c r="E172" s="4">
        <v>28.947368421</v>
      </c>
      <c r="F172" s="7" t="str">
        <f t="shared" si="26"/>
        <v>N/A</v>
      </c>
      <c r="G172" s="4">
        <v>40</v>
      </c>
      <c r="H172" s="7" t="str">
        <f t="shared" si="27"/>
        <v>N/A</v>
      </c>
      <c r="I172" s="8">
        <v>4.3630000000000004</v>
      </c>
      <c r="J172" s="8">
        <v>38.18</v>
      </c>
      <c r="K172" s="25" t="s">
        <v>736</v>
      </c>
      <c r="L172" s="91" t="str">
        <f t="shared" si="28"/>
        <v>No</v>
      </c>
    </row>
    <row r="173" spans="1:12" x14ac:dyDescent="0.25">
      <c r="A173" s="148" t="s">
        <v>464</v>
      </c>
      <c r="B173" s="21" t="s">
        <v>213</v>
      </c>
      <c r="C173" s="4">
        <v>16.365412799000001</v>
      </c>
      <c r="D173" s="7" t="str">
        <f t="shared" si="25"/>
        <v>N/A</v>
      </c>
      <c r="E173" s="4">
        <v>11.627906977</v>
      </c>
      <c r="F173" s="7" t="str">
        <f t="shared" si="26"/>
        <v>N/A</v>
      </c>
      <c r="G173" s="4">
        <v>11.279620853000001</v>
      </c>
      <c r="H173" s="7" t="str">
        <f t="shared" si="27"/>
        <v>N/A</v>
      </c>
      <c r="I173" s="8">
        <v>-28.9</v>
      </c>
      <c r="J173" s="8">
        <v>-3</v>
      </c>
      <c r="K173" s="25" t="s">
        <v>736</v>
      </c>
      <c r="L173" s="91" t="str">
        <f t="shared" si="28"/>
        <v>Yes</v>
      </c>
    </row>
    <row r="174" spans="1:12" x14ac:dyDescent="0.25">
      <c r="A174" s="114" t="s">
        <v>465</v>
      </c>
      <c r="B174" s="21" t="s">
        <v>213</v>
      </c>
      <c r="C174" s="4">
        <v>8.2244799226000005</v>
      </c>
      <c r="D174" s="7" t="str">
        <f t="shared" si="25"/>
        <v>N/A</v>
      </c>
      <c r="E174" s="4">
        <v>8.6478326503999998</v>
      </c>
      <c r="F174" s="7" t="str">
        <f t="shared" si="26"/>
        <v>N/A</v>
      </c>
      <c r="G174" s="4">
        <v>6.1765820387000003</v>
      </c>
      <c r="H174" s="7" t="str">
        <f t="shared" si="27"/>
        <v>N/A</v>
      </c>
      <c r="I174" s="8">
        <v>5.1470000000000002</v>
      </c>
      <c r="J174" s="8">
        <v>-28.6</v>
      </c>
      <c r="K174" s="25" t="s">
        <v>736</v>
      </c>
      <c r="L174" s="91" t="str">
        <f t="shared" si="28"/>
        <v>Yes</v>
      </c>
    </row>
    <row r="175" spans="1:12" x14ac:dyDescent="0.25">
      <c r="A175" s="114" t="s">
        <v>466</v>
      </c>
      <c r="B175" s="21" t="s">
        <v>213</v>
      </c>
      <c r="C175" s="4">
        <v>9.7654380086000003</v>
      </c>
      <c r="D175" s="7" t="str">
        <f t="shared" si="25"/>
        <v>N/A</v>
      </c>
      <c r="E175" s="4">
        <v>8.6927670869</v>
      </c>
      <c r="F175" s="7" t="str">
        <f t="shared" si="26"/>
        <v>N/A</v>
      </c>
      <c r="G175" s="4">
        <v>11.104972375999999</v>
      </c>
      <c r="H175" s="7" t="str">
        <f t="shared" si="27"/>
        <v>N/A</v>
      </c>
      <c r="I175" s="8">
        <v>-11</v>
      </c>
      <c r="J175" s="8">
        <v>27.75</v>
      </c>
      <c r="K175" s="25" t="s">
        <v>736</v>
      </c>
      <c r="L175" s="91" t="str">
        <f t="shared" si="28"/>
        <v>Yes</v>
      </c>
    </row>
    <row r="176" spans="1:12" x14ac:dyDescent="0.25">
      <c r="A176" s="114" t="s">
        <v>1348</v>
      </c>
      <c r="B176" s="21" t="s">
        <v>213</v>
      </c>
      <c r="C176" s="4">
        <v>3.2078325241000001</v>
      </c>
      <c r="D176" s="7" t="str">
        <f t="shared" si="25"/>
        <v>N/A</v>
      </c>
      <c r="E176" s="4">
        <v>1.29190333</v>
      </c>
      <c r="F176" s="7" t="str">
        <f t="shared" si="26"/>
        <v>N/A</v>
      </c>
      <c r="G176" s="4">
        <v>1.4288298065</v>
      </c>
      <c r="H176" s="7" t="str">
        <f t="shared" si="27"/>
        <v>N/A</v>
      </c>
      <c r="I176" s="8">
        <v>-59.7</v>
      </c>
      <c r="J176" s="8">
        <v>10.6</v>
      </c>
      <c r="K176" s="25" t="s">
        <v>736</v>
      </c>
      <c r="L176" s="91" t="str">
        <f t="shared" si="28"/>
        <v>Yes</v>
      </c>
    </row>
    <row r="177" spans="1:12" x14ac:dyDescent="0.25">
      <c r="A177" s="114" t="s">
        <v>1349</v>
      </c>
      <c r="B177" s="21" t="s">
        <v>213</v>
      </c>
      <c r="C177" s="4">
        <v>28.467153284999998</v>
      </c>
      <c r="D177" s="7" t="str">
        <f t="shared" si="25"/>
        <v>N/A</v>
      </c>
      <c r="E177" s="4">
        <v>7.8947368421000004</v>
      </c>
      <c r="F177" s="7" t="str">
        <f t="shared" si="26"/>
        <v>N/A</v>
      </c>
      <c r="G177" s="4">
        <v>8</v>
      </c>
      <c r="H177" s="7" t="str">
        <f t="shared" si="27"/>
        <v>N/A</v>
      </c>
      <c r="I177" s="8">
        <v>-72.3</v>
      </c>
      <c r="J177" s="8">
        <v>1.333</v>
      </c>
      <c r="K177" s="25" t="s">
        <v>736</v>
      </c>
      <c r="L177" s="91" t="str">
        <f t="shared" si="28"/>
        <v>Yes</v>
      </c>
    </row>
    <row r="178" spans="1:12" x14ac:dyDescent="0.25">
      <c r="A178" s="114" t="s">
        <v>1350</v>
      </c>
      <c r="B178" s="21" t="s">
        <v>213</v>
      </c>
      <c r="C178" s="4">
        <v>12.603810454</v>
      </c>
      <c r="D178" s="7" t="str">
        <f t="shared" si="25"/>
        <v>N/A</v>
      </c>
      <c r="E178" s="4">
        <v>5.2713178295000001</v>
      </c>
      <c r="F178" s="7" t="str">
        <f t="shared" si="26"/>
        <v>N/A</v>
      </c>
      <c r="G178" s="4">
        <v>5.4028436018999999</v>
      </c>
      <c r="H178" s="7" t="str">
        <f t="shared" si="27"/>
        <v>N/A</v>
      </c>
      <c r="I178" s="8">
        <v>-58.2</v>
      </c>
      <c r="J178" s="8">
        <v>2.4950000000000001</v>
      </c>
      <c r="K178" s="25" t="s">
        <v>736</v>
      </c>
      <c r="L178" s="91" t="str">
        <f t="shared" si="28"/>
        <v>Yes</v>
      </c>
    </row>
    <row r="179" spans="1:12" x14ac:dyDescent="0.25">
      <c r="A179" s="114" t="s">
        <v>1351</v>
      </c>
      <c r="B179" s="21" t="s">
        <v>213</v>
      </c>
      <c r="C179" s="4">
        <v>4.8379293699999999E-2</v>
      </c>
      <c r="D179" s="7" t="str">
        <f t="shared" si="25"/>
        <v>N/A</v>
      </c>
      <c r="E179" s="4">
        <v>6.4697002399999995E-2</v>
      </c>
      <c r="F179" s="7" t="str">
        <f t="shared" si="26"/>
        <v>N/A</v>
      </c>
      <c r="G179" s="4">
        <v>0.113679424</v>
      </c>
      <c r="H179" s="7" t="str">
        <f t="shared" si="27"/>
        <v>N/A</v>
      </c>
      <c r="I179" s="8">
        <v>33.729999999999997</v>
      </c>
      <c r="J179" s="8">
        <v>75.709999999999994</v>
      </c>
      <c r="K179" s="25" t="s">
        <v>736</v>
      </c>
      <c r="L179" s="91" t="str">
        <f t="shared" si="28"/>
        <v>No</v>
      </c>
    </row>
    <row r="180" spans="1:12" x14ac:dyDescent="0.25">
      <c r="A180" s="114" t="s">
        <v>1352</v>
      </c>
      <c r="B180" s="21" t="s">
        <v>213</v>
      </c>
      <c r="C180" s="4">
        <v>2.4652943991999998</v>
      </c>
      <c r="D180" s="7" t="str">
        <f t="shared" si="25"/>
        <v>N/A</v>
      </c>
      <c r="E180" s="4">
        <v>1.3934970139</v>
      </c>
      <c r="F180" s="7" t="str">
        <f t="shared" si="26"/>
        <v>N/A</v>
      </c>
      <c r="G180" s="4">
        <v>0.93922651930000001</v>
      </c>
      <c r="H180" s="7" t="str">
        <f t="shared" si="27"/>
        <v>N/A</v>
      </c>
      <c r="I180" s="8">
        <v>-43.5</v>
      </c>
      <c r="J180" s="8">
        <v>-32.6</v>
      </c>
      <c r="K180" s="25" t="s">
        <v>736</v>
      </c>
      <c r="L180" s="91" t="str">
        <f t="shared" si="28"/>
        <v>No</v>
      </c>
    </row>
    <row r="181" spans="1:12" x14ac:dyDescent="0.25">
      <c r="A181" s="114" t="s">
        <v>86</v>
      </c>
      <c r="B181" s="21" t="s">
        <v>213</v>
      </c>
      <c r="C181" s="4">
        <v>0.2481389578</v>
      </c>
      <c r="D181" s="7" t="str">
        <f t="shared" si="25"/>
        <v>N/A</v>
      </c>
      <c r="E181" s="4">
        <v>0</v>
      </c>
      <c r="F181" s="7" t="str">
        <f t="shared" si="26"/>
        <v>N/A</v>
      </c>
      <c r="G181" s="4">
        <v>1.2658227848000001</v>
      </c>
      <c r="H181" s="7" t="str">
        <f t="shared" si="27"/>
        <v>N/A</v>
      </c>
      <c r="I181" s="8">
        <v>-100</v>
      </c>
      <c r="J181" s="8" t="s">
        <v>1747</v>
      </c>
      <c r="K181" s="25" t="s">
        <v>736</v>
      </c>
      <c r="L181" s="91" t="str">
        <f t="shared" si="28"/>
        <v>N/A</v>
      </c>
    </row>
    <row r="182" spans="1:12" x14ac:dyDescent="0.25">
      <c r="A182" s="114" t="s">
        <v>87</v>
      </c>
      <c r="B182" s="21" t="s">
        <v>213</v>
      </c>
      <c r="C182" s="4">
        <v>51.556156969</v>
      </c>
      <c r="D182" s="7" t="str">
        <f t="shared" si="25"/>
        <v>N/A</v>
      </c>
      <c r="E182" s="4">
        <v>43.557188996999997</v>
      </c>
      <c r="F182" s="7" t="str">
        <f t="shared" si="26"/>
        <v>N/A</v>
      </c>
      <c r="G182" s="4">
        <v>47.223729427000002</v>
      </c>
      <c r="H182" s="7" t="str">
        <f t="shared" si="27"/>
        <v>N/A</v>
      </c>
      <c r="I182" s="8">
        <v>-15.5</v>
      </c>
      <c r="J182" s="8">
        <v>8.4179999999999993</v>
      </c>
      <c r="K182" s="25" t="s">
        <v>736</v>
      </c>
      <c r="L182" s="91" t="str">
        <f t="shared" si="28"/>
        <v>Yes</v>
      </c>
    </row>
    <row r="183" spans="1:12" x14ac:dyDescent="0.25">
      <c r="A183" s="114" t="s">
        <v>467</v>
      </c>
      <c r="B183" s="21" t="s">
        <v>213</v>
      </c>
      <c r="C183" s="4">
        <v>44.525547445000001</v>
      </c>
      <c r="D183" s="7" t="str">
        <f t="shared" si="25"/>
        <v>N/A</v>
      </c>
      <c r="E183" s="4">
        <v>47.368421052999999</v>
      </c>
      <c r="F183" s="7" t="str">
        <f t="shared" si="26"/>
        <v>N/A</v>
      </c>
      <c r="G183" s="4">
        <v>56</v>
      </c>
      <c r="H183" s="7" t="str">
        <f t="shared" si="27"/>
        <v>N/A</v>
      </c>
      <c r="I183" s="8">
        <v>6.3849999999999998</v>
      </c>
      <c r="J183" s="8">
        <v>18.22</v>
      </c>
      <c r="K183" s="25" t="s">
        <v>736</v>
      </c>
      <c r="L183" s="91" t="str">
        <f t="shared" si="28"/>
        <v>Yes</v>
      </c>
    </row>
    <row r="184" spans="1:12" x14ac:dyDescent="0.25">
      <c r="A184" s="114" t="s">
        <v>468</v>
      </c>
      <c r="B184" s="21" t="s">
        <v>213</v>
      </c>
      <c r="C184" s="4">
        <v>77.479237909000005</v>
      </c>
      <c r="D184" s="7" t="str">
        <f t="shared" si="25"/>
        <v>N/A</v>
      </c>
      <c r="E184" s="4">
        <v>73.255813953000001</v>
      </c>
      <c r="F184" s="7" t="str">
        <f t="shared" si="26"/>
        <v>N/A</v>
      </c>
      <c r="G184" s="4">
        <v>79.336492891000006</v>
      </c>
      <c r="H184" s="7" t="str">
        <f t="shared" si="27"/>
        <v>N/A</v>
      </c>
      <c r="I184" s="8">
        <v>-5.45</v>
      </c>
      <c r="J184" s="8">
        <v>8.3010000000000002</v>
      </c>
      <c r="K184" s="25" t="s">
        <v>736</v>
      </c>
      <c r="L184" s="91" t="str">
        <f t="shared" si="28"/>
        <v>Yes</v>
      </c>
    </row>
    <row r="185" spans="1:12" x14ac:dyDescent="0.25">
      <c r="A185" s="114" t="s">
        <v>469</v>
      </c>
      <c r="B185" s="21" t="s">
        <v>213</v>
      </c>
      <c r="C185" s="4">
        <v>42.009353330000003</v>
      </c>
      <c r="D185" s="7" t="str">
        <f t="shared" si="25"/>
        <v>N/A</v>
      </c>
      <c r="E185" s="4">
        <v>35.173603622999998</v>
      </c>
      <c r="F185" s="7" t="str">
        <f t="shared" si="26"/>
        <v>N/A</v>
      </c>
      <c r="G185" s="4">
        <v>39.446760136000002</v>
      </c>
      <c r="H185" s="7" t="str">
        <f t="shared" si="27"/>
        <v>N/A</v>
      </c>
      <c r="I185" s="8">
        <v>-16.3</v>
      </c>
      <c r="J185" s="8">
        <v>12.15</v>
      </c>
      <c r="K185" s="25" t="s">
        <v>736</v>
      </c>
      <c r="L185" s="91" t="str">
        <f t="shared" si="28"/>
        <v>Yes</v>
      </c>
    </row>
    <row r="186" spans="1:12" x14ac:dyDescent="0.25">
      <c r="A186" s="114" t="s">
        <v>470</v>
      </c>
      <c r="B186" s="21" t="s">
        <v>213</v>
      </c>
      <c r="C186" s="4">
        <v>53.255146003</v>
      </c>
      <c r="D186" s="7" t="str">
        <f t="shared" si="25"/>
        <v>N/A</v>
      </c>
      <c r="E186" s="4">
        <v>43.696084937000002</v>
      </c>
      <c r="F186" s="7" t="str">
        <f t="shared" si="26"/>
        <v>N/A</v>
      </c>
      <c r="G186" s="4">
        <v>39.723756905999998</v>
      </c>
      <c r="H186" s="7" t="str">
        <f t="shared" si="27"/>
        <v>N/A</v>
      </c>
      <c r="I186" s="8">
        <v>-17.899999999999999</v>
      </c>
      <c r="J186" s="8">
        <v>-9.09</v>
      </c>
      <c r="K186" s="25" t="s">
        <v>736</v>
      </c>
      <c r="L186" s="91" t="str">
        <f t="shared" si="28"/>
        <v>Yes</v>
      </c>
    </row>
    <row r="187" spans="1:12" x14ac:dyDescent="0.25">
      <c r="A187" s="114" t="s">
        <v>116</v>
      </c>
      <c r="B187" s="21" t="s">
        <v>213</v>
      </c>
      <c r="C187" s="4">
        <v>68.462946747999993</v>
      </c>
      <c r="D187" s="7" t="str">
        <f t="shared" si="25"/>
        <v>N/A</v>
      </c>
      <c r="E187" s="4">
        <v>59.873037087</v>
      </c>
      <c r="F187" s="7" t="str">
        <f t="shared" si="26"/>
        <v>N/A</v>
      </c>
      <c r="G187" s="4">
        <v>63.067462470999999</v>
      </c>
      <c r="H187" s="7" t="str">
        <f t="shared" si="27"/>
        <v>N/A</v>
      </c>
      <c r="I187" s="8">
        <v>-12.5</v>
      </c>
      <c r="J187" s="8">
        <v>5.335</v>
      </c>
      <c r="K187" s="25" t="s">
        <v>736</v>
      </c>
      <c r="L187" s="91" t="str">
        <f t="shared" si="28"/>
        <v>Yes</v>
      </c>
    </row>
    <row r="188" spans="1:12" x14ac:dyDescent="0.25">
      <c r="A188" s="114" t="s">
        <v>471</v>
      </c>
      <c r="B188" s="21" t="s">
        <v>213</v>
      </c>
      <c r="C188" s="4">
        <v>81.021897809999999</v>
      </c>
      <c r="D188" s="7" t="str">
        <f t="shared" si="25"/>
        <v>N/A</v>
      </c>
      <c r="E188" s="4">
        <v>76.315789473999999</v>
      </c>
      <c r="F188" s="7" t="str">
        <f t="shared" si="26"/>
        <v>N/A</v>
      </c>
      <c r="G188" s="4">
        <v>76</v>
      </c>
      <c r="H188" s="7" t="str">
        <f t="shared" si="27"/>
        <v>N/A</v>
      </c>
      <c r="I188" s="8">
        <v>-5.81</v>
      </c>
      <c r="J188" s="8">
        <v>-0.41399999999999998</v>
      </c>
      <c r="K188" s="25" t="s">
        <v>736</v>
      </c>
      <c r="L188" s="91" t="str">
        <f t="shared" si="28"/>
        <v>Yes</v>
      </c>
    </row>
    <row r="189" spans="1:12" x14ac:dyDescent="0.25">
      <c r="A189" s="114" t="s">
        <v>472</v>
      </c>
      <c r="B189" s="21" t="s">
        <v>213</v>
      </c>
      <c r="C189" s="4">
        <v>86.565705910999995</v>
      </c>
      <c r="D189" s="7" t="str">
        <f t="shared" si="25"/>
        <v>N/A</v>
      </c>
      <c r="E189" s="4">
        <v>80.310077519000004</v>
      </c>
      <c r="F189" s="7" t="str">
        <f t="shared" si="26"/>
        <v>N/A</v>
      </c>
      <c r="G189" s="4">
        <v>87.014218009000004</v>
      </c>
      <c r="H189" s="7" t="str">
        <f t="shared" si="27"/>
        <v>N/A</v>
      </c>
      <c r="I189" s="8">
        <v>-7.23</v>
      </c>
      <c r="J189" s="8">
        <v>8.3480000000000008</v>
      </c>
      <c r="K189" s="25" t="s">
        <v>736</v>
      </c>
      <c r="L189" s="91" t="str">
        <f t="shared" si="28"/>
        <v>Yes</v>
      </c>
    </row>
    <row r="190" spans="1:12" x14ac:dyDescent="0.25">
      <c r="A190" s="114" t="s">
        <v>473</v>
      </c>
      <c r="B190" s="21" t="s">
        <v>213</v>
      </c>
      <c r="C190" s="4">
        <v>66.666666667000001</v>
      </c>
      <c r="D190" s="7" t="str">
        <f t="shared" si="25"/>
        <v>N/A</v>
      </c>
      <c r="E190" s="4">
        <v>59.758464523999997</v>
      </c>
      <c r="F190" s="7" t="str">
        <f t="shared" si="26"/>
        <v>N/A</v>
      </c>
      <c r="G190" s="4">
        <v>60.477453580999999</v>
      </c>
      <c r="H190" s="7" t="str">
        <f t="shared" si="27"/>
        <v>N/A</v>
      </c>
      <c r="I190" s="8">
        <v>-10.4</v>
      </c>
      <c r="J190" s="8">
        <v>1.2030000000000001</v>
      </c>
      <c r="K190" s="25" t="s">
        <v>736</v>
      </c>
      <c r="L190" s="91" t="str">
        <f t="shared" si="28"/>
        <v>Yes</v>
      </c>
    </row>
    <row r="191" spans="1:12" x14ac:dyDescent="0.25">
      <c r="A191" s="114" t="s">
        <v>474</v>
      </c>
      <c r="B191" s="21" t="s">
        <v>213</v>
      </c>
      <c r="C191" s="4">
        <v>61.847774055000002</v>
      </c>
      <c r="D191" s="7" t="str">
        <f t="shared" si="25"/>
        <v>N/A</v>
      </c>
      <c r="E191" s="4">
        <v>51.094890511000003</v>
      </c>
      <c r="F191" s="7" t="str">
        <f t="shared" si="26"/>
        <v>N/A</v>
      </c>
      <c r="G191" s="4">
        <v>52.707182320000001</v>
      </c>
      <c r="H191" s="7" t="str">
        <f t="shared" si="27"/>
        <v>N/A</v>
      </c>
      <c r="I191" s="8">
        <v>-17.399999999999999</v>
      </c>
      <c r="J191" s="8">
        <v>3.1549999999999998</v>
      </c>
      <c r="K191" s="25" t="s">
        <v>736</v>
      </c>
      <c r="L191" s="91" t="str">
        <f t="shared" si="28"/>
        <v>Yes</v>
      </c>
    </row>
    <row r="192" spans="1:12" x14ac:dyDescent="0.25">
      <c r="A192" s="114" t="s">
        <v>1353</v>
      </c>
      <c r="B192" s="21" t="s">
        <v>213</v>
      </c>
      <c r="C192" s="22">
        <v>8.5553834237000004</v>
      </c>
      <c r="D192" s="7" t="str">
        <f t="shared" si="25"/>
        <v>N/A</v>
      </c>
      <c r="E192" s="22">
        <v>6.3980582524000003</v>
      </c>
      <c r="F192" s="7" t="str">
        <f t="shared" si="26"/>
        <v>N/A</v>
      </c>
      <c r="G192" s="22">
        <v>6.3103448275999998</v>
      </c>
      <c r="H192" s="7" t="str">
        <f t="shared" si="27"/>
        <v>N/A</v>
      </c>
      <c r="I192" s="8">
        <v>-25.2</v>
      </c>
      <c r="J192" s="8">
        <v>-1.37</v>
      </c>
      <c r="K192" s="25" t="s">
        <v>736</v>
      </c>
      <c r="L192" s="91" t="str">
        <f t="shared" si="28"/>
        <v>Yes</v>
      </c>
    </row>
    <row r="193" spans="1:12" x14ac:dyDescent="0.25">
      <c r="A193" s="114" t="s">
        <v>1354</v>
      </c>
      <c r="B193" s="21" t="s">
        <v>213</v>
      </c>
      <c r="C193" s="22">
        <v>6.6052631578999996</v>
      </c>
      <c r="D193" s="7" t="str">
        <f t="shared" si="25"/>
        <v>N/A</v>
      </c>
      <c r="E193" s="22">
        <v>10.727272727000001</v>
      </c>
      <c r="F193" s="7" t="str">
        <f t="shared" si="26"/>
        <v>N/A</v>
      </c>
      <c r="G193" s="22">
        <v>17.399999999999999</v>
      </c>
      <c r="H193" s="7" t="str">
        <f t="shared" si="27"/>
        <v>N/A</v>
      </c>
      <c r="I193" s="8">
        <v>62.4</v>
      </c>
      <c r="J193" s="8">
        <v>62.2</v>
      </c>
      <c r="K193" s="25" t="s">
        <v>736</v>
      </c>
      <c r="L193" s="91" t="str">
        <f t="shared" si="28"/>
        <v>No</v>
      </c>
    </row>
    <row r="194" spans="1:12" x14ac:dyDescent="0.25">
      <c r="A194" s="114" t="s">
        <v>1355</v>
      </c>
      <c r="B194" s="21" t="s">
        <v>213</v>
      </c>
      <c r="C194" s="22">
        <v>19.671641790999999</v>
      </c>
      <c r="D194" s="7" t="str">
        <f t="shared" si="25"/>
        <v>N/A</v>
      </c>
      <c r="E194" s="22">
        <v>15.233333332999999</v>
      </c>
      <c r="F194" s="7" t="str">
        <f t="shared" si="26"/>
        <v>N/A</v>
      </c>
      <c r="G194" s="22">
        <v>8.5882352941000004</v>
      </c>
      <c r="H194" s="7" t="str">
        <f t="shared" si="27"/>
        <v>N/A</v>
      </c>
      <c r="I194" s="8">
        <v>-22.6</v>
      </c>
      <c r="J194" s="8">
        <v>-43.6</v>
      </c>
      <c r="K194" s="25" t="s">
        <v>736</v>
      </c>
      <c r="L194" s="91" t="str">
        <f t="shared" si="28"/>
        <v>No</v>
      </c>
    </row>
    <row r="195" spans="1:12" x14ac:dyDescent="0.25">
      <c r="A195" s="114" t="s">
        <v>1356</v>
      </c>
      <c r="B195" s="21" t="s">
        <v>213</v>
      </c>
      <c r="C195" s="22">
        <v>3.5529411765000001</v>
      </c>
      <c r="D195" s="7" t="str">
        <f t="shared" si="25"/>
        <v>N/A</v>
      </c>
      <c r="E195" s="22">
        <v>3.8827930175000001</v>
      </c>
      <c r="F195" s="7" t="str">
        <f t="shared" si="26"/>
        <v>N/A</v>
      </c>
      <c r="G195" s="22">
        <v>4.2453987729999998</v>
      </c>
      <c r="H195" s="7" t="str">
        <f t="shared" si="27"/>
        <v>N/A</v>
      </c>
      <c r="I195" s="8">
        <v>9.2840000000000007</v>
      </c>
      <c r="J195" s="8">
        <v>9.3390000000000004</v>
      </c>
      <c r="K195" s="25" t="s">
        <v>736</v>
      </c>
      <c r="L195" s="91" t="str">
        <f t="shared" si="28"/>
        <v>Yes</v>
      </c>
    </row>
    <row r="196" spans="1:12" x14ac:dyDescent="0.25">
      <c r="A196" s="114" t="s">
        <v>1357</v>
      </c>
      <c r="B196" s="21" t="s">
        <v>213</v>
      </c>
      <c r="C196" s="22">
        <v>5.8627450980000004</v>
      </c>
      <c r="D196" s="7" t="str">
        <f t="shared" si="25"/>
        <v>N/A</v>
      </c>
      <c r="E196" s="22">
        <v>5.0076335878</v>
      </c>
      <c r="F196" s="7" t="str">
        <f t="shared" si="26"/>
        <v>N/A</v>
      </c>
      <c r="G196" s="22">
        <v>6.0845771144</v>
      </c>
      <c r="H196" s="7" t="str">
        <f t="shared" si="27"/>
        <v>N/A</v>
      </c>
      <c r="I196" s="8">
        <v>-14.6</v>
      </c>
      <c r="J196" s="8">
        <v>21.51</v>
      </c>
      <c r="K196" s="25" t="s">
        <v>736</v>
      </c>
      <c r="L196" s="91" t="str">
        <f t="shared" si="28"/>
        <v>Yes</v>
      </c>
    </row>
    <row r="197" spans="1:12" x14ac:dyDescent="0.25">
      <c r="A197" s="114" t="s">
        <v>1358</v>
      </c>
      <c r="B197" s="21" t="s">
        <v>213</v>
      </c>
      <c r="C197" s="22">
        <v>191.77667493999999</v>
      </c>
      <c r="D197" s="7" t="str">
        <f t="shared" si="25"/>
        <v>N/A</v>
      </c>
      <c r="E197" s="22">
        <v>135.29310344999999</v>
      </c>
      <c r="F197" s="7" t="str">
        <f t="shared" si="26"/>
        <v>N/A</v>
      </c>
      <c r="G197" s="22">
        <v>156</v>
      </c>
      <c r="H197" s="7" t="str">
        <f t="shared" si="27"/>
        <v>N/A</v>
      </c>
      <c r="I197" s="8">
        <v>-29.5</v>
      </c>
      <c r="J197" s="8">
        <v>15.31</v>
      </c>
      <c r="K197" s="25" t="s">
        <v>736</v>
      </c>
      <c r="L197" s="91" t="str">
        <f t="shared" si="28"/>
        <v>Yes</v>
      </c>
    </row>
    <row r="198" spans="1:12" x14ac:dyDescent="0.25">
      <c r="A198" s="114" t="s">
        <v>1359</v>
      </c>
      <c r="B198" s="21" t="s">
        <v>213</v>
      </c>
      <c r="C198" s="22">
        <v>227.58974359000001</v>
      </c>
      <c r="D198" s="7" t="str">
        <f t="shared" si="25"/>
        <v>N/A</v>
      </c>
      <c r="E198" s="22">
        <v>244</v>
      </c>
      <c r="F198" s="7" t="str">
        <f t="shared" si="26"/>
        <v>N/A</v>
      </c>
      <c r="G198" s="22">
        <v>334</v>
      </c>
      <c r="H198" s="7" t="str">
        <f t="shared" si="27"/>
        <v>N/A</v>
      </c>
      <c r="I198" s="8">
        <v>7.21</v>
      </c>
      <c r="J198" s="8">
        <v>36.89</v>
      </c>
      <c r="K198" s="25" t="s">
        <v>736</v>
      </c>
      <c r="L198" s="91" t="str">
        <f t="shared" si="28"/>
        <v>No</v>
      </c>
    </row>
    <row r="199" spans="1:12" x14ac:dyDescent="0.25">
      <c r="A199" s="114" t="s">
        <v>1360</v>
      </c>
      <c r="B199" s="21" t="s">
        <v>213</v>
      </c>
      <c r="C199" s="22">
        <v>259.31007751999999</v>
      </c>
      <c r="D199" s="7" t="str">
        <f t="shared" si="25"/>
        <v>N/A</v>
      </c>
      <c r="E199" s="22">
        <v>205.44117646999999</v>
      </c>
      <c r="F199" s="7" t="str">
        <f t="shared" si="26"/>
        <v>N/A</v>
      </c>
      <c r="G199" s="22">
        <v>193.12280702000001</v>
      </c>
      <c r="H199" s="7" t="str">
        <f t="shared" si="27"/>
        <v>N/A</v>
      </c>
      <c r="I199" s="8">
        <v>-20.8</v>
      </c>
      <c r="J199" s="8">
        <v>-6</v>
      </c>
      <c r="K199" s="25" t="s">
        <v>736</v>
      </c>
      <c r="L199" s="91" t="str">
        <f t="shared" si="28"/>
        <v>Yes</v>
      </c>
    </row>
    <row r="200" spans="1:12" x14ac:dyDescent="0.25">
      <c r="A200" s="114" t="s">
        <v>1361</v>
      </c>
      <c r="B200" s="21" t="s">
        <v>213</v>
      </c>
      <c r="C200" s="22">
        <v>212.33333332999999</v>
      </c>
      <c r="D200" s="7" t="str">
        <f t="shared" si="25"/>
        <v>N/A</v>
      </c>
      <c r="E200" s="22">
        <v>182.33333332999999</v>
      </c>
      <c r="F200" s="7" t="str">
        <f t="shared" si="26"/>
        <v>N/A</v>
      </c>
      <c r="G200" s="22">
        <v>170</v>
      </c>
      <c r="H200" s="7" t="str">
        <f t="shared" si="27"/>
        <v>N/A</v>
      </c>
      <c r="I200" s="8">
        <v>-14.1</v>
      </c>
      <c r="J200" s="8">
        <v>-6.76</v>
      </c>
      <c r="K200" s="25" t="s">
        <v>736</v>
      </c>
      <c r="L200" s="91" t="str">
        <f t="shared" si="28"/>
        <v>Yes</v>
      </c>
    </row>
    <row r="201" spans="1:12" x14ac:dyDescent="0.25">
      <c r="A201" s="114" t="s">
        <v>1362</v>
      </c>
      <c r="B201" s="21" t="s">
        <v>213</v>
      </c>
      <c r="C201" s="22">
        <v>8.4563106795999996</v>
      </c>
      <c r="D201" s="7" t="str">
        <f t="shared" si="25"/>
        <v>N/A</v>
      </c>
      <c r="E201" s="22">
        <v>10.595238094999999</v>
      </c>
      <c r="F201" s="7" t="str">
        <f t="shared" si="26"/>
        <v>N/A</v>
      </c>
      <c r="G201" s="22">
        <v>8.1176470587999994</v>
      </c>
      <c r="H201" s="7" t="str">
        <f t="shared" si="27"/>
        <v>N/A</v>
      </c>
      <c r="I201" s="8">
        <v>25.29</v>
      </c>
      <c r="J201" s="8">
        <v>-23.4</v>
      </c>
      <c r="K201" s="25" t="s">
        <v>736</v>
      </c>
      <c r="L201" s="91" t="str">
        <f t="shared" si="28"/>
        <v>Yes</v>
      </c>
    </row>
    <row r="202" spans="1:12" x14ac:dyDescent="0.25">
      <c r="A202" s="114" t="s">
        <v>28</v>
      </c>
      <c r="B202" s="21" t="s">
        <v>213</v>
      </c>
      <c r="C202" s="4">
        <v>1.1860224469</v>
      </c>
      <c r="D202" s="7" t="str">
        <f t="shared" si="25"/>
        <v>N/A</v>
      </c>
      <c r="E202" s="4">
        <v>1.0691613765000001</v>
      </c>
      <c r="F202" s="7" t="str">
        <f t="shared" si="26"/>
        <v>N/A</v>
      </c>
      <c r="G202" s="4">
        <v>1.0490142883</v>
      </c>
      <c r="H202" s="7" t="str">
        <f t="shared" si="27"/>
        <v>N/A</v>
      </c>
      <c r="I202" s="8">
        <v>-9.85</v>
      </c>
      <c r="J202" s="8">
        <v>-1.88</v>
      </c>
      <c r="K202" s="25" t="s">
        <v>736</v>
      </c>
      <c r="L202" s="91" t="str">
        <f t="shared" si="28"/>
        <v>Yes</v>
      </c>
    </row>
    <row r="203" spans="1:12" x14ac:dyDescent="0.25">
      <c r="A203" s="114" t="s">
        <v>123</v>
      </c>
      <c r="B203" s="21" t="s">
        <v>213</v>
      </c>
      <c r="C203" s="22">
        <v>11</v>
      </c>
      <c r="D203" s="7" t="str">
        <f t="shared" ref="D203:D213" si="29">IF($B203="N/A","N/A",IF(C203&gt;10,"No",IF(C203&lt;-10,"No","Yes")))</f>
        <v>N/A</v>
      </c>
      <c r="E203" s="22">
        <v>11</v>
      </c>
      <c r="F203" s="7" t="str">
        <f t="shared" ref="F203:F213" si="30">IF($B203="N/A","N/A",IF(E203&gt;10,"No",IF(E203&lt;-10,"No","Yes")))</f>
        <v>N/A</v>
      </c>
      <c r="G203" s="22">
        <v>0</v>
      </c>
      <c r="H203" s="7" t="str">
        <f t="shared" ref="H203:H213" si="31">IF($B203="N/A","N/A",IF(G203&gt;10,"No",IF(G203&lt;-10,"No","Yes")))</f>
        <v>N/A</v>
      </c>
      <c r="I203" s="8">
        <v>-50</v>
      </c>
      <c r="J203" s="8">
        <v>-100</v>
      </c>
      <c r="K203" s="10" t="s">
        <v>213</v>
      </c>
      <c r="L203" s="91" t="str">
        <f t="shared" ref="L203:L213" si="32">IF(J203="Div by 0", "N/A", IF(K203="N/A","N/A", IF(J203&gt;VALUE(MID(K203,1,2)), "No", IF(J203&lt;-1*VALUE(MID(K203,1,2)), "No", "Yes"))))</f>
        <v>N/A</v>
      </c>
    </row>
    <row r="204" spans="1:12" x14ac:dyDescent="0.25">
      <c r="A204" s="114" t="s">
        <v>124</v>
      </c>
      <c r="B204" s="21" t="s">
        <v>213</v>
      </c>
      <c r="C204" s="22">
        <v>11</v>
      </c>
      <c r="D204" s="7" t="str">
        <f t="shared" si="29"/>
        <v>N/A</v>
      </c>
      <c r="E204" s="22">
        <v>11</v>
      </c>
      <c r="F204" s="7" t="str">
        <f t="shared" si="30"/>
        <v>N/A</v>
      </c>
      <c r="G204" s="22">
        <v>11</v>
      </c>
      <c r="H204" s="7" t="str">
        <f t="shared" si="31"/>
        <v>N/A</v>
      </c>
      <c r="I204" s="8">
        <v>-40</v>
      </c>
      <c r="J204" s="8">
        <v>0</v>
      </c>
      <c r="K204" s="10" t="s">
        <v>213</v>
      </c>
      <c r="L204" s="91" t="str">
        <f t="shared" si="32"/>
        <v>N/A</v>
      </c>
    </row>
    <row r="205" spans="1:12" ht="25" x14ac:dyDescent="0.25">
      <c r="A205" s="114" t="s">
        <v>1610</v>
      </c>
      <c r="B205" s="21" t="s">
        <v>213</v>
      </c>
      <c r="C205" s="22">
        <v>11</v>
      </c>
      <c r="D205" s="7" t="str">
        <f t="shared" si="29"/>
        <v>N/A</v>
      </c>
      <c r="E205" s="22">
        <v>11</v>
      </c>
      <c r="F205" s="7" t="str">
        <f t="shared" si="30"/>
        <v>N/A</v>
      </c>
      <c r="G205" s="22">
        <v>0</v>
      </c>
      <c r="H205" s="7" t="str">
        <f t="shared" si="31"/>
        <v>N/A</v>
      </c>
      <c r="I205" s="8">
        <v>-50</v>
      </c>
      <c r="J205" s="8">
        <v>-100</v>
      </c>
      <c r="K205" s="10" t="s">
        <v>213</v>
      </c>
      <c r="L205" s="91" t="str">
        <f t="shared" si="32"/>
        <v>N/A</v>
      </c>
    </row>
    <row r="206" spans="1:12" ht="25" x14ac:dyDescent="0.25">
      <c r="A206" s="114" t="s">
        <v>1363</v>
      </c>
      <c r="B206" s="21" t="s">
        <v>213</v>
      </c>
      <c r="C206" s="22">
        <v>36</v>
      </c>
      <c r="D206" s="7" t="str">
        <f t="shared" si="29"/>
        <v>N/A</v>
      </c>
      <c r="E206" s="22">
        <v>17</v>
      </c>
      <c r="F206" s="7" t="str">
        <f t="shared" si="30"/>
        <v>N/A</v>
      </c>
      <c r="G206" s="22">
        <v>16</v>
      </c>
      <c r="H206" s="7" t="str">
        <f t="shared" si="31"/>
        <v>N/A</v>
      </c>
      <c r="I206" s="8">
        <v>-52.8</v>
      </c>
      <c r="J206" s="8">
        <v>-5.88</v>
      </c>
      <c r="K206" s="10" t="s">
        <v>213</v>
      </c>
      <c r="L206" s="91" t="str">
        <f t="shared" si="32"/>
        <v>N/A</v>
      </c>
    </row>
    <row r="207" spans="1:12" x14ac:dyDescent="0.25">
      <c r="A207" s="114" t="s">
        <v>1611</v>
      </c>
      <c r="B207" s="21" t="s">
        <v>213</v>
      </c>
      <c r="C207" s="22">
        <v>0</v>
      </c>
      <c r="D207" s="7" t="str">
        <f t="shared" si="29"/>
        <v>N/A</v>
      </c>
      <c r="E207" s="22">
        <v>0</v>
      </c>
      <c r="F207" s="7" t="str">
        <f t="shared" si="30"/>
        <v>N/A</v>
      </c>
      <c r="G207" s="22">
        <v>0</v>
      </c>
      <c r="H207" s="7" t="str">
        <f t="shared" si="31"/>
        <v>N/A</v>
      </c>
      <c r="I207" s="8" t="s">
        <v>1747</v>
      </c>
      <c r="J207" s="8" t="s">
        <v>1747</v>
      </c>
      <c r="K207" s="10" t="s">
        <v>213</v>
      </c>
      <c r="L207" s="91" t="str">
        <f t="shared" si="32"/>
        <v>N/A</v>
      </c>
    </row>
    <row r="208" spans="1:12" x14ac:dyDescent="0.25">
      <c r="A208" s="114" t="s">
        <v>1612</v>
      </c>
      <c r="B208" s="21" t="s">
        <v>213</v>
      </c>
      <c r="C208" s="22">
        <v>45</v>
      </c>
      <c r="D208" s="7" t="str">
        <f t="shared" si="29"/>
        <v>N/A</v>
      </c>
      <c r="E208" s="22">
        <v>45</v>
      </c>
      <c r="F208" s="7" t="str">
        <f t="shared" si="30"/>
        <v>N/A</v>
      </c>
      <c r="G208" s="22">
        <v>62</v>
      </c>
      <c r="H208" s="7" t="str">
        <f t="shared" si="31"/>
        <v>N/A</v>
      </c>
      <c r="I208" s="8">
        <v>0</v>
      </c>
      <c r="J208" s="8">
        <v>37.78</v>
      </c>
      <c r="K208" s="10" t="s">
        <v>213</v>
      </c>
      <c r="L208" s="91" t="str">
        <f t="shared" si="32"/>
        <v>N/A</v>
      </c>
    </row>
    <row r="209" spans="1:12" x14ac:dyDescent="0.25">
      <c r="A209" s="114" t="s">
        <v>125</v>
      </c>
      <c r="B209" s="21" t="s">
        <v>213</v>
      </c>
      <c r="C209" s="26">
        <v>1399212</v>
      </c>
      <c r="D209" s="7" t="str">
        <f t="shared" si="29"/>
        <v>N/A</v>
      </c>
      <c r="E209" s="26">
        <v>1082598</v>
      </c>
      <c r="F209" s="7" t="str">
        <f t="shared" si="30"/>
        <v>N/A</v>
      </c>
      <c r="G209" s="26">
        <v>776135</v>
      </c>
      <c r="H209" s="7" t="str">
        <f t="shared" si="31"/>
        <v>N/A</v>
      </c>
      <c r="I209" s="8">
        <v>-22.6</v>
      </c>
      <c r="J209" s="8">
        <v>-28.3</v>
      </c>
      <c r="K209" s="10" t="s">
        <v>213</v>
      </c>
      <c r="L209" s="91" t="str">
        <f t="shared" si="32"/>
        <v>N/A</v>
      </c>
    </row>
    <row r="210" spans="1:12" x14ac:dyDescent="0.25">
      <c r="A210" s="148" t="s">
        <v>1607</v>
      </c>
      <c r="B210" s="21" t="s">
        <v>213</v>
      </c>
      <c r="C210" s="26">
        <v>1293261</v>
      </c>
      <c r="D210" s="7" t="str">
        <f t="shared" si="29"/>
        <v>N/A</v>
      </c>
      <c r="E210" s="26">
        <v>1070182</v>
      </c>
      <c r="F210" s="7" t="str">
        <f t="shared" si="30"/>
        <v>N/A</v>
      </c>
      <c r="G210" s="26">
        <v>282076</v>
      </c>
      <c r="H210" s="7" t="str">
        <f t="shared" si="31"/>
        <v>N/A</v>
      </c>
      <c r="I210" s="8">
        <v>-17.2</v>
      </c>
      <c r="J210" s="8">
        <v>-73.599999999999994</v>
      </c>
      <c r="K210" s="10" t="s">
        <v>213</v>
      </c>
      <c r="L210" s="91" t="str">
        <f t="shared" si="32"/>
        <v>N/A</v>
      </c>
    </row>
    <row r="211" spans="1:12" x14ac:dyDescent="0.25">
      <c r="A211" s="148" t="s">
        <v>1364</v>
      </c>
      <c r="B211" s="21" t="s">
        <v>213</v>
      </c>
      <c r="C211" s="26">
        <v>397355</v>
      </c>
      <c r="D211" s="7" t="str">
        <f t="shared" si="29"/>
        <v>N/A</v>
      </c>
      <c r="E211" s="26">
        <v>373556</v>
      </c>
      <c r="F211" s="7" t="str">
        <f t="shared" si="30"/>
        <v>N/A</v>
      </c>
      <c r="G211" s="26">
        <v>749945</v>
      </c>
      <c r="H211" s="7" t="str">
        <f t="shared" si="31"/>
        <v>N/A</v>
      </c>
      <c r="I211" s="8">
        <v>-5.99</v>
      </c>
      <c r="J211" s="8">
        <v>100.8</v>
      </c>
      <c r="K211" s="10" t="s">
        <v>213</v>
      </c>
      <c r="L211" s="91" t="str">
        <f t="shared" si="32"/>
        <v>N/A</v>
      </c>
    </row>
    <row r="212" spans="1:12" x14ac:dyDescent="0.25">
      <c r="A212" s="148" t="s">
        <v>1601</v>
      </c>
      <c r="B212" s="21" t="s">
        <v>213</v>
      </c>
      <c r="C212" s="26">
        <v>138179</v>
      </c>
      <c r="D212" s="7" t="str">
        <f t="shared" si="29"/>
        <v>N/A</v>
      </c>
      <c r="E212" s="26">
        <v>146988</v>
      </c>
      <c r="F212" s="7" t="str">
        <f t="shared" si="30"/>
        <v>N/A</v>
      </c>
      <c r="G212" s="26">
        <v>77081</v>
      </c>
      <c r="H212" s="7" t="str">
        <f t="shared" si="31"/>
        <v>N/A</v>
      </c>
      <c r="I212" s="8">
        <v>6.375</v>
      </c>
      <c r="J212" s="8">
        <v>-47.6</v>
      </c>
      <c r="K212" s="10" t="s">
        <v>213</v>
      </c>
      <c r="L212" s="91" t="str">
        <f t="shared" si="32"/>
        <v>N/A</v>
      </c>
    </row>
    <row r="213" spans="1:12" x14ac:dyDescent="0.25">
      <c r="A213" s="148" t="s">
        <v>1602</v>
      </c>
      <c r="B213" s="21" t="s">
        <v>213</v>
      </c>
      <c r="C213" s="26">
        <v>362561</v>
      </c>
      <c r="D213" s="7" t="str">
        <f t="shared" si="29"/>
        <v>N/A</v>
      </c>
      <c r="E213" s="26">
        <v>365105</v>
      </c>
      <c r="F213" s="7" t="str">
        <f t="shared" si="30"/>
        <v>N/A</v>
      </c>
      <c r="G213" s="26">
        <v>364159</v>
      </c>
      <c r="H213" s="7" t="str">
        <f t="shared" si="31"/>
        <v>N/A</v>
      </c>
      <c r="I213" s="8">
        <v>0.70169999999999999</v>
      </c>
      <c r="J213" s="8">
        <v>-0.25900000000000001</v>
      </c>
      <c r="K213" s="10" t="s">
        <v>213</v>
      </c>
      <c r="L213" s="91" t="str">
        <f t="shared" si="32"/>
        <v>N/A</v>
      </c>
    </row>
    <row r="214" spans="1:12" ht="25" x14ac:dyDescent="0.25">
      <c r="A214" s="114" t="s">
        <v>1365</v>
      </c>
      <c r="B214" s="21" t="s">
        <v>213</v>
      </c>
      <c r="C214" s="26">
        <v>147903</v>
      </c>
      <c r="D214" s="7" t="str">
        <f t="shared" ref="D214:D228" si="33">IF($B214="N/A","N/A",IF(C214&gt;10,"No",IF(C214&lt;-10,"No","Yes")))</f>
        <v>N/A</v>
      </c>
      <c r="E214" s="26">
        <v>106901</v>
      </c>
      <c r="F214" s="7" t="str">
        <f t="shared" ref="F214:F228" si="34">IF($B214="N/A","N/A",IF(E214&gt;10,"No",IF(E214&lt;-10,"No","Yes")))</f>
        <v>N/A</v>
      </c>
      <c r="G214" s="26">
        <v>68159</v>
      </c>
      <c r="H214" s="7" t="str">
        <f t="shared" ref="H214:H228" si="35">IF($B214="N/A","N/A",IF(G214&gt;10,"No",IF(G214&lt;-10,"No","Yes")))</f>
        <v>N/A</v>
      </c>
      <c r="I214" s="8">
        <v>-27.7</v>
      </c>
      <c r="J214" s="8">
        <v>-36.200000000000003</v>
      </c>
      <c r="K214" s="25" t="s">
        <v>736</v>
      </c>
      <c r="L214" s="91" t="str">
        <f t="shared" ref="L214:L228" si="36">IF(J214="Div by 0", "N/A", IF(K214="N/A","N/A", IF(J214&gt;VALUE(MID(K214,1,2)), "No", IF(J214&lt;-1*VALUE(MID(K214,1,2)), "No", "Yes"))))</f>
        <v>No</v>
      </c>
    </row>
    <row r="215" spans="1:12" x14ac:dyDescent="0.25">
      <c r="A215" s="122" t="s">
        <v>647</v>
      </c>
      <c r="B215" s="21" t="s">
        <v>213</v>
      </c>
      <c r="C215" s="22">
        <v>503</v>
      </c>
      <c r="D215" s="7" t="str">
        <f t="shared" si="33"/>
        <v>N/A</v>
      </c>
      <c r="E215" s="22">
        <v>319</v>
      </c>
      <c r="F215" s="7" t="str">
        <f t="shared" si="34"/>
        <v>N/A</v>
      </c>
      <c r="G215" s="22">
        <v>200</v>
      </c>
      <c r="H215" s="7" t="str">
        <f t="shared" si="35"/>
        <v>N/A</v>
      </c>
      <c r="I215" s="8">
        <v>-36.6</v>
      </c>
      <c r="J215" s="8">
        <v>-37.299999999999997</v>
      </c>
      <c r="K215" s="25" t="s">
        <v>736</v>
      </c>
      <c r="L215" s="91" t="str">
        <f t="shared" si="36"/>
        <v>No</v>
      </c>
    </row>
    <row r="216" spans="1:12" x14ac:dyDescent="0.25">
      <c r="A216" s="122" t="s">
        <v>1366</v>
      </c>
      <c r="B216" s="21" t="s">
        <v>213</v>
      </c>
      <c r="C216" s="26">
        <v>294.04174949999998</v>
      </c>
      <c r="D216" s="7" t="str">
        <f t="shared" si="33"/>
        <v>N/A</v>
      </c>
      <c r="E216" s="26">
        <v>335.11285265999999</v>
      </c>
      <c r="F216" s="7" t="str">
        <f t="shared" si="34"/>
        <v>N/A</v>
      </c>
      <c r="G216" s="26">
        <v>340.79500000000002</v>
      </c>
      <c r="H216" s="7" t="str">
        <f t="shared" si="35"/>
        <v>N/A</v>
      </c>
      <c r="I216" s="8">
        <v>13.97</v>
      </c>
      <c r="J216" s="8">
        <v>1.696</v>
      </c>
      <c r="K216" s="25" t="s">
        <v>736</v>
      </c>
      <c r="L216" s="91" t="str">
        <f t="shared" si="36"/>
        <v>Yes</v>
      </c>
    </row>
    <row r="217" spans="1:12" ht="25" x14ac:dyDescent="0.25">
      <c r="A217" s="114" t="s">
        <v>1367</v>
      </c>
      <c r="B217" s="21" t="s">
        <v>213</v>
      </c>
      <c r="C217" s="26">
        <v>0</v>
      </c>
      <c r="D217" s="7" t="str">
        <f t="shared" si="33"/>
        <v>N/A</v>
      </c>
      <c r="E217" s="26">
        <v>0</v>
      </c>
      <c r="F217" s="7" t="str">
        <f t="shared" si="34"/>
        <v>N/A</v>
      </c>
      <c r="G217" s="26">
        <v>0</v>
      </c>
      <c r="H217" s="7" t="str">
        <f t="shared" si="35"/>
        <v>N/A</v>
      </c>
      <c r="I217" s="8" t="s">
        <v>1747</v>
      </c>
      <c r="J217" s="8" t="s">
        <v>1747</v>
      </c>
      <c r="K217" s="25" t="s">
        <v>736</v>
      </c>
      <c r="L217" s="91" t="str">
        <f t="shared" si="36"/>
        <v>N/A</v>
      </c>
    </row>
    <row r="218" spans="1:12" x14ac:dyDescent="0.25">
      <c r="A218" s="122" t="s">
        <v>514</v>
      </c>
      <c r="B218" s="21" t="s">
        <v>213</v>
      </c>
      <c r="C218" s="22">
        <v>0</v>
      </c>
      <c r="D218" s="7" t="str">
        <f t="shared" si="33"/>
        <v>N/A</v>
      </c>
      <c r="E218" s="22">
        <v>0</v>
      </c>
      <c r="F218" s="7" t="str">
        <f t="shared" si="34"/>
        <v>N/A</v>
      </c>
      <c r="G218" s="22">
        <v>0</v>
      </c>
      <c r="H218" s="7" t="str">
        <f t="shared" si="35"/>
        <v>N/A</v>
      </c>
      <c r="I218" s="8" t="s">
        <v>1747</v>
      </c>
      <c r="J218" s="8" t="s">
        <v>1747</v>
      </c>
      <c r="K218" s="25" t="s">
        <v>736</v>
      </c>
      <c r="L218" s="91" t="str">
        <f t="shared" si="36"/>
        <v>N/A</v>
      </c>
    </row>
    <row r="219" spans="1:12" x14ac:dyDescent="0.25">
      <c r="A219" s="114" t="s">
        <v>1368</v>
      </c>
      <c r="B219" s="21" t="s">
        <v>213</v>
      </c>
      <c r="C219" s="26" t="s">
        <v>1747</v>
      </c>
      <c r="D219" s="7" t="str">
        <f t="shared" si="33"/>
        <v>N/A</v>
      </c>
      <c r="E219" s="26" t="s">
        <v>1747</v>
      </c>
      <c r="F219" s="7" t="str">
        <f t="shared" si="34"/>
        <v>N/A</v>
      </c>
      <c r="G219" s="26" t="s">
        <v>1747</v>
      </c>
      <c r="H219" s="7" t="str">
        <f t="shared" si="35"/>
        <v>N/A</v>
      </c>
      <c r="I219" s="8" t="s">
        <v>1747</v>
      </c>
      <c r="J219" s="8" t="s">
        <v>1747</v>
      </c>
      <c r="K219" s="25" t="s">
        <v>736</v>
      </c>
      <c r="L219" s="91" t="str">
        <f t="shared" si="36"/>
        <v>N/A</v>
      </c>
    </row>
    <row r="220" spans="1:12" ht="25" x14ac:dyDescent="0.25">
      <c r="A220" s="114" t="s">
        <v>1369</v>
      </c>
      <c r="B220" s="21" t="s">
        <v>213</v>
      </c>
      <c r="C220" s="26">
        <v>200999</v>
      </c>
      <c r="D220" s="7" t="str">
        <f t="shared" si="33"/>
        <v>N/A</v>
      </c>
      <c r="E220" s="26">
        <v>132569</v>
      </c>
      <c r="F220" s="7" t="str">
        <f t="shared" si="34"/>
        <v>N/A</v>
      </c>
      <c r="G220" s="26">
        <v>66198</v>
      </c>
      <c r="H220" s="7" t="str">
        <f t="shared" si="35"/>
        <v>N/A</v>
      </c>
      <c r="I220" s="8">
        <v>-34</v>
      </c>
      <c r="J220" s="8">
        <v>-50.1</v>
      </c>
      <c r="K220" s="25" t="s">
        <v>736</v>
      </c>
      <c r="L220" s="91" t="str">
        <f t="shared" si="36"/>
        <v>No</v>
      </c>
    </row>
    <row r="221" spans="1:12" x14ac:dyDescent="0.25">
      <c r="A221" s="122" t="s">
        <v>515</v>
      </c>
      <c r="B221" s="21" t="s">
        <v>213</v>
      </c>
      <c r="C221" s="22">
        <v>425</v>
      </c>
      <c r="D221" s="7" t="str">
        <f t="shared" si="33"/>
        <v>N/A</v>
      </c>
      <c r="E221" s="22">
        <v>328</v>
      </c>
      <c r="F221" s="7" t="str">
        <f t="shared" si="34"/>
        <v>N/A</v>
      </c>
      <c r="G221" s="22">
        <v>170</v>
      </c>
      <c r="H221" s="7" t="str">
        <f t="shared" si="35"/>
        <v>N/A</v>
      </c>
      <c r="I221" s="8">
        <v>-22.8</v>
      </c>
      <c r="J221" s="8">
        <v>-48.2</v>
      </c>
      <c r="K221" s="25" t="s">
        <v>736</v>
      </c>
      <c r="L221" s="91" t="str">
        <f t="shared" si="36"/>
        <v>No</v>
      </c>
    </row>
    <row r="222" spans="1:12" ht="25" x14ac:dyDescent="0.25">
      <c r="A222" s="114" t="s">
        <v>1370</v>
      </c>
      <c r="B222" s="21" t="s">
        <v>213</v>
      </c>
      <c r="C222" s="26">
        <v>472.93882352999998</v>
      </c>
      <c r="D222" s="7" t="str">
        <f t="shared" si="33"/>
        <v>N/A</v>
      </c>
      <c r="E222" s="26">
        <v>404.17378049000001</v>
      </c>
      <c r="F222" s="7" t="str">
        <f t="shared" si="34"/>
        <v>N/A</v>
      </c>
      <c r="G222" s="26">
        <v>389.4</v>
      </c>
      <c r="H222" s="7" t="str">
        <f t="shared" si="35"/>
        <v>N/A</v>
      </c>
      <c r="I222" s="8">
        <v>-14.5</v>
      </c>
      <c r="J222" s="8">
        <v>-3.66</v>
      </c>
      <c r="K222" s="25" t="s">
        <v>736</v>
      </c>
      <c r="L222" s="91" t="str">
        <f t="shared" si="36"/>
        <v>Yes</v>
      </c>
    </row>
    <row r="223" spans="1:12" ht="25" x14ac:dyDescent="0.25">
      <c r="A223" s="114" t="s">
        <v>1371</v>
      </c>
      <c r="B223" s="21" t="s">
        <v>213</v>
      </c>
      <c r="C223" s="26">
        <v>0</v>
      </c>
      <c r="D223" s="7" t="str">
        <f t="shared" si="33"/>
        <v>N/A</v>
      </c>
      <c r="E223" s="26">
        <v>0</v>
      </c>
      <c r="F223" s="7" t="str">
        <f t="shared" si="34"/>
        <v>N/A</v>
      </c>
      <c r="G223" s="26">
        <v>0</v>
      </c>
      <c r="H223" s="7" t="str">
        <f t="shared" si="35"/>
        <v>N/A</v>
      </c>
      <c r="I223" s="8" t="s">
        <v>1747</v>
      </c>
      <c r="J223" s="8" t="s">
        <v>1747</v>
      </c>
      <c r="K223" s="25" t="s">
        <v>736</v>
      </c>
      <c r="L223" s="91" t="str">
        <f t="shared" si="36"/>
        <v>N/A</v>
      </c>
    </row>
    <row r="224" spans="1:12" x14ac:dyDescent="0.25">
      <c r="A224" s="114" t="s">
        <v>516</v>
      </c>
      <c r="B224" s="21" t="s">
        <v>213</v>
      </c>
      <c r="C224" s="22">
        <v>0</v>
      </c>
      <c r="D224" s="7" t="str">
        <f t="shared" si="33"/>
        <v>N/A</v>
      </c>
      <c r="E224" s="22">
        <v>0</v>
      </c>
      <c r="F224" s="7" t="str">
        <f t="shared" si="34"/>
        <v>N/A</v>
      </c>
      <c r="G224" s="22">
        <v>0</v>
      </c>
      <c r="H224" s="7" t="str">
        <f t="shared" si="35"/>
        <v>N/A</v>
      </c>
      <c r="I224" s="8" t="s">
        <v>1747</v>
      </c>
      <c r="J224" s="8" t="s">
        <v>1747</v>
      </c>
      <c r="K224" s="25" t="s">
        <v>736</v>
      </c>
      <c r="L224" s="91" t="str">
        <f t="shared" si="36"/>
        <v>N/A</v>
      </c>
    </row>
    <row r="225" spans="1:12" x14ac:dyDescent="0.25">
      <c r="A225" s="114" t="s">
        <v>1372</v>
      </c>
      <c r="B225" s="21" t="s">
        <v>213</v>
      </c>
      <c r="C225" s="26" t="s">
        <v>1747</v>
      </c>
      <c r="D225" s="7" t="str">
        <f t="shared" si="33"/>
        <v>N/A</v>
      </c>
      <c r="E225" s="26" t="s">
        <v>1747</v>
      </c>
      <c r="F225" s="7" t="str">
        <f t="shared" si="34"/>
        <v>N/A</v>
      </c>
      <c r="G225" s="26" t="s">
        <v>1747</v>
      </c>
      <c r="H225" s="7" t="str">
        <f t="shared" si="35"/>
        <v>N/A</v>
      </c>
      <c r="I225" s="8" t="s">
        <v>1747</v>
      </c>
      <c r="J225" s="8" t="s">
        <v>1747</v>
      </c>
      <c r="K225" s="25" t="s">
        <v>736</v>
      </c>
      <c r="L225" s="91" t="str">
        <f t="shared" si="36"/>
        <v>N/A</v>
      </c>
    </row>
    <row r="226" spans="1:12" ht="25" x14ac:dyDescent="0.25">
      <c r="A226" s="114" t="s">
        <v>1373</v>
      </c>
      <c r="B226" s="21" t="s">
        <v>213</v>
      </c>
      <c r="C226" s="26">
        <v>29860049</v>
      </c>
      <c r="D226" s="7" t="str">
        <f t="shared" si="33"/>
        <v>N/A</v>
      </c>
      <c r="E226" s="26">
        <v>26104912</v>
      </c>
      <c r="F226" s="7" t="str">
        <f t="shared" si="34"/>
        <v>N/A</v>
      </c>
      <c r="G226" s="26">
        <v>30765278</v>
      </c>
      <c r="H226" s="7" t="str">
        <f t="shared" si="35"/>
        <v>N/A</v>
      </c>
      <c r="I226" s="8">
        <v>-12.6</v>
      </c>
      <c r="J226" s="8">
        <v>17.850000000000001</v>
      </c>
      <c r="K226" s="25" t="s">
        <v>736</v>
      </c>
      <c r="L226" s="91" t="str">
        <f t="shared" si="36"/>
        <v>Yes</v>
      </c>
    </row>
    <row r="227" spans="1:12" ht="25" x14ac:dyDescent="0.25">
      <c r="A227" s="114" t="s">
        <v>517</v>
      </c>
      <c r="B227" s="21" t="s">
        <v>213</v>
      </c>
      <c r="C227" s="22">
        <v>566</v>
      </c>
      <c r="D227" s="7" t="str">
        <f t="shared" si="33"/>
        <v>N/A</v>
      </c>
      <c r="E227" s="22">
        <v>215</v>
      </c>
      <c r="F227" s="7" t="str">
        <f t="shared" si="34"/>
        <v>N/A</v>
      </c>
      <c r="G227" s="22">
        <v>228</v>
      </c>
      <c r="H227" s="7" t="str">
        <f t="shared" si="35"/>
        <v>N/A</v>
      </c>
      <c r="I227" s="8">
        <v>-62</v>
      </c>
      <c r="J227" s="8">
        <v>6.0469999999999997</v>
      </c>
      <c r="K227" s="25" t="s">
        <v>736</v>
      </c>
      <c r="L227" s="91" t="str">
        <f t="shared" si="36"/>
        <v>Yes</v>
      </c>
    </row>
    <row r="228" spans="1:12" ht="25" x14ac:dyDescent="0.25">
      <c r="A228" s="114" t="s">
        <v>1374</v>
      </c>
      <c r="B228" s="21" t="s">
        <v>213</v>
      </c>
      <c r="C228" s="26">
        <v>52756.270318000003</v>
      </c>
      <c r="D228" s="7" t="str">
        <f t="shared" si="33"/>
        <v>N/A</v>
      </c>
      <c r="E228" s="26">
        <v>121418.19534999999</v>
      </c>
      <c r="F228" s="7" t="str">
        <f t="shared" si="34"/>
        <v>N/A</v>
      </c>
      <c r="G228" s="26">
        <v>134935.42981999999</v>
      </c>
      <c r="H228" s="7" t="str">
        <f t="shared" si="35"/>
        <v>N/A</v>
      </c>
      <c r="I228" s="8">
        <v>130.1</v>
      </c>
      <c r="J228" s="8">
        <v>11.13</v>
      </c>
      <c r="K228" s="25" t="s">
        <v>736</v>
      </c>
      <c r="L228" s="91" t="str">
        <f t="shared" si="36"/>
        <v>Yes</v>
      </c>
    </row>
    <row r="229" spans="1:12" x14ac:dyDescent="0.25">
      <c r="A229" s="114" t="s">
        <v>1375</v>
      </c>
      <c r="B229" s="21" t="s">
        <v>213</v>
      </c>
      <c r="C229" s="10">
        <v>34303149</v>
      </c>
      <c r="D229" s="7" t="str">
        <f t="shared" ref="D229:D252" si="37">IF($B229="N/A","N/A",IF(C229&gt;10,"No",IF(C229&lt;-10,"No","Yes")))</f>
        <v>N/A</v>
      </c>
      <c r="E229" s="10">
        <v>28087672</v>
      </c>
      <c r="F229" s="7" t="str">
        <f t="shared" ref="F229:F252" si="38">IF($B229="N/A","N/A",IF(E229&gt;10,"No",IF(E229&lt;-10,"No","Yes")))</f>
        <v>N/A</v>
      </c>
      <c r="G229" s="10">
        <v>32876866</v>
      </c>
      <c r="H229" s="7" t="str">
        <f t="shared" ref="H229:H252" si="39">IF($B229="N/A","N/A",IF(G229&gt;10,"No",IF(G229&lt;-10,"No","Yes")))</f>
        <v>N/A</v>
      </c>
      <c r="I229" s="8">
        <v>-18.100000000000001</v>
      </c>
      <c r="J229" s="8">
        <v>17.05</v>
      </c>
      <c r="K229" s="25" t="s">
        <v>736</v>
      </c>
      <c r="L229" s="91" t="str">
        <f t="shared" ref="L229:L252" si="40">IF(J229="Div by 0", "N/A", IF(K229="N/A","N/A", IF(J229&gt;VALUE(MID(K229,1,2)), "No", IF(J229&lt;-1*VALUE(MID(K229,1,2)), "No", "Yes"))))</f>
        <v>Yes</v>
      </c>
    </row>
    <row r="230" spans="1:12" x14ac:dyDescent="0.25">
      <c r="A230" s="122" t="s">
        <v>1376</v>
      </c>
      <c r="B230" s="21" t="s">
        <v>213</v>
      </c>
      <c r="C230" s="1">
        <v>748</v>
      </c>
      <c r="D230" s="7" t="str">
        <f t="shared" si="37"/>
        <v>N/A</v>
      </c>
      <c r="E230" s="1">
        <v>319</v>
      </c>
      <c r="F230" s="7" t="str">
        <f t="shared" si="38"/>
        <v>N/A</v>
      </c>
      <c r="G230" s="1">
        <v>314</v>
      </c>
      <c r="H230" s="7" t="str">
        <f t="shared" si="39"/>
        <v>N/A</v>
      </c>
      <c r="I230" s="8">
        <v>-57.4</v>
      </c>
      <c r="J230" s="8">
        <v>-1.57</v>
      </c>
      <c r="K230" s="25" t="s">
        <v>736</v>
      </c>
      <c r="L230" s="91" t="str">
        <f t="shared" si="40"/>
        <v>Yes</v>
      </c>
    </row>
    <row r="231" spans="1:12" x14ac:dyDescent="0.25">
      <c r="A231" s="122" t="s">
        <v>1377</v>
      </c>
      <c r="B231" s="21" t="s">
        <v>213</v>
      </c>
      <c r="C231" s="10">
        <v>45859.824866000003</v>
      </c>
      <c r="D231" s="7" t="str">
        <f t="shared" si="37"/>
        <v>N/A</v>
      </c>
      <c r="E231" s="10">
        <v>88049.128526999993</v>
      </c>
      <c r="F231" s="7" t="str">
        <f t="shared" si="38"/>
        <v>N/A</v>
      </c>
      <c r="G231" s="10">
        <v>104703.3949</v>
      </c>
      <c r="H231" s="7" t="str">
        <f t="shared" si="39"/>
        <v>N/A</v>
      </c>
      <c r="I231" s="8">
        <v>92</v>
      </c>
      <c r="J231" s="8">
        <v>18.91</v>
      </c>
      <c r="K231" s="25" t="s">
        <v>736</v>
      </c>
      <c r="L231" s="91" t="str">
        <f t="shared" si="40"/>
        <v>Yes</v>
      </c>
    </row>
    <row r="232" spans="1:12" x14ac:dyDescent="0.25">
      <c r="A232" s="122" t="s">
        <v>1378</v>
      </c>
      <c r="B232" s="21" t="s">
        <v>213</v>
      </c>
      <c r="C232" s="10">
        <v>18662.714285999999</v>
      </c>
      <c r="D232" s="7" t="str">
        <f t="shared" si="37"/>
        <v>N/A</v>
      </c>
      <c r="E232" s="10">
        <v>38765.666666999998</v>
      </c>
      <c r="F232" s="7" t="str">
        <f t="shared" si="38"/>
        <v>N/A</v>
      </c>
      <c r="G232" s="10">
        <v>131727.5</v>
      </c>
      <c r="H232" s="7" t="str">
        <f t="shared" si="39"/>
        <v>N/A</v>
      </c>
      <c r="I232" s="8">
        <v>107.7</v>
      </c>
      <c r="J232" s="8">
        <v>239.8</v>
      </c>
      <c r="K232" s="25" t="s">
        <v>736</v>
      </c>
      <c r="L232" s="91" t="str">
        <f t="shared" si="40"/>
        <v>No</v>
      </c>
    </row>
    <row r="233" spans="1:12" ht="25" x14ac:dyDescent="0.25">
      <c r="A233" s="122" t="s">
        <v>1379</v>
      </c>
      <c r="B233" s="21" t="s">
        <v>213</v>
      </c>
      <c r="C233" s="10">
        <v>52729.062597999997</v>
      </c>
      <c r="D233" s="7" t="str">
        <f t="shared" si="37"/>
        <v>N/A</v>
      </c>
      <c r="E233" s="10">
        <v>104501.35361000001</v>
      </c>
      <c r="F233" s="7" t="str">
        <f t="shared" si="38"/>
        <v>N/A</v>
      </c>
      <c r="G233" s="10">
        <v>113628.05944</v>
      </c>
      <c r="H233" s="7" t="str">
        <f t="shared" si="39"/>
        <v>N/A</v>
      </c>
      <c r="I233" s="8">
        <v>98.19</v>
      </c>
      <c r="J233" s="8">
        <v>8.734</v>
      </c>
      <c r="K233" s="25" t="s">
        <v>736</v>
      </c>
      <c r="L233" s="91" t="str">
        <f t="shared" si="40"/>
        <v>Yes</v>
      </c>
    </row>
    <row r="234" spans="1:12" x14ac:dyDescent="0.25">
      <c r="A234" s="122" t="s">
        <v>1380</v>
      </c>
      <c r="B234" s="21" t="s">
        <v>213</v>
      </c>
      <c r="C234" s="10">
        <v>3314.5238095</v>
      </c>
      <c r="D234" s="7" t="str">
        <f t="shared" si="37"/>
        <v>N/A</v>
      </c>
      <c r="E234" s="10">
        <v>5286.7777778</v>
      </c>
      <c r="F234" s="7" t="str">
        <f t="shared" si="38"/>
        <v>N/A</v>
      </c>
      <c r="G234" s="10">
        <v>9672.4</v>
      </c>
      <c r="H234" s="7" t="str">
        <f t="shared" si="39"/>
        <v>N/A</v>
      </c>
      <c r="I234" s="8">
        <v>59.5</v>
      </c>
      <c r="J234" s="8">
        <v>82.95</v>
      </c>
      <c r="K234" s="25" t="s">
        <v>736</v>
      </c>
      <c r="L234" s="91" t="str">
        <f t="shared" si="40"/>
        <v>No</v>
      </c>
    </row>
    <row r="235" spans="1:12" x14ac:dyDescent="0.25">
      <c r="A235" s="122" t="s">
        <v>1381</v>
      </c>
      <c r="B235" s="21" t="s">
        <v>213</v>
      </c>
      <c r="C235" s="10">
        <v>1698.9347826000001</v>
      </c>
      <c r="D235" s="7" t="str">
        <f t="shared" si="37"/>
        <v>N/A</v>
      </c>
      <c r="E235" s="10">
        <v>13260.615384999999</v>
      </c>
      <c r="F235" s="7" t="str">
        <f t="shared" si="38"/>
        <v>N/A</v>
      </c>
      <c r="G235" s="10">
        <v>1191.375</v>
      </c>
      <c r="H235" s="7" t="str">
        <f t="shared" si="39"/>
        <v>N/A</v>
      </c>
      <c r="I235" s="8">
        <v>680.5</v>
      </c>
      <c r="J235" s="8">
        <v>-91</v>
      </c>
      <c r="K235" s="25" t="s">
        <v>736</v>
      </c>
      <c r="L235" s="91" t="str">
        <f t="shared" si="40"/>
        <v>No</v>
      </c>
    </row>
    <row r="236" spans="1:12" x14ac:dyDescent="0.25">
      <c r="A236" s="122" t="s">
        <v>1382</v>
      </c>
      <c r="B236" s="21" t="s">
        <v>213</v>
      </c>
      <c r="C236" s="7">
        <v>5.9539918809000003</v>
      </c>
      <c r="D236" s="7" t="str">
        <f t="shared" si="37"/>
        <v>N/A</v>
      </c>
      <c r="E236" s="7">
        <v>3.5527341575000002</v>
      </c>
      <c r="F236" s="7" t="str">
        <f t="shared" si="38"/>
        <v>N/A</v>
      </c>
      <c r="G236" s="7">
        <v>5.6791463194</v>
      </c>
      <c r="H236" s="7" t="str">
        <f t="shared" si="39"/>
        <v>N/A</v>
      </c>
      <c r="I236" s="8">
        <v>-40.299999999999997</v>
      </c>
      <c r="J236" s="8">
        <v>59.85</v>
      </c>
      <c r="K236" s="25" t="s">
        <v>736</v>
      </c>
      <c r="L236" s="91" t="str">
        <f t="shared" si="40"/>
        <v>No</v>
      </c>
    </row>
    <row r="237" spans="1:12" x14ac:dyDescent="0.25">
      <c r="A237" s="122" t="s">
        <v>1383</v>
      </c>
      <c r="B237" s="21" t="s">
        <v>213</v>
      </c>
      <c r="C237" s="7">
        <v>15.328467153</v>
      </c>
      <c r="D237" s="7" t="str">
        <f t="shared" si="37"/>
        <v>N/A</v>
      </c>
      <c r="E237" s="7">
        <v>7.8947368421000004</v>
      </c>
      <c r="F237" s="7" t="str">
        <f t="shared" si="38"/>
        <v>N/A</v>
      </c>
      <c r="G237" s="7">
        <v>8</v>
      </c>
      <c r="H237" s="7" t="str">
        <f t="shared" si="39"/>
        <v>N/A</v>
      </c>
      <c r="I237" s="8">
        <v>-48.5</v>
      </c>
      <c r="J237" s="8">
        <v>1.333</v>
      </c>
      <c r="K237" s="25" t="s">
        <v>736</v>
      </c>
      <c r="L237" s="91" t="str">
        <f t="shared" si="40"/>
        <v>Yes</v>
      </c>
    </row>
    <row r="238" spans="1:12" x14ac:dyDescent="0.25">
      <c r="A238" s="122" t="s">
        <v>1384</v>
      </c>
      <c r="B238" s="21" t="s">
        <v>213</v>
      </c>
      <c r="C238" s="7">
        <v>31.216414265000001</v>
      </c>
      <c r="D238" s="7" t="str">
        <f t="shared" si="37"/>
        <v>N/A</v>
      </c>
      <c r="E238" s="7">
        <v>20.387596898999998</v>
      </c>
      <c r="F238" s="7" t="str">
        <f t="shared" si="38"/>
        <v>N/A</v>
      </c>
      <c r="G238" s="7">
        <v>27.109004739</v>
      </c>
      <c r="H238" s="7" t="str">
        <f t="shared" si="39"/>
        <v>N/A</v>
      </c>
      <c r="I238" s="8">
        <v>-34.700000000000003</v>
      </c>
      <c r="J238" s="8">
        <v>32.97</v>
      </c>
      <c r="K238" s="25" t="s">
        <v>736</v>
      </c>
      <c r="L238" s="91" t="str">
        <f t="shared" si="40"/>
        <v>No</v>
      </c>
    </row>
    <row r="239" spans="1:12" x14ac:dyDescent="0.25">
      <c r="A239" s="122" t="s">
        <v>1385</v>
      </c>
      <c r="B239" s="21" t="s">
        <v>213</v>
      </c>
      <c r="C239" s="7">
        <v>0.67731011129999996</v>
      </c>
      <c r="D239" s="7" t="str">
        <f t="shared" si="37"/>
        <v>N/A</v>
      </c>
      <c r="E239" s="7">
        <v>0.58227302140000003</v>
      </c>
      <c r="F239" s="7" t="str">
        <f t="shared" si="38"/>
        <v>N/A</v>
      </c>
      <c r="G239" s="7">
        <v>0.37893141339999997</v>
      </c>
      <c r="H239" s="7" t="str">
        <f t="shared" si="39"/>
        <v>N/A</v>
      </c>
      <c r="I239" s="8">
        <v>-14</v>
      </c>
      <c r="J239" s="8">
        <v>-34.9</v>
      </c>
      <c r="K239" s="25" t="s">
        <v>736</v>
      </c>
      <c r="L239" s="91" t="str">
        <f t="shared" si="40"/>
        <v>No</v>
      </c>
    </row>
    <row r="240" spans="1:12" x14ac:dyDescent="0.25">
      <c r="A240" s="122" t="s">
        <v>1386</v>
      </c>
      <c r="B240" s="21" t="s">
        <v>213</v>
      </c>
      <c r="C240" s="7">
        <v>1.1010052657</v>
      </c>
      <c r="D240" s="7" t="str">
        <f t="shared" si="37"/>
        <v>N/A</v>
      </c>
      <c r="E240" s="7">
        <v>0.86264100860000004</v>
      </c>
      <c r="F240" s="7" t="str">
        <f t="shared" si="38"/>
        <v>N/A</v>
      </c>
      <c r="G240" s="7">
        <v>0.88397790060000003</v>
      </c>
      <c r="H240" s="7" t="str">
        <f t="shared" si="39"/>
        <v>N/A</v>
      </c>
      <c r="I240" s="8">
        <v>-21.6</v>
      </c>
      <c r="J240" s="8">
        <v>2.4729999999999999</v>
      </c>
      <c r="K240" s="25" t="s">
        <v>736</v>
      </c>
      <c r="L240" s="91" t="str">
        <f t="shared" si="40"/>
        <v>Yes</v>
      </c>
    </row>
    <row r="241" spans="1:12" x14ac:dyDescent="0.25">
      <c r="A241" s="122" t="s">
        <v>1387</v>
      </c>
      <c r="B241" s="21" t="s">
        <v>213</v>
      </c>
      <c r="C241" s="10">
        <v>29860049</v>
      </c>
      <c r="D241" s="7" t="str">
        <f t="shared" si="37"/>
        <v>N/A</v>
      </c>
      <c r="E241" s="10">
        <v>26104912</v>
      </c>
      <c r="F241" s="7" t="str">
        <f t="shared" si="38"/>
        <v>N/A</v>
      </c>
      <c r="G241" s="10">
        <v>30765278</v>
      </c>
      <c r="H241" s="7" t="str">
        <f t="shared" si="39"/>
        <v>N/A</v>
      </c>
      <c r="I241" s="8">
        <v>-12.6</v>
      </c>
      <c r="J241" s="8">
        <v>17.850000000000001</v>
      </c>
      <c r="K241" s="25" t="s">
        <v>736</v>
      </c>
      <c r="L241" s="91" t="str">
        <f t="shared" si="40"/>
        <v>Yes</v>
      </c>
    </row>
    <row r="242" spans="1:12" x14ac:dyDescent="0.25">
      <c r="A242" s="122" t="s">
        <v>1388</v>
      </c>
      <c r="B242" s="21" t="s">
        <v>213</v>
      </c>
      <c r="C242" s="1">
        <v>566</v>
      </c>
      <c r="D242" s="7" t="str">
        <f t="shared" si="37"/>
        <v>N/A</v>
      </c>
      <c r="E242" s="1">
        <v>215</v>
      </c>
      <c r="F242" s="7" t="str">
        <f t="shared" si="38"/>
        <v>N/A</v>
      </c>
      <c r="G242" s="1">
        <v>228</v>
      </c>
      <c r="H242" s="7" t="str">
        <f t="shared" si="39"/>
        <v>N/A</v>
      </c>
      <c r="I242" s="8">
        <v>-62</v>
      </c>
      <c r="J242" s="8">
        <v>6.0469999999999997</v>
      </c>
      <c r="K242" s="25" t="s">
        <v>736</v>
      </c>
      <c r="L242" s="91" t="str">
        <f t="shared" si="40"/>
        <v>Yes</v>
      </c>
    </row>
    <row r="243" spans="1:12" ht="25" x14ac:dyDescent="0.25">
      <c r="A243" s="122" t="s">
        <v>1389</v>
      </c>
      <c r="B243" s="21" t="s">
        <v>213</v>
      </c>
      <c r="C243" s="10">
        <v>52756.270318000003</v>
      </c>
      <c r="D243" s="7" t="str">
        <f t="shared" si="37"/>
        <v>N/A</v>
      </c>
      <c r="E243" s="10">
        <v>121418.19534999999</v>
      </c>
      <c r="F243" s="7" t="str">
        <f t="shared" si="38"/>
        <v>N/A</v>
      </c>
      <c r="G243" s="10">
        <v>134935.42981999999</v>
      </c>
      <c r="H243" s="7" t="str">
        <f t="shared" si="39"/>
        <v>N/A</v>
      </c>
      <c r="I243" s="8">
        <v>130.1</v>
      </c>
      <c r="J243" s="8">
        <v>11.13</v>
      </c>
      <c r="K243" s="25" t="s">
        <v>736</v>
      </c>
      <c r="L243" s="91" t="str">
        <f t="shared" si="40"/>
        <v>Yes</v>
      </c>
    </row>
    <row r="244" spans="1:12" ht="25" x14ac:dyDescent="0.25">
      <c r="A244" s="122" t="s">
        <v>1390</v>
      </c>
      <c r="B244" s="21" t="s">
        <v>213</v>
      </c>
      <c r="C244" s="10">
        <v>21639.375</v>
      </c>
      <c r="D244" s="7" t="str">
        <f t="shared" si="37"/>
        <v>N/A</v>
      </c>
      <c r="E244" s="10">
        <v>113736</v>
      </c>
      <c r="F244" s="7" t="str">
        <f t="shared" si="38"/>
        <v>N/A</v>
      </c>
      <c r="G244" s="10">
        <v>257336</v>
      </c>
      <c r="H244" s="7" t="str">
        <f t="shared" si="39"/>
        <v>N/A</v>
      </c>
      <c r="I244" s="8">
        <v>425.6</v>
      </c>
      <c r="J244" s="8">
        <v>126.3</v>
      </c>
      <c r="K244" s="25" t="s">
        <v>736</v>
      </c>
      <c r="L244" s="91" t="str">
        <f t="shared" si="40"/>
        <v>No</v>
      </c>
    </row>
    <row r="245" spans="1:12" ht="25" x14ac:dyDescent="0.25">
      <c r="A245" s="122" t="s">
        <v>1391</v>
      </c>
      <c r="B245" s="21" t="s">
        <v>213</v>
      </c>
      <c r="C245" s="10">
        <v>53814.751824999999</v>
      </c>
      <c r="D245" s="7" t="str">
        <f t="shared" si="37"/>
        <v>N/A</v>
      </c>
      <c r="E245" s="10">
        <v>121454.09346</v>
      </c>
      <c r="F245" s="7" t="str">
        <f t="shared" si="38"/>
        <v>N/A</v>
      </c>
      <c r="G245" s="10">
        <v>134396.22026</v>
      </c>
      <c r="H245" s="7" t="str">
        <f t="shared" si="39"/>
        <v>N/A</v>
      </c>
      <c r="I245" s="8">
        <v>125.7</v>
      </c>
      <c r="J245" s="8">
        <v>10.66</v>
      </c>
      <c r="K245" s="25" t="s">
        <v>736</v>
      </c>
      <c r="L245" s="91" t="str">
        <f t="shared" si="40"/>
        <v>Yes</v>
      </c>
    </row>
    <row r="246" spans="1:12" ht="25" x14ac:dyDescent="0.25">
      <c r="A246" s="122" t="s">
        <v>1392</v>
      </c>
      <c r="B246" s="21" t="s">
        <v>213</v>
      </c>
      <c r="C246" s="10">
        <v>4560</v>
      </c>
      <c r="D246" s="7" t="str">
        <f t="shared" si="37"/>
        <v>N/A</v>
      </c>
      <c r="E246" s="10" t="s">
        <v>1747</v>
      </c>
      <c r="F246" s="7" t="str">
        <f t="shared" si="38"/>
        <v>N/A</v>
      </c>
      <c r="G246" s="10" t="s">
        <v>1747</v>
      </c>
      <c r="H246" s="7" t="str">
        <f t="shared" si="39"/>
        <v>N/A</v>
      </c>
      <c r="I246" s="8" t="s">
        <v>1747</v>
      </c>
      <c r="J246" s="8" t="s">
        <v>1747</v>
      </c>
      <c r="K246" s="25" t="s">
        <v>736</v>
      </c>
      <c r="L246" s="91" t="str">
        <f t="shared" si="40"/>
        <v>N/A</v>
      </c>
    </row>
    <row r="247" spans="1:12" ht="25" x14ac:dyDescent="0.25">
      <c r="A247" s="122" t="s">
        <v>1393</v>
      </c>
      <c r="B247" s="21" t="s">
        <v>213</v>
      </c>
      <c r="C247" s="10">
        <v>18775</v>
      </c>
      <c r="D247" s="7" t="str">
        <f t="shared" si="37"/>
        <v>N/A</v>
      </c>
      <c r="E247" s="10" t="s">
        <v>1747</v>
      </c>
      <c r="F247" s="7" t="str">
        <f t="shared" si="38"/>
        <v>N/A</v>
      </c>
      <c r="G247" s="10" t="s">
        <v>1747</v>
      </c>
      <c r="H247" s="7" t="str">
        <f t="shared" si="39"/>
        <v>N/A</v>
      </c>
      <c r="I247" s="8" t="s">
        <v>1747</v>
      </c>
      <c r="J247" s="8" t="s">
        <v>1747</v>
      </c>
      <c r="K247" s="25" t="s">
        <v>736</v>
      </c>
      <c r="L247" s="91" t="str">
        <f t="shared" si="40"/>
        <v>N/A</v>
      </c>
    </row>
    <row r="248" spans="1:12" ht="25" x14ac:dyDescent="0.25">
      <c r="A248" s="122" t="s">
        <v>1394</v>
      </c>
      <c r="B248" s="21" t="s">
        <v>213</v>
      </c>
      <c r="C248" s="7">
        <v>4.5052933217</v>
      </c>
      <c r="D248" s="7" t="str">
        <f t="shared" si="37"/>
        <v>N/A</v>
      </c>
      <c r="E248" s="7">
        <v>2.3944759996</v>
      </c>
      <c r="F248" s="7" t="str">
        <f t="shared" si="38"/>
        <v>N/A</v>
      </c>
      <c r="G248" s="7">
        <v>4.1237113401999999</v>
      </c>
      <c r="H248" s="7" t="str">
        <f t="shared" si="39"/>
        <v>N/A</v>
      </c>
      <c r="I248" s="8">
        <v>-46.9</v>
      </c>
      <c r="J248" s="8">
        <v>72.22</v>
      </c>
      <c r="K248" s="25" t="s">
        <v>736</v>
      </c>
      <c r="L248" s="91" t="str">
        <f t="shared" si="40"/>
        <v>No</v>
      </c>
    </row>
    <row r="249" spans="1:12" ht="25" x14ac:dyDescent="0.25">
      <c r="A249" s="122" t="s">
        <v>1395</v>
      </c>
      <c r="B249" s="21" t="s">
        <v>213</v>
      </c>
      <c r="C249" s="7">
        <v>11.678832117000001</v>
      </c>
      <c r="D249" s="7" t="str">
        <f t="shared" si="37"/>
        <v>N/A</v>
      </c>
      <c r="E249" s="7">
        <v>2.6315789474</v>
      </c>
      <c r="F249" s="7" t="str">
        <f t="shared" si="38"/>
        <v>N/A</v>
      </c>
      <c r="G249" s="7">
        <v>4</v>
      </c>
      <c r="H249" s="7" t="str">
        <f t="shared" si="39"/>
        <v>N/A</v>
      </c>
      <c r="I249" s="8">
        <v>-77.5</v>
      </c>
      <c r="J249" s="8">
        <v>52</v>
      </c>
      <c r="K249" s="25" t="s">
        <v>736</v>
      </c>
      <c r="L249" s="91" t="str">
        <f t="shared" si="40"/>
        <v>No</v>
      </c>
    </row>
    <row r="250" spans="1:12" ht="25" x14ac:dyDescent="0.25">
      <c r="A250" s="122" t="s">
        <v>1396</v>
      </c>
      <c r="B250" s="21" t="s">
        <v>213</v>
      </c>
      <c r="C250" s="7">
        <v>26.770884220999999</v>
      </c>
      <c r="D250" s="7" t="str">
        <f t="shared" si="37"/>
        <v>N/A</v>
      </c>
      <c r="E250" s="7">
        <v>16.589147286999999</v>
      </c>
      <c r="F250" s="7" t="str">
        <f t="shared" si="38"/>
        <v>N/A</v>
      </c>
      <c r="G250" s="7">
        <v>21.516587678</v>
      </c>
      <c r="H250" s="7" t="str">
        <f t="shared" si="39"/>
        <v>N/A</v>
      </c>
      <c r="I250" s="8">
        <v>-38</v>
      </c>
      <c r="J250" s="8">
        <v>29.7</v>
      </c>
      <c r="K250" s="25" t="s">
        <v>736</v>
      </c>
      <c r="L250" s="91" t="str">
        <f t="shared" si="40"/>
        <v>Yes</v>
      </c>
    </row>
    <row r="251" spans="1:12" ht="25" x14ac:dyDescent="0.25">
      <c r="A251" s="122" t="s">
        <v>1397</v>
      </c>
      <c r="B251" s="21" t="s">
        <v>213</v>
      </c>
      <c r="C251" s="7">
        <v>1.6126431199999999E-2</v>
      </c>
      <c r="D251" s="7" t="str">
        <f t="shared" si="37"/>
        <v>N/A</v>
      </c>
      <c r="E251" s="7">
        <v>0</v>
      </c>
      <c r="F251" s="7" t="str">
        <f t="shared" si="38"/>
        <v>N/A</v>
      </c>
      <c r="G251" s="7">
        <v>0</v>
      </c>
      <c r="H251" s="7" t="str">
        <f t="shared" si="39"/>
        <v>N/A</v>
      </c>
      <c r="I251" s="8">
        <v>-100</v>
      </c>
      <c r="J251" s="8" t="s">
        <v>1747</v>
      </c>
      <c r="K251" s="25" t="s">
        <v>736</v>
      </c>
      <c r="L251" s="91" t="str">
        <f t="shared" si="40"/>
        <v>N/A</v>
      </c>
    </row>
    <row r="252" spans="1:12" ht="25" x14ac:dyDescent="0.25">
      <c r="A252" s="150" t="s">
        <v>1398</v>
      </c>
      <c r="B252" s="99" t="s">
        <v>213</v>
      </c>
      <c r="C252" s="130">
        <v>2.3934897100000001E-2</v>
      </c>
      <c r="D252" s="130" t="str">
        <f t="shared" si="37"/>
        <v>N/A</v>
      </c>
      <c r="E252" s="130">
        <v>0</v>
      </c>
      <c r="F252" s="130" t="str">
        <f t="shared" si="38"/>
        <v>N/A</v>
      </c>
      <c r="G252" s="130">
        <v>0</v>
      </c>
      <c r="H252" s="130" t="str">
        <f t="shared" si="39"/>
        <v>N/A</v>
      </c>
      <c r="I252" s="131">
        <v>-100</v>
      </c>
      <c r="J252" s="131" t="s">
        <v>1747</v>
      </c>
      <c r="K252" s="144" t="s">
        <v>736</v>
      </c>
      <c r="L252" s="102" t="str">
        <f t="shared" si="40"/>
        <v>N/A</v>
      </c>
    </row>
    <row r="253" spans="1:12" x14ac:dyDescent="0.25">
      <c r="A253" s="169" t="s">
        <v>1632</v>
      </c>
      <c r="B253" s="170"/>
      <c r="C253" s="170"/>
      <c r="D253" s="170"/>
      <c r="E253" s="170"/>
      <c r="F253" s="170"/>
      <c r="G253" s="170"/>
      <c r="H253" s="170"/>
      <c r="I253" s="170"/>
      <c r="J253" s="170"/>
      <c r="K253" s="170"/>
      <c r="L253" s="171"/>
    </row>
    <row r="254" spans="1:12" x14ac:dyDescent="0.25">
      <c r="A254" s="164" t="s">
        <v>1630</v>
      </c>
      <c r="B254" s="165"/>
      <c r="C254" s="165"/>
      <c r="D254" s="165"/>
      <c r="E254" s="165"/>
      <c r="F254" s="165"/>
      <c r="G254" s="165"/>
      <c r="H254" s="165"/>
      <c r="I254" s="165"/>
      <c r="J254" s="165"/>
      <c r="K254" s="165"/>
      <c r="L254" s="166"/>
    </row>
    <row r="255" spans="1:12" s="13" customFormat="1" x14ac:dyDescent="0.25">
      <c r="A255" s="167" t="s">
        <v>1731</v>
      </c>
      <c r="B255" s="167"/>
      <c r="C255" s="167"/>
      <c r="D255" s="167"/>
      <c r="E255" s="167"/>
      <c r="F255" s="167"/>
      <c r="G255" s="167"/>
      <c r="H255" s="167"/>
      <c r="I255" s="167"/>
      <c r="J255" s="167"/>
      <c r="K255" s="167"/>
      <c r="L255" s="168"/>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F201" activePane="bottomRight" state="frozen"/>
      <selection activeCell="K249" sqref="K249"/>
      <selection pane="topRight" activeCell="K249" sqref="K249"/>
      <selection pane="bottomLeft" activeCell="K249" sqref="K249"/>
      <selection pane="bottomRight" activeCell="K249" sqref="K249"/>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ht="54" customHeight="1" x14ac:dyDescent="0.3">
      <c r="A2" s="178" t="s">
        <v>1594</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148" t="s">
        <v>5</v>
      </c>
      <c r="B6" s="21" t="s">
        <v>213</v>
      </c>
      <c r="C6" s="22">
        <v>11803</v>
      </c>
      <c r="D6" s="7" t="str">
        <f t="shared" ref="D6:D37" si="0">IF($B6="N/A","N/A",IF(C6&gt;10,"No",IF(C6&lt;-10,"No","Yes")))</f>
        <v>N/A</v>
      </c>
      <c r="E6" s="22">
        <v>1455</v>
      </c>
      <c r="F6" s="7" t="str">
        <f t="shared" ref="F6:F37" si="1">IF($B6="N/A","N/A",IF(E6&gt;10,"No",IF(E6&lt;-10,"No","Yes")))</f>
        <v>N/A</v>
      </c>
      <c r="G6" s="22">
        <v>1036</v>
      </c>
      <c r="H6" s="7" t="str">
        <f t="shared" ref="H6:H37" si="2">IF($B6="N/A","N/A",IF(G6&gt;10,"No",IF(G6&lt;-10,"No","Yes")))</f>
        <v>N/A</v>
      </c>
      <c r="I6" s="8">
        <v>-87.7</v>
      </c>
      <c r="J6" s="8">
        <v>-28.8</v>
      </c>
      <c r="K6" s="25" t="s">
        <v>736</v>
      </c>
      <c r="L6" s="91" t="str">
        <f t="shared" ref="L6:L39" si="3">IF(J6="Div by 0", "N/A", IF(K6="N/A","N/A", IF(J6&gt;VALUE(MID(K6,1,2)), "No", IF(J6&lt;-1*VALUE(MID(K6,1,2)), "No", "Yes"))))</f>
        <v>Yes</v>
      </c>
    </row>
    <row r="7" spans="1:12" x14ac:dyDescent="0.25">
      <c r="A7" s="148" t="s">
        <v>6</v>
      </c>
      <c r="B7" s="21" t="s">
        <v>213</v>
      </c>
      <c r="C7" s="22">
        <v>11100</v>
      </c>
      <c r="D7" s="7" t="str">
        <f t="shared" si="0"/>
        <v>N/A</v>
      </c>
      <c r="E7" s="22">
        <v>1253</v>
      </c>
      <c r="F7" s="7" t="str">
        <f t="shared" si="1"/>
        <v>N/A</v>
      </c>
      <c r="G7" s="22">
        <v>925</v>
      </c>
      <c r="H7" s="7" t="str">
        <f t="shared" si="2"/>
        <v>N/A</v>
      </c>
      <c r="I7" s="8">
        <v>-88.7</v>
      </c>
      <c r="J7" s="8">
        <v>-26.2</v>
      </c>
      <c r="K7" s="25" t="s">
        <v>736</v>
      </c>
      <c r="L7" s="91" t="str">
        <f t="shared" si="3"/>
        <v>Yes</v>
      </c>
    </row>
    <row r="8" spans="1:12" x14ac:dyDescent="0.25">
      <c r="A8" s="148" t="s">
        <v>360</v>
      </c>
      <c r="B8" s="21" t="s">
        <v>213</v>
      </c>
      <c r="C8" s="4">
        <v>94.043887147000007</v>
      </c>
      <c r="D8" s="7" t="str">
        <f t="shared" si="0"/>
        <v>N/A</v>
      </c>
      <c r="E8" s="4">
        <v>86.116838487999999</v>
      </c>
      <c r="F8" s="7" t="str">
        <f t="shared" si="1"/>
        <v>N/A</v>
      </c>
      <c r="G8" s="4">
        <v>89.285714286000001</v>
      </c>
      <c r="H8" s="7" t="str">
        <f t="shared" si="2"/>
        <v>N/A</v>
      </c>
      <c r="I8" s="8">
        <v>-8.43</v>
      </c>
      <c r="J8" s="8">
        <v>3.68</v>
      </c>
      <c r="K8" s="25" t="s">
        <v>736</v>
      </c>
      <c r="L8" s="91" t="str">
        <f t="shared" si="3"/>
        <v>Yes</v>
      </c>
    </row>
    <row r="9" spans="1:12" x14ac:dyDescent="0.25">
      <c r="A9" s="122" t="s">
        <v>88</v>
      </c>
      <c r="B9" s="25" t="s">
        <v>213</v>
      </c>
      <c r="C9" s="1">
        <v>10618.12</v>
      </c>
      <c r="D9" s="7" t="str">
        <f t="shared" si="0"/>
        <v>N/A</v>
      </c>
      <c r="E9" s="1">
        <v>990.52</v>
      </c>
      <c r="F9" s="7" t="str">
        <f t="shared" si="1"/>
        <v>N/A</v>
      </c>
      <c r="G9" s="1">
        <v>896.4</v>
      </c>
      <c r="H9" s="7" t="str">
        <f t="shared" si="2"/>
        <v>N/A</v>
      </c>
      <c r="I9" s="8">
        <v>-90.7</v>
      </c>
      <c r="J9" s="8">
        <v>-9.5</v>
      </c>
      <c r="K9" s="25" t="s">
        <v>736</v>
      </c>
      <c r="L9" s="91" t="str">
        <f t="shared" si="3"/>
        <v>Yes</v>
      </c>
    </row>
    <row r="10" spans="1:12" x14ac:dyDescent="0.25">
      <c r="A10" s="122" t="s">
        <v>1399</v>
      </c>
      <c r="B10" s="21" t="s">
        <v>213</v>
      </c>
      <c r="C10" s="4">
        <v>0.94043887150000005</v>
      </c>
      <c r="D10" s="7" t="str">
        <f t="shared" si="0"/>
        <v>N/A</v>
      </c>
      <c r="E10" s="4">
        <v>3.7800687284999999</v>
      </c>
      <c r="F10" s="7" t="str">
        <f t="shared" si="1"/>
        <v>N/A</v>
      </c>
      <c r="G10" s="4">
        <v>4.5366795367000003</v>
      </c>
      <c r="H10" s="7" t="str">
        <f t="shared" si="2"/>
        <v>N/A</v>
      </c>
      <c r="I10" s="8">
        <v>301.89999999999998</v>
      </c>
      <c r="J10" s="8">
        <v>20.02</v>
      </c>
      <c r="K10" s="25" t="s">
        <v>736</v>
      </c>
      <c r="L10" s="91" t="str">
        <f t="shared" si="3"/>
        <v>Yes</v>
      </c>
    </row>
    <row r="11" spans="1:12" x14ac:dyDescent="0.25">
      <c r="A11" s="122" t="s">
        <v>1400</v>
      </c>
      <c r="B11" s="21" t="s">
        <v>213</v>
      </c>
      <c r="C11" s="4">
        <v>2.1181055664000001</v>
      </c>
      <c r="D11" s="7" t="str">
        <f t="shared" si="0"/>
        <v>N/A</v>
      </c>
      <c r="E11" s="4">
        <v>4.8797250858999996</v>
      </c>
      <c r="F11" s="7" t="str">
        <f t="shared" si="1"/>
        <v>N/A</v>
      </c>
      <c r="G11" s="4">
        <v>4.1505791505999996</v>
      </c>
      <c r="H11" s="7" t="str">
        <f t="shared" si="2"/>
        <v>N/A</v>
      </c>
      <c r="I11" s="8">
        <v>130.4</v>
      </c>
      <c r="J11" s="8">
        <v>-14.9</v>
      </c>
      <c r="K11" s="25" t="s">
        <v>736</v>
      </c>
      <c r="L11" s="91" t="str">
        <f t="shared" si="3"/>
        <v>Yes</v>
      </c>
    </row>
    <row r="12" spans="1:12" x14ac:dyDescent="0.25">
      <c r="A12" s="122" t="s">
        <v>1401</v>
      </c>
      <c r="B12" s="21" t="s">
        <v>213</v>
      </c>
      <c r="C12" s="4">
        <v>55.655341862</v>
      </c>
      <c r="D12" s="7" t="str">
        <f t="shared" si="0"/>
        <v>N/A</v>
      </c>
      <c r="E12" s="4">
        <v>49.965635739</v>
      </c>
      <c r="F12" s="7" t="str">
        <f t="shared" si="1"/>
        <v>N/A</v>
      </c>
      <c r="G12" s="4">
        <v>58.397683397999998</v>
      </c>
      <c r="H12" s="7" t="str">
        <f t="shared" si="2"/>
        <v>N/A</v>
      </c>
      <c r="I12" s="8">
        <v>-10.199999999999999</v>
      </c>
      <c r="J12" s="8">
        <v>16.88</v>
      </c>
      <c r="K12" s="25" t="s">
        <v>736</v>
      </c>
      <c r="L12" s="91" t="str">
        <f t="shared" si="3"/>
        <v>Yes</v>
      </c>
    </row>
    <row r="13" spans="1:12" x14ac:dyDescent="0.25">
      <c r="A13" s="122" t="s">
        <v>1402</v>
      </c>
      <c r="B13" s="21" t="s">
        <v>213</v>
      </c>
      <c r="C13" s="4">
        <v>0.6608489367</v>
      </c>
      <c r="D13" s="7" t="str">
        <f t="shared" si="0"/>
        <v>N/A</v>
      </c>
      <c r="E13" s="4">
        <v>1.5120274914</v>
      </c>
      <c r="F13" s="7" t="str">
        <f t="shared" si="1"/>
        <v>N/A</v>
      </c>
      <c r="G13" s="4">
        <v>1.1583011583</v>
      </c>
      <c r="H13" s="7" t="str">
        <f t="shared" si="2"/>
        <v>N/A</v>
      </c>
      <c r="I13" s="8">
        <v>128.80000000000001</v>
      </c>
      <c r="J13" s="8">
        <v>-23.4</v>
      </c>
      <c r="K13" s="25" t="s">
        <v>736</v>
      </c>
      <c r="L13" s="91" t="str">
        <f t="shared" si="3"/>
        <v>Yes</v>
      </c>
    </row>
    <row r="14" spans="1:12" x14ac:dyDescent="0.25">
      <c r="A14" s="122" t="s">
        <v>1403</v>
      </c>
      <c r="B14" s="21" t="s">
        <v>213</v>
      </c>
      <c r="C14" s="4">
        <v>0</v>
      </c>
      <c r="D14" s="7" t="str">
        <f t="shared" si="0"/>
        <v>N/A</v>
      </c>
      <c r="E14" s="4">
        <v>0</v>
      </c>
      <c r="F14" s="7" t="str">
        <f t="shared" si="1"/>
        <v>N/A</v>
      </c>
      <c r="G14" s="4">
        <v>0</v>
      </c>
      <c r="H14" s="7" t="str">
        <f t="shared" si="2"/>
        <v>N/A</v>
      </c>
      <c r="I14" s="8" t="s">
        <v>1747</v>
      </c>
      <c r="J14" s="8" t="s">
        <v>1747</v>
      </c>
      <c r="K14" s="25" t="s">
        <v>736</v>
      </c>
      <c r="L14" s="91" t="str">
        <f t="shared" si="3"/>
        <v>N/A</v>
      </c>
    </row>
    <row r="15" spans="1:12" x14ac:dyDescent="0.25">
      <c r="A15" s="122" t="s">
        <v>1404</v>
      </c>
      <c r="B15" s="21" t="s">
        <v>213</v>
      </c>
      <c r="C15" s="4">
        <v>0</v>
      </c>
      <c r="D15" s="7" t="str">
        <f t="shared" si="0"/>
        <v>N/A</v>
      </c>
      <c r="E15" s="4">
        <v>0</v>
      </c>
      <c r="F15" s="7" t="str">
        <f t="shared" si="1"/>
        <v>N/A</v>
      </c>
      <c r="G15" s="4">
        <v>0</v>
      </c>
      <c r="H15" s="7" t="str">
        <f t="shared" si="2"/>
        <v>N/A</v>
      </c>
      <c r="I15" s="8" t="s">
        <v>1747</v>
      </c>
      <c r="J15" s="8" t="s">
        <v>1747</v>
      </c>
      <c r="K15" s="25" t="s">
        <v>736</v>
      </c>
      <c r="L15" s="91" t="str">
        <f t="shared" si="3"/>
        <v>N/A</v>
      </c>
    </row>
    <row r="16" spans="1:12" x14ac:dyDescent="0.25">
      <c r="A16" s="122" t="s">
        <v>1405</v>
      </c>
      <c r="B16" s="21" t="s">
        <v>213</v>
      </c>
      <c r="C16" s="4">
        <v>0.3050072016</v>
      </c>
      <c r="D16" s="7" t="str">
        <f t="shared" si="0"/>
        <v>N/A</v>
      </c>
      <c r="E16" s="4">
        <v>1.3058419243999999</v>
      </c>
      <c r="F16" s="7" t="str">
        <f t="shared" si="1"/>
        <v>N/A</v>
      </c>
      <c r="G16" s="4">
        <v>0.48262548259999999</v>
      </c>
      <c r="H16" s="7" t="str">
        <f t="shared" si="2"/>
        <v>N/A</v>
      </c>
      <c r="I16" s="8">
        <v>328.1</v>
      </c>
      <c r="J16" s="8">
        <v>-63</v>
      </c>
      <c r="K16" s="25" t="s">
        <v>736</v>
      </c>
      <c r="L16" s="91" t="str">
        <f t="shared" si="3"/>
        <v>No</v>
      </c>
    </row>
    <row r="17" spans="1:12" x14ac:dyDescent="0.25">
      <c r="A17" s="122" t="s">
        <v>1406</v>
      </c>
      <c r="B17" s="21" t="s">
        <v>213</v>
      </c>
      <c r="C17" s="4">
        <v>0</v>
      </c>
      <c r="D17" s="7" t="str">
        <f t="shared" si="0"/>
        <v>N/A</v>
      </c>
      <c r="E17" s="4">
        <v>0</v>
      </c>
      <c r="F17" s="7" t="str">
        <f t="shared" si="1"/>
        <v>N/A</v>
      </c>
      <c r="G17" s="4">
        <v>0</v>
      </c>
      <c r="H17" s="7" t="str">
        <f t="shared" si="2"/>
        <v>N/A</v>
      </c>
      <c r="I17" s="8" t="s">
        <v>1747</v>
      </c>
      <c r="J17" s="8" t="s">
        <v>1747</v>
      </c>
      <c r="K17" s="25" t="s">
        <v>736</v>
      </c>
      <c r="L17" s="91" t="str">
        <f t="shared" si="3"/>
        <v>N/A</v>
      </c>
    </row>
    <row r="18" spans="1:12" x14ac:dyDescent="0.25">
      <c r="A18" s="122" t="s">
        <v>1407</v>
      </c>
      <c r="B18" s="21" t="s">
        <v>213</v>
      </c>
      <c r="C18" s="4">
        <v>40.320257562000002</v>
      </c>
      <c r="D18" s="7" t="str">
        <f t="shared" si="0"/>
        <v>N/A</v>
      </c>
      <c r="E18" s="4">
        <v>38.556701031000003</v>
      </c>
      <c r="F18" s="7" t="str">
        <f t="shared" si="1"/>
        <v>N/A</v>
      </c>
      <c r="G18" s="4">
        <v>31.274131273999998</v>
      </c>
      <c r="H18" s="7" t="str">
        <f t="shared" si="2"/>
        <v>N/A</v>
      </c>
      <c r="I18" s="8">
        <v>-4.37</v>
      </c>
      <c r="J18" s="8">
        <v>-18.899999999999999</v>
      </c>
      <c r="K18" s="25" t="s">
        <v>736</v>
      </c>
      <c r="L18" s="91" t="str">
        <f t="shared" si="3"/>
        <v>Yes</v>
      </c>
    </row>
    <row r="19" spans="1:12" x14ac:dyDescent="0.25">
      <c r="A19" s="122" t="s">
        <v>1408</v>
      </c>
      <c r="B19" s="21" t="s">
        <v>213</v>
      </c>
      <c r="C19" s="4">
        <v>0</v>
      </c>
      <c r="D19" s="7" t="str">
        <f t="shared" si="0"/>
        <v>N/A</v>
      </c>
      <c r="E19" s="4">
        <v>0</v>
      </c>
      <c r="F19" s="7" t="str">
        <f t="shared" si="1"/>
        <v>N/A</v>
      </c>
      <c r="G19" s="4">
        <v>0</v>
      </c>
      <c r="H19" s="7" t="str">
        <f t="shared" si="2"/>
        <v>N/A</v>
      </c>
      <c r="I19" s="8" t="s">
        <v>1747</v>
      </c>
      <c r="J19" s="8" t="s">
        <v>1747</v>
      </c>
      <c r="K19" s="25" t="s">
        <v>736</v>
      </c>
      <c r="L19" s="91" t="str">
        <f t="shared" si="3"/>
        <v>N/A</v>
      </c>
    </row>
    <row r="20" spans="1:12" x14ac:dyDescent="0.25">
      <c r="A20" s="114" t="s">
        <v>960</v>
      </c>
      <c r="B20" s="21" t="s">
        <v>213</v>
      </c>
      <c r="C20" s="4">
        <v>96.916038295000007</v>
      </c>
      <c r="D20" s="7" t="str">
        <f t="shared" si="0"/>
        <v>N/A</v>
      </c>
      <c r="E20" s="4">
        <v>92.302405497999999</v>
      </c>
      <c r="F20" s="7" t="str">
        <f t="shared" si="1"/>
        <v>N/A</v>
      </c>
      <c r="G20" s="4">
        <v>94.208494208000005</v>
      </c>
      <c r="H20" s="7" t="str">
        <f t="shared" si="2"/>
        <v>N/A</v>
      </c>
      <c r="I20" s="8">
        <v>-4.76</v>
      </c>
      <c r="J20" s="8">
        <v>2.0649999999999999</v>
      </c>
      <c r="K20" s="25" t="s">
        <v>736</v>
      </c>
      <c r="L20" s="91" t="str">
        <f t="shared" si="3"/>
        <v>Yes</v>
      </c>
    </row>
    <row r="21" spans="1:12" x14ac:dyDescent="0.25">
      <c r="A21" s="114" t="s">
        <v>961</v>
      </c>
      <c r="B21" s="21" t="s">
        <v>213</v>
      </c>
      <c r="C21" s="4">
        <v>3.0839617047000001</v>
      </c>
      <c r="D21" s="7" t="str">
        <f t="shared" si="0"/>
        <v>N/A</v>
      </c>
      <c r="E21" s="4">
        <v>7.6975945017000003</v>
      </c>
      <c r="F21" s="7" t="str">
        <f t="shared" si="1"/>
        <v>N/A</v>
      </c>
      <c r="G21" s="4">
        <v>5.7915057914999997</v>
      </c>
      <c r="H21" s="7" t="str">
        <f t="shared" si="2"/>
        <v>N/A</v>
      </c>
      <c r="I21" s="8">
        <v>149.6</v>
      </c>
      <c r="J21" s="8">
        <v>-24.8</v>
      </c>
      <c r="K21" s="25" t="s">
        <v>736</v>
      </c>
      <c r="L21" s="91" t="str">
        <f t="shared" si="3"/>
        <v>Yes</v>
      </c>
    </row>
    <row r="22" spans="1:12" x14ac:dyDescent="0.25">
      <c r="A22" s="90" t="s">
        <v>1704</v>
      </c>
      <c r="B22" s="21" t="s">
        <v>213</v>
      </c>
      <c r="C22" s="22">
        <v>6179</v>
      </c>
      <c r="D22" s="7" t="str">
        <f t="shared" si="0"/>
        <v>N/A</v>
      </c>
      <c r="E22" s="22">
        <v>495</v>
      </c>
      <c r="F22" s="7" t="str">
        <f t="shared" si="1"/>
        <v>N/A</v>
      </c>
      <c r="G22" s="22">
        <v>202</v>
      </c>
      <c r="H22" s="7" t="str">
        <f t="shared" si="2"/>
        <v>N/A</v>
      </c>
      <c r="I22" s="8">
        <v>-92</v>
      </c>
      <c r="J22" s="8">
        <v>-59.2</v>
      </c>
      <c r="K22" s="25" t="s">
        <v>736</v>
      </c>
      <c r="L22" s="91" t="str">
        <f t="shared" si="3"/>
        <v>No</v>
      </c>
    </row>
    <row r="23" spans="1:12" x14ac:dyDescent="0.25">
      <c r="A23" s="90" t="s">
        <v>976</v>
      </c>
      <c r="B23" s="21" t="s">
        <v>213</v>
      </c>
      <c r="C23" s="22">
        <v>2626</v>
      </c>
      <c r="D23" s="7" t="str">
        <f t="shared" si="0"/>
        <v>N/A</v>
      </c>
      <c r="E23" s="22">
        <v>177</v>
      </c>
      <c r="F23" s="7" t="str">
        <f t="shared" si="1"/>
        <v>N/A</v>
      </c>
      <c r="G23" s="22">
        <v>108</v>
      </c>
      <c r="H23" s="7" t="str">
        <f t="shared" si="2"/>
        <v>N/A</v>
      </c>
      <c r="I23" s="8">
        <v>-93.3</v>
      </c>
      <c r="J23" s="8">
        <v>-39</v>
      </c>
      <c r="K23" s="25" t="s">
        <v>736</v>
      </c>
      <c r="L23" s="91" t="str">
        <f t="shared" si="3"/>
        <v>No</v>
      </c>
    </row>
    <row r="24" spans="1:12" x14ac:dyDescent="0.25">
      <c r="A24" s="90" t="s">
        <v>977</v>
      </c>
      <c r="B24" s="21" t="s">
        <v>213</v>
      </c>
      <c r="C24" s="22">
        <v>0</v>
      </c>
      <c r="D24" s="7" t="str">
        <f t="shared" si="0"/>
        <v>N/A</v>
      </c>
      <c r="E24" s="22">
        <v>0</v>
      </c>
      <c r="F24" s="7" t="str">
        <f t="shared" si="1"/>
        <v>N/A</v>
      </c>
      <c r="G24" s="22">
        <v>0</v>
      </c>
      <c r="H24" s="7" t="str">
        <f t="shared" si="2"/>
        <v>N/A</v>
      </c>
      <c r="I24" s="8" t="s">
        <v>1747</v>
      </c>
      <c r="J24" s="8" t="s">
        <v>1747</v>
      </c>
      <c r="K24" s="25" t="s">
        <v>736</v>
      </c>
      <c r="L24" s="91" t="str">
        <f t="shared" si="3"/>
        <v>N/A</v>
      </c>
    </row>
    <row r="25" spans="1:12" x14ac:dyDescent="0.25">
      <c r="A25" s="90" t="s">
        <v>978</v>
      </c>
      <c r="B25" s="21" t="s">
        <v>213</v>
      </c>
      <c r="C25" s="22">
        <v>90</v>
      </c>
      <c r="D25" s="7" t="str">
        <f t="shared" si="0"/>
        <v>N/A</v>
      </c>
      <c r="E25" s="22">
        <v>26</v>
      </c>
      <c r="F25" s="7" t="str">
        <f t="shared" si="1"/>
        <v>N/A</v>
      </c>
      <c r="G25" s="22">
        <v>20</v>
      </c>
      <c r="H25" s="7" t="str">
        <f t="shared" si="2"/>
        <v>N/A</v>
      </c>
      <c r="I25" s="8">
        <v>-71.099999999999994</v>
      </c>
      <c r="J25" s="8">
        <v>-23.1</v>
      </c>
      <c r="K25" s="25" t="s">
        <v>736</v>
      </c>
      <c r="L25" s="91" t="str">
        <f t="shared" si="3"/>
        <v>Yes</v>
      </c>
    </row>
    <row r="26" spans="1:12" x14ac:dyDescent="0.25">
      <c r="A26" s="90" t="s">
        <v>979</v>
      </c>
      <c r="B26" s="21" t="s">
        <v>213</v>
      </c>
      <c r="C26" s="22">
        <v>3449</v>
      </c>
      <c r="D26" s="7" t="str">
        <f t="shared" si="0"/>
        <v>N/A</v>
      </c>
      <c r="E26" s="22">
        <v>282</v>
      </c>
      <c r="F26" s="7" t="str">
        <f t="shared" si="1"/>
        <v>N/A</v>
      </c>
      <c r="G26" s="22">
        <v>65</v>
      </c>
      <c r="H26" s="7" t="str">
        <f t="shared" si="2"/>
        <v>N/A</v>
      </c>
      <c r="I26" s="8">
        <v>-91.8</v>
      </c>
      <c r="J26" s="8">
        <v>-77</v>
      </c>
      <c r="K26" s="25" t="s">
        <v>736</v>
      </c>
      <c r="L26" s="91" t="str">
        <f t="shared" si="3"/>
        <v>No</v>
      </c>
    </row>
    <row r="27" spans="1:12" x14ac:dyDescent="0.25">
      <c r="A27" s="90" t="s">
        <v>980</v>
      </c>
      <c r="B27" s="21" t="s">
        <v>213</v>
      </c>
      <c r="C27" s="22">
        <v>14</v>
      </c>
      <c r="D27" s="7" t="str">
        <f t="shared" si="0"/>
        <v>N/A</v>
      </c>
      <c r="E27" s="22">
        <v>11</v>
      </c>
      <c r="F27" s="7" t="str">
        <f t="shared" si="1"/>
        <v>N/A</v>
      </c>
      <c r="G27" s="22">
        <v>11</v>
      </c>
      <c r="H27" s="7" t="str">
        <f t="shared" si="2"/>
        <v>N/A</v>
      </c>
      <c r="I27" s="8">
        <v>-28.6</v>
      </c>
      <c r="J27" s="8">
        <v>-10</v>
      </c>
      <c r="K27" s="25" t="s">
        <v>736</v>
      </c>
      <c r="L27" s="91" t="str">
        <f t="shared" si="3"/>
        <v>Yes</v>
      </c>
    </row>
    <row r="28" spans="1:12" x14ac:dyDescent="0.25">
      <c r="A28" s="90" t="s">
        <v>103</v>
      </c>
      <c r="B28" s="21" t="s">
        <v>213</v>
      </c>
      <c r="C28" s="22">
        <v>5143</v>
      </c>
      <c r="D28" s="7" t="str">
        <f t="shared" si="0"/>
        <v>N/A</v>
      </c>
      <c r="E28" s="22">
        <v>907</v>
      </c>
      <c r="F28" s="7" t="str">
        <f t="shared" si="1"/>
        <v>N/A</v>
      </c>
      <c r="G28" s="22">
        <v>783</v>
      </c>
      <c r="H28" s="7" t="str">
        <f t="shared" si="2"/>
        <v>N/A</v>
      </c>
      <c r="I28" s="8">
        <v>-82.4</v>
      </c>
      <c r="J28" s="8">
        <v>-13.7</v>
      </c>
      <c r="K28" s="25" t="s">
        <v>736</v>
      </c>
      <c r="L28" s="91" t="str">
        <f t="shared" si="3"/>
        <v>Yes</v>
      </c>
    </row>
    <row r="29" spans="1:12" x14ac:dyDescent="0.25">
      <c r="A29" s="90" t="s">
        <v>981</v>
      </c>
      <c r="B29" s="21" t="s">
        <v>213</v>
      </c>
      <c r="C29" s="22">
        <v>3368</v>
      </c>
      <c r="D29" s="7" t="str">
        <f t="shared" si="0"/>
        <v>N/A</v>
      </c>
      <c r="E29" s="22">
        <v>507</v>
      </c>
      <c r="F29" s="7" t="str">
        <f t="shared" si="1"/>
        <v>N/A</v>
      </c>
      <c r="G29" s="22">
        <v>461</v>
      </c>
      <c r="H29" s="7" t="str">
        <f t="shared" si="2"/>
        <v>N/A</v>
      </c>
      <c r="I29" s="8">
        <v>-84.9</v>
      </c>
      <c r="J29" s="8">
        <v>-9.07</v>
      </c>
      <c r="K29" s="25" t="s">
        <v>736</v>
      </c>
      <c r="L29" s="91" t="str">
        <f t="shared" si="3"/>
        <v>Yes</v>
      </c>
    </row>
    <row r="30" spans="1:12" x14ac:dyDescent="0.25">
      <c r="A30" s="90" t="s">
        <v>982</v>
      </c>
      <c r="B30" s="21" t="s">
        <v>213</v>
      </c>
      <c r="C30" s="22">
        <v>0</v>
      </c>
      <c r="D30" s="7" t="str">
        <f t="shared" si="0"/>
        <v>N/A</v>
      </c>
      <c r="E30" s="22">
        <v>0</v>
      </c>
      <c r="F30" s="7" t="str">
        <f t="shared" si="1"/>
        <v>N/A</v>
      </c>
      <c r="G30" s="22">
        <v>0</v>
      </c>
      <c r="H30" s="7" t="str">
        <f t="shared" si="2"/>
        <v>N/A</v>
      </c>
      <c r="I30" s="8" t="s">
        <v>1747</v>
      </c>
      <c r="J30" s="8" t="s">
        <v>1747</v>
      </c>
      <c r="K30" s="25" t="s">
        <v>736</v>
      </c>
      <c r="L30" s="91" t="str">
        <f t="shared" si="3"/>
        <v>N/A</v>
      </c>
    </row>
    <row r="31" spans="1:12" x14ac:dyDescent="0.25">
      <c r="A31" s="90" t="s">
        <v>983</v>
      </c>
      <c r="B31" s="21" t="s">
        <v>213</v>
      </c>
      <c r="C31" s="22">
        <v>280</v>
      </c>
      <c r="D31" s="7" t="str">
        <f t="shared" si="0"/>
        <v>N/A</v>
      </c>
      <c r="E31" s="22">
        <v>92</v>
      </c>
      <c r="F31" s="7" t="str">
        <f t="shared" si="1"/>
        <v>N/A</v>
      </c>
      <c r="G31" s="22">
        <v>44</v>
      </c>
      <c r="H31" s="7" t="str">
        <f t="shared" si="2"/>
        <v>N/A</v>
      </c>
      <c r="I31" s="8">
        <v>-67.099999999999994</v>
      </c>
      <c r="J31" s="8">
        <v>-52.2</v>
      </c>
      <c r="K31" s="25" t="s">
        <v>736</v>
      </c>
      <c r="L31" s="91" t="str">
        <f t="shared" si="3"/>
        <v>No</v>
      </c>
    </row>
    <row r="32" spans="1:12" x14ac:dyDescent="0.25">
      <c r="A32" s="90" t="s">
        <v>984</v>
      </c>
      <c r="B32" s="21" t="s">
        <v>213</v>
      </c>
      <c r="C32" s="22">
        <v>1495</v>
      </c>
      <c r="D32" s="7" t="str">
        <f t="shared" si="0"/>
        <v>N/A</v>
      </c>
      <c r="E32" s="22">
        <v>308</v>
      </c>
      <c r="F32" s="7" t="str">
        <f t="shared" si="1"/>
        <v>N/A</v>
      </c>
      <c r="G32" s="22">
        <v>278</v>
      </c>
      <c r="H32" s="7" t="str">
        <f t="shared" si="2"/>
        <v>N/A</v>
      </c>
      <c r="I32" s="8">
        <v>-79.400000000000006</v>
      </c>
      <c r="J32" s="8">
        <v>-9.74</v>
      </c>
      <c r="K32" s="25" t="s">
        <v>736</v>
      </c>
      <c r="L32" s="91" t="str">
        <f t="shared" si="3"/>
        <v>Yes</v>
      </c>
    </row>
    <row r="33" spans="1:12" x14ac:dyDescent="0.25">
      <c r="A33" s="90" t="s">
        <v>985</v>
      </c>
      <c r="B33" s="21" t="s">
        <v>213</v>
      </c>
      <c r="C33" s="22">
        <v>0</v>
      </c>
      <c r="D33" s="7" t="str">
        <f t="shared" si="0"/>
        <v>N/A</v>
      </c>
      <c r="E33" s="22">
        <v>0</v>
      </c>
      <c r="F33" s="7" t="str">
        <f t="shared" si="1"/>
        <v>N/A</v>
      </c>
      <c r="G33" s="22">
        <v>0</v>
      </c>
      <c r="H33" s="7" t="str">
        <f t="shared" si="2"/>
        <v>N/A</v>
      </c>
      <c r="I33" s="8" t="s">
        <v>1747</v>
      </c>
      <c r="J33" s="8" t="s">
        <v>1747</v>
      </c>
      <c r="K33" s="25" t="s">
        <v>736</v>
      </c>
      <c r="L33" s="91" t="str">
        <f t="shared" si="3"/>
        <v>N/A</v>
      </c>
    </row>
    <row r="34" spans="1:12" x14ac:dyDescent="0.25">
      <c r="A34" s="148" t="s">
        <v>84</v>
      </c>
      <c r="B34" s="21" t="s">
        <v>213</v>
      </c>
      <c r="C34" s="26">
        <v>321551910</v>
      </c>
      <c r="D34" s="7" t="str">
        <f t="shared" si="0"/>
        <v>N/A</v>
      </c>
      <c r="E34" s="26">
        <v>91393980</v>
      </c>
      <c r="F34" s="7" t="str">
        <f t="shared" si="1"/>
        <v>N/A</v>
      </c>
      <c r="G34" s="26">
        <v>100825703</v>
      </c>
      <c r="H34" s="7" t="str">
        <f t="shared" si="2"/>
        <v>N/A</v>
      </c>
      <c r="I34" s="8">
        <v>-71.599999999999994</v>
      </c>
      <c r="J34" s="8">
        <v>10.32</v>
      </c>
      <c r="K34" s="25" t="s">
        <v>736</v>
      </c>
      <c r="L34" s="91" t="str">
        <f t="shared" si="3"/>
        <v>Yes</v>
      </c>
    </row>
    <row r="35" spans="1:12" x14ac:dyDescent="0.25">
      <c r="A35" s="148" t="s">
        <v>1409</v>
      </c>
      <c r="B35" s="21" t="s">
        <v>213</v>
      </c>
      <c r="C35" s="26">
        <v>27243.235617999999</v>
      </c>
      <c r="D35" s="7" t="str">
        <f t="shared" si="0"/>
        <v>N/A</v>
      </c>
      <c r="E35" s="26">
        <v>62813.731958999997</v>
      </c>
      <c r="F35" s="7" t="str">
        <f t="shared" si="1"/>
        <v>N/A</v>
      </c>
      <c r="G35" s="26">
        <v>97322.107143000001</v>
      </c>
      <c r="H35" s="7" t="str">
        <f t="shared" si="2"/>
        <v>N/A</v>
      </c>
      <c r="I35" s="8">
        <v>130.6</v>
      </c>
      <c r="J35" s="8">
        <v>54.94</v>
      </c>
      <c r="K35" s="25" t="s">
        <v>736</v>
      </c>
      <c r="L35" s="91" t="str">
        <f t="shared" si="3"/>
        <v>No</v>
      </c>
    </row>
    <row r="36" spans="1:12" x14ac:dyDescent="0.25">
      <c r="A36" s="148" t="s">
        <v>1410</v>
      </c>
      <c r="B36" s="21" t="s">
        <v>213</v>
      </c>
      <c r="C36" s="26">
        <v>28968.640541000001</v>
      </c>
      <c r="D36" s="7" t="str">
        <f t="shared" si="0"/>
        <v>N/A</v>
      </c>
      <c r="E36" s="26">
        <v>72940.127693999995</v>
      </c>
      <c r="F36" s="7" t="str">
        <f t="shared" si="1"/>
        <v>N/A</v>
      </c>
      <c r="G36" s="26">
        <v>109000.76</v>
      </c>
      <c r="H36" s="7" t="str">
        <f t="shared" si="2"/>
        <v>N/A</v>
      </c>
      <c r="I36" s="8">
        <v>151.80000000000001</v>
      </c>
      <c r="J36" s="8">
        <v>49.44</v>
      </c>
      <c r="K36" s="25" t="s">
        <v>736</v>
      </c>
      <c r="L36" s="91" t="str">
        <f t="shared" si="3"/>
        <v>No</v>
      </c>
    </row>
    <row r="37" spans="1:12" x14ac:dyDescent="0.25">
      <c r="A37" s="122" t="s">
        <v>107</v>
      </c>
      <c r="B37" s="21" t="s">
        <v>213</v>
      </c>
      <c r="C37" s="26">
        <v>749532</v>
      </c>
      <c r="D37" s="7" t="str">
        <f t="shared" si="0"/>
        <v>N/A</v>
      </c>
      <c r="E37" s="26">
        <v>225500</v>
      </c>
      <c r="F37" s="7" t="str">
        <f t="shared" si="1"/>
        <v>N/A</v>
      </c>
      <c r="G37" s="26">
        <v>306357</v>
      </c>
      <c r="H37" s="7" t="str">
        <f t="shared" si="2"/>
        <v>N/A</v>
      </c>
      <c r="I37" s="8">
        <v>-69.900000000000006</v>
      </c>
      <c r="J37" s="8">
        <v>35.86</v>
      </c>
      <c r="K37" s="25" t="s">
        <v>736</v>
      </c>
      <c r="L37" s="91" t="str">
        <f t="shared" si="3"/>
        <v>No</v>
      </c>
    </row>
    <row r="38" spans="1:12" x14ac:dyDescent="0.25">
      <c r="A38" s="148" t="s">
        <v>158</v>
      </c>
      <c r="B38" s="25" t="s">
        <v>217</v>
      </c>
      <c r="C38" s="1">
        <v>0</v>
      </c>
      <c r="D38" s="7" t="str">
        <f>IF($B38="N/A","N/A",IF(C38&gt;0,"No",IF(C38&lt;0,"No","Yes")))</f>
        <v>Yes</v>
      </c>
      <c r="E38" s="1">
        <v>32</v>
      </c>
      <c r="F38" s="7" t="str">
        <f>IF($B38="N/A","N/A",IF(E38&gt;0,"No",IF(E38&lt;0,"No","Yes")))</f>
        <v>No</v>
      </c>
      <c r="G38" s="1">
        <v>14</v>
      </c>
      <c r="H38" s="7" t="str">
        <f>IF($B38="N/A","N/A",IF(G38&gt;0,"No",IF(G38&lt;0,"No","Yes")))</f>
        <v>No</v>
      </c>
      <c r="I38" s="8" t="s">
        <v>1747</v>
      </c>
      <c r="J38" s="8">
        <v>-56.3</v>
      </c>
      <c r="K38" s="25" t="s">
        <v>736</v>
      </c>
      <c r="L38" s="91" t="str">
        <f t="shared" si="3"/>
        <v>No</v>
      </c>
    </row>
    <row r="39" spans="1:12" x14ac:dyDescent="0.25">
      <c r="A39" s="148" t="s">
        <v>156</v>
      </c>
      <c r="B39" s="21" t="s">
        <v>213</v>
      </c>
      <c r="C39" s="26">
        <v>0</v>
      </c>
      <c r="D39" s="7" t="str">
        <f t="shared" ref="D39:D40" si="4">IF($B39="N/A","N/A",IF(C39&gt;10,"No",IF(C39&lt;-10,"No","Yes")))</f>
        <v>N/A</v>
      </c>
      <c r="E39" s="26">
        <v>162386</v>
      </c>
      <c r="F39" s="7" t="str">
        <f t="shared" ref="F39:F40" si="5">IF($B39="N/A","N/A",IF(E39&gt;10,"No",IF(E39&lt;-10,"No","Yes")))</f>
        <v>N/A</v>
      </c>
      <c r="G39" s="26">
        <v>247065</v>
      </c>
      <c r="H39" s="7" t="str">
        <f t="shared" ref="H39:H40" si="6">IF($B39="N/A","N/A",IF(G39&gt;10,"No",IF(G39&lt;-10,"No","Yes")))</f>
        <v>N/A</v>
      </c>
      <c r="I39" s="8" t="s">
        <v>1747</v>
      </c>
      <c r="J39" s="8">
        <v>52.15</v>
      </c>
      <c r="K39" s="25" t="s">
        <v>736</v>
      </c>
      <c r="L39" s="91" t="str">
        <f t="shared" si="3"/>
        <v>No</v>
      </c>
    </row>
    <row r="40" spans="1:12" x14ac:dyDescent="0.25">
      <c r="A40" s="148" t="s">
        <v>1289</v>
      </c>
      <c r="B40" s="21" t="s">
        <v>213</v>
      </c>
      <c r="C40" s="26" t="s">
        <v>1747</v>
      </c>
      <c r="D40" s="7" t="str">
        <f t="shared" si="4"/>
        <v>N/A</v>
      </c>
      <c r="E40" s="26">
        <v>5074.5625</v>
      </c>
      <c r="F40" s="7" t="str">
        <f t="shared" si="5"/>
        <v>N/A</v>
      </c>
      <c r="G40" s="26">
        <v>17647.5</v>
      </c>
      <c r="H40" s="7" t="str">
        <f t="shared" si="6"/>
        <v>N/A</v>
      </c>
      <c r="I40" s="8" t="s">
        <v>1747</v>
      </c>
      <c r="J40" s="8">
        <v>247.8</v>
      </c>
      <c r="K40" s="25" t="s">
        <v>736</v>
      </c>
      <c r="L40" s="91" t="str">
        <f>IF(J40="Div by 0", "N/A", IF(OR(J40="N/A",K40="N/A"),"N/A", IF(J40&gt;VALUE(MID(K40,1,2)), "No", IF(J40&lt;-1*VALUE(MID(K40,1,2)), "No", "Yes"))))</f>
        <v>No</v>
      </c>
    </row>
    <row r="41" spans="1:12" x14ac:dyDescent="0.25">
      <c r="A41" s="90" t="s">
        <v>1411</v>
      </c>
      <c r="B41" s="21" t="s">
        <v>213</v>
      </c>
      <c r="C41" s="26">
        <v>29696.989804000001</v>
      </c>
      <c r="D41" s="7" t="str">
        <f t="shared" ref="D41:D52" si="7">IF($B41="N/A","N/A",IF(C41&gt;10,"No",IF(C41&lt;-10,"No","Yes")))</f>
        <v>N/A</v>
      </c>
      <c r="E41" s="26">
        <v>29352.246465</v>
      </c>
      <c r="F41" s="7" t="str">
        <f t="shared" ref="F41:F52" si="8">IF($B41="N/A","N/A",IF(E41&gt;10,"No",IF(E41&lt;-10,"No","Yes")))</f>
        <v>N/A</v>
      </c>
      <c r="G41" s="26">
        <v>93014.910891000007</v>
      </c>
      <c r="H41" s="7" t="str">
        <f t="shared" ref="H41:H52" si="9">IF($B41="N/A","N/A",IF(G41&gt;10,"No",IF(G41&lt;-10,"No","Yes")))</f>
        <v>N/A</v>
      </c>
      <c r="I41" s="8">
        <v>-1.1599999999999999</v>
      </c>
      <c r="J41" s="8">
        <v>216.9</v>
      </c>
      <c r="K41" s="25" t="s">
        <v>736</v>
      </c>
      <c r="L41" s="91" t="str">
        <f t="shared" ref="L41:L52" si="10">IF(J41="Div by 0", "N/A", IF(K41="N/A","N/A", IF(J41&gt;VALUE(MID(K41,1,2)), "No", IF(J41&lt;-1*VALUE(MID(K41,1,2)), "No", "Yes"))))</f>
        <v>No</v>
      </c>
    </row>
    <row r="42" spans="1:12" x14ac:dyDescent="0.25">
      <c r="A42" s="90" t="s">
        <v>1412</v>
      </c>
      <c r="B42" s="21" t="s">
        <v>213</v>
      </c>
      <c r="C42" s="26">
        <v>13282.567021999999</v>
      </c>
      <c r="D42" s="7" t="str">
        <f t="shared" si="7"/>
        <v>N/A</v>
      </c>
      <c r="E42" s="26">
        <v>35626.661016999999</v>
      </c>
      <c r="F42" s="7" t="str">
        <f t="shared" si="8"/>
        <v>N/A</v>
      </c>
      <c r="G42" s="26">
        <v>67738.324074000004</v>
      </c>
      <c r="H42" s="7" t="str">
        <f t="shared" si="9"/>
        <v>N/A</v>
      </c>
      <c r="I42" s="8">
        <v>168.2</v>
      </c>
      <c r="J42" s="8">
        <v>90.13</v>
      </c>
      <c r="K42" s="25" t="s">
        <v>736</v>
      </c>
      <c r="L42" s="91" t="str">
        <f t="shared" si="10"/>
        <v>No</v>
      </c>
    </row>
    <row r="43" spans="1:12" x14ac:dyDescent="0.25">
      <c r="A43" s="90" t="s">
        <v>1413</v>
      </c>
      <c r="B43" s="21" t="s">
        <v>213</v>
      </c>
      <c r="C43" s="26" t="s">
        <v>1747</v>
      </c>
      <c r="D43" s="7" t="str">
        <f t="shared" si="7"/>
        <v>N/A</v>
      </c>
      <c r="E43" s="26" t="s">
        <v>1747</v>
      </c>
      <c r="F43" s="7" t="str">
        <f t="shared" si="8"/>
        <v>N/A</v>
      </c>
      <c r="G43" s="26" t="s">
        <v>1747</v>
      </c>
      <c r="H43" s="7" t="str">
        <f t="shared" si="9"/>
        <v>N/A</v>
      </c>
      <c r="I43" s="8" t="s">
        <v>1747</v>
      </c>
      <c r="J43" s="8" t="s">
        <v>1747</v>
      </c>
      <c r="K43" s="25" t="s">
        <v>736</v>
      </c>
      <c r="L43" s="91" t="str">
        <f t="shared" si="10"/>
        <v>N/A</v>
      </c>
    </row>
    <row r="44" spans="1:12" x14ac:dyDescent="0.25">
      <c r="A44" s="90" t="s">
        <v>1414</v>
      </c>
      <c r="B44" s="21" t="s">
        <v>213</v>
      </c>
      <c r="C44" s="26">
        <v>5140.7</v>
      </c>
      <c r="D44" s="7" t="str">
        <f t="shared" si="7"/>
        <v>N/A</v>
      </c>
      <c r="E44" s="26">
        <v>1103</v>
      </c>
      <c r="F44" s="7" t="str">
        <f t="shared" si="8"/>
        <v>N/A</v>
      </c>
      <c r="G44" s="26">
        <v>9760.5</v>
      </c>
      <c r="H44" s="7" t="str">
        <f t="shared" si="9"/>
        <v>N/A</v>
      </c>
      <c r="I44" s="8">
        <v>-78.5</v>
      </c>
      <c r="J44" s="8">
        <v>784.9</v>
      </c>
      <c r="K44" s="25" t="s">
        <v>736</v>
      </c>
      <c r="L44" s="91" t="str">
        <f t="shared" si="10"/>
        <v>No</v>
      </c>
    </row>
    <row r="45" spans="1:12" x14ac:dyDescent="0.25">
      <c r="A45" s="90" t="s">
        <v>1415</v>
      </c>
      <c r="B45" s="21" t="s">
        <v>213</v>
      </c>
      <c r="C45" s="26">
        <v>42881.99942</v>
      </c>
      <c r="D45" s="7" t="str">
        <f t="shared" si="7"/>
        <v>N/A</v>
      </c>
      <c r="E45" s="26">
        <v>28711.599290999999</v>
      </c>
      <c r="F45" s="7" t="str">
        <f t="shared" si="8"/>
        <v>N/A</v>
      </c>
      <c r="G45" s="26">
        <v>171274.06154</v>
      </c>
      <c r="H45" s="7" t="str">
        <f t="shared" si="9"/>
        <v>N/A</v>
      </c>
      <c r="I45" s="8">
        <v>-33</v>
      </c>
      <c r="J45" s="8">
        <v>496.5</v>
      </c>
      <c r="K45" s="25" t="s">
        <v>736</v>
      </c>
      <c r="L45" s="91" t="str">
        <f t="shared" si="10"/>
        <v>No</v>
      </c>
    </row>
    <row r="46" spans="1:12" x14ac:dyDescent="0.25">
      <c r="A46" s="90" t="s">
        <v>1416</v>
      </c>
      <c r="B46" s="21" t="s">
        <v>213</v>
      </c>
      <c r="C46" s="26">
        <v>18214.285714000001</v>
      </c>
      <c r="D46" s="7" t="str">
        <f t="shared" si="7"/>
        <v>N/A</v>
      </c>
      <c r="E46" s="26">
        <v>9809.4</v>
      </c>
      <c r="F46" s="7" t="str">
        <f t="shared" si="8"/>
        <v>N/A</v>
      </c>
      <c r="G46" s="26">
        <v>16138.777778</v>
      </c>
      <c r="H46" s="7" t="str">
        <f t="shared" si="9"/>
        <v>N/A</v>
      </c>
      <c r="I46" s="8">
        <v>-46.1</v>
      </c>
      <c r="J46" s="8">
        <v>64.52</v>
      </c>
      <c r="K46" s="25" t="s">
        <v>736</v>
      </c>
      <c r="L46" s="91" t="str">
        <f t="shared" si="10"/>
        <v>No</v>
      </c>
    </row>
    <row r="47" spans="1:12" x14ac:dyDescent="0.25">
      <c r="A47" s="90" t="s">
        <v>1417</v>
      </c>
      <c r="B47" s="21" t="s">
        <v>213</v>
      </c>
      <c r="C47" s="26">
        <v>26663.229632999999</v>
      </c>
      <c r="D47" s="7" t="str">
        <f t="shared" si="7"/>
        <v>N/A</v>
      </c>
      <c r="E47" s="26">
        <v>84568.135611999998</v>
      </c>
      <c r="F47" s="7" t="str">
        <f t="shared" si="8"/>
        <v>N/A</v>
      </c>
      <c r="G47" s="26">
        <v>104220.46871</v>
      </c>
      <c r="H47" s="7" t="str">
        <f t="shared" si="9"/>
        <v>N/A</v>
      </c>
      <c r="I47" s="8">
        <v>217.2</v>
      </c>
      <c r="J47" s="8">
        <v>23.24</v>
      </c>
      <c r="K47" s="25" t="s">
        <v>736</v>
      </c>
      <c r="L47" s="91" t="str">
        <f t="shared" si="10"/>
        <v>Yes</v>
      </c>
    </row>
    <row r="48" spans="1:12" x14ac:dyDescent="0.25">
      <c r="A48" s="90" t="s">
        <v>1418</v>
      </c>
      <c r="B48" s="25" t="s">
        <v>213</v>
      </c>
      <c r="C48" s="10">
        <v>19587.640438999999</v>
      </c>
      <c r="D48" s="7" t="str">
        <f t="shared" si="7"/>
        <v>N/A</v>
      </c>
      <c r="E48" s="10">
        <v>87593.737672999996</v>
      </c>
      <c r="F48" s="7" t="str">
        <f t="shared" si="8"/>
        <v>N/A</v>
      </c>
      <c r="G48" s="10">
        <v>106766.05856999999</v>
      </c>
      <c r="H48" s="7" t="str">
        <f t="shared" si="9"/>
        <v>N/A</v>
      </c>
      <c r="I48" s="8">
        <v>347.2</v>
      </c>
      <c r="J48" s="8">
        <v>21.89</v>
      </c>
      <c r="K48" s="25" t="s">
        <v>736</v>
      </c>
      <c r="L48" s="91" t="str">
        <f t="shared" si="10"/>
        <v>Yes</v>
      </c>
    </row>
    <row r="49" spans="1:12" x14ac:dyDescent="0.25">
      <c r="A49" s="90" t="s">
        <v>1419</v>
      </c>
      <c r="B49" s="25" t="s">
        <v>213</v>
      </c>
      <c r="C49" s="10" t="s">
        <v>1747</v>
      </c>
      <c r="D49" s="7" t="str">
        <f t="shared" si="7"/>
        <v>N/A</v>
      </c>
      <c r="E49" s="10" t="s">
        <v>1747</v>
      </c>
      <c r="F49" s="7" t="str">
        <f t="shared" si="8"/>
        <v>N/A</v>
      </c>
      <c r="G49" s="10" t="s">
        <v>1747</v>
      </c>
      <c r="H49" s="7" t="str">
        <f t="shared" si="9"/>
        <v>N/A</v>
      </c>
      <c r="I49" s="8" t="s">
        <v>1747</v>
      </c>
      <c r="J49" s="8" t="s">
        <v>1747</v>
      </c>
      <c r="K49" s="25" t="s">
        <v>736</v>
      </c>
      <c r="L49" s="91" t="str">
        <f t="shared" si="10"/>
        <v>N/A</v>
      </c>
    </row>
    <row r="50" spans="1:12" x14ac:dyDescent="0.25">
      <c r="A50" s="90" t="s">
        <v>1420</v>
      </c>
      <c r="B50" s="25" t="s">
        <v>213</v>
      </c>
      <c r="C50" s="10">
        <v>3687.7249999999999</v>
      </c>
      <c r="D50" s="7" t="str">
        <f t="shared" si="7"/>
        <v>N/A</v>
      </c>
      <c r="E50" s="10">
        <v>3546.1956522</v>
      </c>
      <c r="F50" s="7" t="str">
        <f t="shared" si="8"/>
        <v>N/A</v>
      </c>
      <c r="G50" s="10">
        <v>3845.1136363999999</v>
      </c>
      <c r="H50" s="7" t="str">
        <f t="shared" si="9"/>
        <v>N/A</v>
      </c>
      <c r="I50" s="8">
        <v>-3.84</v>
      </c>
      <c r="J50" s="8">
        <v>8.4290000000000003</v>
      </c>
      <c r="K50" s="25" t="s">
        <v>736</v>
      </c>
      <c r="L50" s="91" t="str">
        <f t="shared" si="10"/>
        <v>Yes</v>
      </c>
    </row>
    <row r="51" spans="1:12" x14ac:dyDescent="0.25">
      <c r="A51" s="90" t="s">
        <v>1421</v>
      </c>
      <c r="B51" s="25" t="s">
        <v>213</v>
      </c>
      <c r="C51" s="10">
        <v>46906.524415</v>
      </c>
      <c r="D51" s="7" t="str">
        <f t="shared" si="7"/>
        <v>N/A</v>
      </c>
      <c r="E51" s="10">
        <v>103789.03896000001</v>
      </c>
      <c r="F51" s="7" t="str">
        <f t="shared" si="8"/>
        <v>N/A</v>
      </c>
      <c r="G51" s="10">
        <v>115885.93165</v>
      </c>
      <c r="H51" s="7" t="str">
        <f t="shared" si="9"/>
        <v>N/A</v>
      </c>
      <c r="I51" s="8">
        <v>121.3</v>
      </c>
      <c r="J51" s="8">
        <v>11.66</v>
      </c>
      <c r="K51" s="25" t="s">
        <v>736</v>
      </c>
      <c r="L51" s="91" t="str">
        <f t="shared" si="10"/>
        <v>Yes</v>
      </c>
    </row>
    <row r="52" spans="1:12" x14ac:dyDescent="0.25">
      <c r="A52" s="90" t="s">
        <v>1422</v>
      </c>
      <c r="B52" s="25" t="s">
        <v>213</v>
      </c>
      <c r="C52" s="10" t="s">
        <v>1747</v>
      </c>
      <c r="D52" s="7" t="str">
        <f t="shared" si="7"/>
        <v>N/A</v>
      </c>
      <c r="E52" s="10" t="s">
        <v>1747</v>
      </c>
      <c r="F52" s="7" t="str">
        <f t="shared" si="8"/>
        <v>N/A</v>
      </c>
      <c r="G52" s="10" t="s">
        <v>1747</v>
      </c>
      <c r="H52" s="7" t="str">
        <f t="shared" si="9"/>
        <v>N/A</v>
      </c>
      <c r="I52" s="8" t="s">
        <v>1747</v>
      </c>
      <c r="J52" s="8" t="s">
        <v>1747</v>
      </c>
      <c r="K52" s="25" t="s">
        <v>736</v>
      </c>
      <c r="L52" s="91" t="str">
        <f t="shared" si="10"/>
        <v>N/A</v>
      </c>
    </row>
    <row r="53" spans="1:12" x14ac:dyDescent="0.25">
      <c r="A53" s="148" t="s">
        <v>1596</v>
      </c>
      <c r="B53" s="21" t="s">
        <v>213</v>
      </c>
      <c r="C53" s="26">
        <v>6060837</v>
      </c>
      <c r="D53" s="7" t="str">
        <f t="shared" ref="D53:D122" si="11">IF($B53="N/A","N/A",IF(C53&gt;10,"No",IF(C53&lt;-10,"No","Yes")))</f>
        <v>N/A</v>
      </c>
      <c r="E53" s="26">
        <v>542845</v>
      </c>
      <c r="F53" s="7" t="str">
        <f t="shared" ref="F53:F122" si="12">IF($B53="N/A","N/A",IF(E53&gt;10,"No",IF(E53&lt;-10,"No","Yes")))</f>
        <v>N/A</v>
      </c>
      <c r="G53" s="26">
        <v>709700</v>
      </c>
      <c r="H53" s="7" t="str">
        <f t="shared" ref="H53:H122" si="13">IF($B53="N/A","N/A",IF(G53&gt;10,"No",IF(G53&lt;-10,"No","Yes")))</f>
        <v>N/A</v>
      </c>
      <c r="I53" s="8">
        <v>-91</v>
      </c>
      <c r="J53" s="8">
        <v>30.74</v>
      </c>
      <c r="K53" s="25" t="s">
        <v>736</v>
      </c>
      <c r="L53" s="91" t="str">
        <f t="shared" ref="L53:L113" si="14">IF(J53="Div by 0", "N/A", IF(K53="N/A","N/A", IF(J53&gt;VALUE(MID(K53,1,2)), "No", IF(J53&lt;-1*VALUE(MID(K53,1,2)), "No", "Yes"))))</f>
        <v>No</v>
      </c>
    </row>
    <row r="54" spans="1:12" x14ac:dyDescent="0.25">
      <c r="A54" s="148" t="s">
        <v>596</v>
      </c>
      <c r="B54" s="21" t="s">
        <v>213</v>
      </c>
      <c r="C54" s="22">
        <v>2406</v>
      </c>
      <c r="D54" s="7" t="str">
        <f t="shared" si="11"/>
        <v>N/A</v>
      </c>
      <c r="E54" s="22">
        <v>206</v>
      </c>
      <c r="F54" s="7" t="str">
        <f t="shared" si="12"/>
        <v>N/A</v>
      </c>
      <c r="G54" s="22">
        <v>155</v>
      </c>
      <c r="H54" s="7" t="str">
        <f t="shared" si="13"/>
        <v>N/A</v>
      </c>
      <c r="I54" s="8">
        <v>-91.4</v>
      </c>
      <c r="J54" s="8">
        <v>-24.8</v>
      </c>
      <c r="K54" s="25" t="s">
        <v>736</v>
      </c>
      <c r="L54" s="91" t="str">
        <f t="shared" si="14"/>
        <v>Yes</v>
      </c>
    </row>
    <row r="55" spans="1:12" x14ac:dyDescent="0.25">
      <c r="A55" s="148" t="s">
        <v>1423</v>
      </c>
      <c r="B55" s="21" t="s">
        <v>213</v>
      </c>
      <c r="C55" s="26">
        <v>2519.0511222</v>
      </c>
      <c r="D55" s="7" t="str">
        <f t="shared" si="11"/>
        <v>N/A</v>
      </c>
      <c r="E55" s="26">
        <v>2635.1699029000001</v>
      </c>
      <c r="F55" s="7" t="str">
        <f t="shared" si="12"/>
        <v>N/A</v>
      </c>
      <c r="G55" s="26">
        <v>4578.7096774000001</v>
      </c>
      <c r="H55" s="7" t="str">
        <f t="shared" si="13"/>
        <v>N/A</v>
      </c>
      <c r="I55" s="8">
        <v>4.6100000000000003</v>
      </c>
      <c r="J55" s="8">
        <v>73.75</v>
      </c>
      <c r="K55" s="25" t="s">
        <v>736</v>
      </c>
      <c r="L55" s="91" t="str">
        <f t="shared" si="14"/>
        <v>No</v>
      </c>
    </row>
    <row r="56" spans="1:12" x14ac:dyDescent="0.25">
      <c r="A56" s="148" t="s">
        <v>1424</v>
      </c>
      <c r="B56" s="21" t="s">
        <v>213</v>
      </c>
      <c r="C56" s="22">
        <v>0.57356608480000004</v>
      </c>
      <c r="D56" s="7" t="str">
        <f t="shared" si="11"/>
        <v>N/A</v>
      </c>
      <c r="E56" s="22">
        <v>0.91262135919999998</v>
      </c>
      <c r="F56" s="7" t="str">
        <f t="shared" si="12"/>
        <v>N/A</v>
      </c>
      <c r="G56" s="22">
        <v>1.3870967742</v>
      </c>
      <c r="H56" s="7" t="str">
        <f t="shared" si="13"/>
        <v>N/A</v>
      </c>
      <c r="I56" s="8">
        <v>59.11</v>
      </c>
      <c r="J56" s="8">
        <v>51.99</v>
      </c>
      <c r="K56" s="25" t="s">
        <v>736</v>
      </c>
      <c r="L56" s="91" t="str">
        <f t="shared" si="14"/>
        <v>No</v>
      </c>
    </row>
    <row r="57" spans="1:12" x14ac:dyDescent="0.25">
      <c r="A57" s="148" t="s">
        <v>597</v>
      </c>
      <c r="B57" s="21" t="s">
        <v>213</v>
      </c>
      <c r="C57" s="26">
        <v>57002</v>
      </c>
      <c r="D57" s="7" t="str">
        <f t="shared" si="11"/>
        <v>N/A</v>
      </c>
      <c r="E57" s="26">
        <v>6221</v>
      </c>
      <c r="F57" s="7" t="str">
        <f t="shared" si="12"/>
        <v>N/A</v>
      </c>
      <c r="G57" s="26">
        <v>0</v>
      </c>
      <c r="H57" s="7" t="str">
        <f t="shared" si="13"/>
        <v>N/A</v>
      </c>
      <c r="I57" s="8">
        <v>-89.1</v>
      </c>
      <c r="J57" s="8">
        <v>-100</v>
      </c>
      <c r="K57" s="25" t="s">
        <v>736</v>
      </c>
      <c r="L57" s="91" t="str">
        <f t="shared" si="14"/>
        <v>No</v>
      </c>
    </row>
    <row r="58" spans="1:12" x14ac:dyDescent="0.25">
      <c r="A58" s="148" t="s">
        <v>598</v>
      </c>
      <c r="B58" s="21" t="s">
        <v>213</v>
      </c>
      <c r="C58" s="22">
        <v>46</v>
      </c>
      <c r="D58" s="7" t="str">
        <f t="shared" si="11"/>
        <v>N/A</v>
      </c>
      <c r="E58" s="22">
        <v>11</v>
      </c>
      <c r="F58" s="7" t="str">
        <f t="shared" si="12"/>
        <v>N/A</v>
      </c>
      <c r="G58" s="22">
        <v>0</v>
      </c>
      <c r="H58" s="7" t="str">
        <f t="shared" si="13"/>
        <v>N/A</v>
      </c>
      <c r="I58" s="8">
        <v>-95.7</v>
      </c>
      <c r="J58" s="8">
        <v>-100</v>
      </c>
      <c r="K58" s="25" t="s">
        <v>736</v>
      </c>
      <c r="L58" s="91" t="str">
        <f t="shared" si="14"/>
        <v>No</v>
      </c>
    </row>
    <row r="59" spans="1:12" x14ac:dyDescent="0.25">
      <c r="A59" s="148" t="s">
        <v>1425</v>
      </c>
      <c r="B59" s="21" t="s">
        <v>213</v>
      </c>
      <c r="C59" s="26">
        <v>1239.1739130000001</v>
      </c>
      <c r="D59" s="7" t="str">
        <f t="shared" si="11"/>
        <v>N/A</v>
      </c>
      <c r="E59" s="26">
        <v>3110.5</v>
      </c>
      <c r="F59" s="7" t="str">
        <f t="shared" si="12"/>
        <v>N/A</v>
      </c>
      <c r="G59" s="26" t="s">
        <v>1747</v>
      </c>
      <c r="H59" s="7" t="str">
        <f t="shared" si="13"/>
        <v>N/A</v>
      </c>
      <c r="I59" s="8">
        <v>151</v>
      </c>
      <c r="J59" s="8" t="s">
        <v>1747</v>
      </c>
      <c r="K59" s="25" t="s">
        <v>736</v>
      </c>
      <c r="L59" s="91" t="str">
        <f t="shared" si="14"/>
        <v>N/A</v>
      </c>
    </row>
    <row r="60" spans="1:12" ht="25" x14ac:dyDescent="0.25">
      <c r="A60" s="148" t="s">
        <v>599</v>
      </c>
      <c r="B60" s="21" t="s">
        <v>213</v>
      </c>
      <c r="C60" s="26">
        <v>0</v>
      </c>
      <c r="D60" s="7" t="str">
        <f t="shared" si="11"/>
        <v>N/A</v>
      </c>
      <c r="E60" s="26">
        <v>6435</v>
      </c>
      <c r="F60" s="7" t="str">
        <f t="shared" si="12"/>
        <v>N/A</v>
      </c>
      <c r="G60" s="26">
        <v>0</v>
      </c>
      <c r="H60" s="7" t="str">
        <f t="shared" si="13"/>
        <v>N/A</v>
      </c>
      <c r="I60" s="8" t="s">
        <v>1747</v>
      </c>
      <c r="J60" s="8">
        <v>-100</v>
      </c>
      <c r="K60" s="25" t="s">
        <v>736</v>
      </c>
      <c r="L60" s="91" t="str">
        <f t="shared" si="14"/>
        <v>No</v>
      </c>
    </row>
    <row r="61" spans="1:12" x14ac:dyDescent="0.25">
      <c r="A61" s="122" t="s">
        <v>600</v>
      </c>
      <c r="B61" s="25" t="s">
        <v>213</v>
      </c>
      <c r="C61" s="1">
        <v>0</v>
      </c>
      <c r="D61" s="7" t="str">
        <f t="shared" si="11"/>
        <v>N/A</v>
      </c>
      <c r="E61" s="1">
        <v>11</v>
      </c>
      <c r="F61" s="7" t="str">
        <f t="shared" si="12"/>
        <v>N/A</v>
      </c>
      <c r="G61" s="1">
        <v>0</v>
      </c>
      <c r="H61" s="7" t="str">
        <f t="shared" si="13"/>
        <v>N/A</v>
      </c>
      <c r="I61" s="8" t="s">
        <v>1747</v>
      </c>
      <c r="J61" s="8">
        <v>-100</v>
      </c>
      <c r="K61" s="25" t="s">
        <v>736</v>
      </c>
      <c r="L61" s="91" t="str">
        <f t="shared" si="14"/>
        <v>No</v>
      </c>
    </row>
    <row r="62" spans="1:12" ht="25" x14ac:dyDescent="0.25">
      <c r="A62" s="122" t="s">
        <v>1426</v>
      </c>
      <c r="B62" s="25" t="s">
        <v>213</v>
      </c>
      <c r="C62" s="10" t="s">
        <v>1747</v>
      </c>
      <c r="D62" s="7" t="str">
        <f t="shared" si="11"/>
        <v>N/A</v>
      </c>
      <c r="E62" s="10">
        <v>6435</v>
      </c>
      <c r="F62" s="7" t="str">
        <f t="shared" si="12"/>
        <v>N/A</v>
      </c>
      <c r="G62" s="10" t="s">
        <v>1747</v>
      </c>
      <c r="H62" s="7" t="str">
        <f t="shared" si="13"/>
        <v>N/A</v>
      </c>
      <c r="I62" s="8" t="s">
        <v>1747</v>
      </c>
      <c r="J62" s="8" t="s">
        <v>1747</v>
      </c>
      <c r="K62" s="25" t="s">
        <v>736</v>
      </c>
      <c r="L62" s="91" t="str">
        <f t="shared" si="14"/>
        <v>N/A</v>
      </c>
    </row>
    <row r="63" spans="1:12" x14ac:dyDescent="0.25">
      <c r="A63" s="122" t="s">
        <v>601</v>
      </c>
      <c r="B63" s="25" t="s">
        <v>213</v>
      </c>
      <c r="C63" s="10">
        <v>20277594</v>
      </c>
      <c r="D63" s="7" t="str">
        <f t="shared" si="11"/>
        <v>N/A</v>
      </c>
      <c r="E63" s="10">
        <v>21299585</v>
      </c>
      <c r="F63" s="7" t="str">
        <f t="shared" si="12"/>
        <v>N/A</v>
      </c>
      <c r="G63" s="10">
        <v>25092852</v>
      </c>
      <c r="H63" s="7" t="str">
        <f t="shared" si="13"/>
        <v>N/A</v>
      </c>
      <c r="I63" s="8">
        <v>5.04</v>
      </c>
      <c r="J63" s="8">
        <v>17.809999999999999</v>
      </c>
      <c r="K63" s="25" t="s">
        <v>736</v>
      </c>
      <c r="L63" s="91" t="str">
        <f t="shared" si="14"/>
        <v>Yes</v>
      </c>
    </row>
    <row r="64" spans="1:12" x14ac:dyDescent="0.25">
      <c r="A64" s="122" t="s">
        <v>602</v>
      </c>
      <c r="B64" s="25" t="s">
        <v>213</v>
      </c>
      <c r="C64" s="1">
        <v>94</v>
      </c>
      <c r="D64" s="7" t="str">
        <f t="shared" si="11"/>
        <v>N/A</v>
      </c>
      <c r="E64" s="1">
        <v>88</v>
      </c>
      <c r="F64" s="7" t="str">
        <f t="shared" si="12"/>
        <v>N/A</v>
      </c>
      <c r="G64" s="1">
        <v>90</v>
      </c>
      <c r="H64" s="7" t="str">
        <f t="shared" si="13"/>
        <v>N/A</v>
      </c>
      <c r="I64" s="8">
        <v>-6.38</v>
      </c>
      <c r="J64" s="8">
        <v>2.2730000000000001</v>
      </c>
      <c r="K64" s="25" t="s">
        <v>736</v>
      </c>
      <c r="L64" s="91" t="str">
        <f t="shared" si="14"/>
        <v>Yes</v>
      </c>
    </row>
    <row r="65" spans="1:12" x14ac:dyDescent="0.25">
      <c r="A65" s="122" t="s">
        <v>1427</v>
      </c>
      <c r="B65" s="25" t="s">
        <v>213</v>
      </c>
      <c r="C65" s="10">
        <v>215719.08511000001</v>
      </c>
      <c r="D65" s="7" t="str">
        <f t="shared" si="11"/>
        <v>N/A</v>
      </c>
      <c r="E65" s="10">
        <v>242040.73864</v>
      </c>
      <c r="F65" s="7" t="str">
        <f t="shared" si="12"/>
        <v>N/A</v>
      </c>
      <c r="G65" s="10">
        <v>278809.46666999999</v>
      </c>
      <c r="H65" s="7" t="str">
        <f t="shared" si="13"/>
        <v>N/A</v>
      </c>
      <c r="I65" s="8">
        <v>12.2</v>
      </c>
      <c r="J65" s="8">
        <v>15.19</v>
      </c>
      <c r="K65" s="25" t="s">
        <v>736</v>
      </c>
      <c r="L65" s="91" t="str">
        <f t="shared" si="14"/>
        <v>Yes</v>
      </c>
    </row>
    <row r="66" spans="1:12" x14ac:dyDescent="0.25">
      <c r="A66" s="122" t="s">
        <v>603</v>
      </c>
      <c r="B66" s="25" t="s">
        <v>213</v>
      </c>
      <c r="C66" s="10">
        <v>162683796</v>
      </c>
      <c r="D66" s="7" t="str">
        <f t="shared" si="11"/>
        <v>N/A</v>
      </c>
      <c r="E66" s="10">
        <v>1593323</v>
      </c>
      <c r="F66" s="7" t="str">
        <f t="shared" si="12"/>
        <v>N/A</v>
      </c>
      <c r="G66" s="10">
        <v>322667</v>
      </c>
      <c r="H66" s="7" t="str">
        <f t="shared" si="13"/>
        <v>N/A</v>
      </c>
      <c r="I66" s="8">
        <v>-99</v>
      </c>
      <c r="J66" s="8">
        <v>-79.7</v>
      </c>
      <c r="K66" s="25" t="s">
        <v>736</v>
      </c>
      <c r="L66" s="91" t="str">
        <f t="shared" si="14"/>
        <v>No</v>
      </c>
    </row>
    <row r="67" spans="1:12" x14ac:dyDescent="0.25">
      <c r="A67" s="122" t="s">
        <v>604</v>
      </c>
      <c r="B67" s="25" t="s">
        <v>213</v>
      </c>
      <c r="C67" s="1">
        <v>3367</v>
      </c>
      <c r="D67" s="7" t="str">
        <f t="shared" si="11"/>
        <v>N/A</v>
      </c>
      <c r="E67" s="1">
        <v>190</v>
      </c>
      <c r="F67" s="7" t="str">
        <f t="shared" si="12"/>
        <v>N/A</v>
      </c>
      <c r="G67" s="1">
        <v>11</v>
      </c>
      <c r="H67" s="7" t="str">
        <f t="shared" si="13"/>
        <v>N/A</v>
      </c>
      <c r="I67" s="8">
        <v>-94.4</v>
      </c>
      <c r="J67" s="8">
        <v>-95.3</v>
      </c>
      <c r="K67" s="25" t="s">
        <v>736</v>
      </c>
      <c r="L67" s="91" t="str">
        <f t="shared" si="14"/>
        <v>No</v>
      </c>
    </row>
    <row r="68" spans="1:12" x14ac:dyDescent="0.25">
      <c r="A68" s="122" t="s">
        <v>1428</v>
      </c>
      <c r="B68" s="25" t="s">
        <v>213</v>
      </c>
      <c r="C68" s="10">
        <v>48317.135729000001</v>
      </c>
      <c r="D68" s="7" t="str">
        <f t="shared" si="11"/>
        <v>N/A</v>
      </c>
      <c r="E68" s="10">
        <v>8385.9105263000001</v>
      </c>
      <c r="F68" s="7" t="str">
        <f t="shared" si="12"/>
        <v>N/A</v>
      </c>
      <c r="G68" s="10">
        <v>35851.888889000002</v>
      </c>
      <c r="H68" s="7" t="str">
        <f t="shared" si="13"/>
        <v>N/A</v>
      </c>
      <c r="I68" s="8">
        <v>-82.6</v>
      </c>
      <c r="J68" s="8">
        <v>327.5</v>
      </c>
      <c r="K68" s="25" t="s">
        <v>736</v>
      </c>
      <c r="L68" s="91" t="str">
        <f t="shared" si="14"/>
        <v>No</v>
      </c>
    </row>
    <row r="69" spans="1:12" x14ac:dyDescent="0.25">
      <c r="A69" s="122" t="s">
        <v>605</v>
      </c>
      <c r="B69" s="25" t="s">
        <v>213</v>
      </c>
      <c r="C69" s="10">
        <v>5077364</v>
      </c>
      <c r="D69" s="7" t="str">
        <f t="shared" si="11"/>
        <v>N/A</v>
      </c>
      <c r="E69" s="10">
        <v>523767</v>
      </c>
      <c r="F69" s="7" t="str">
        <f t="shared" si="12"/>
        <v>N/A</v>
      </c>
      <c r="G69" s="10">
        <v>399677</v>
      </c>
      <c r="H69" s="7" t="str">
        <f t="shared" si="13"/>
        <v>N/A</v>
      </c>
      <c r="I69" s="8">
        <v>-89.7</v>
      </c>
      <c r="J69" s="8">
        <v>-23.7</v>
      </c>
      <c r="K69" s="25" t="s">
        <v>736</v>
      </c>
      <c r="L69" s="91" t="str">
        <f t="shared" si="14"/>
        <v>Yes</v>
      </c>
    </row>
    <row r="70" spans="1:12" x14ac:dyDescent="0.25">
      <c r="A70" s="122" t="s">
        <v>606</v>
      </c>
      <c r="B70" s="25" t="s">
        <v>213</v>
      </c>
      <c r="C70" s="1">
        <v>9311</v>
      </c>
      <c r="D70" s="7" t="str">
        <f t="shared" si="11"/>
        <v>N/A</v>
      </c>
      <c r="E70" s="1">
        <v>1040</v>
      </c>
      <c r="F70" s="7" t="str">
        <f t="shared" si="12"/>
        <v>N/A</v>
      </c>
      <c r="G70" s="1">
        <v>840</v>
      </c>
      <c r="H70" s="7" t="str">
        <f t="shared" si="13"/>
        <v>N/A</v>
      </c>
      <c r="I70" s="8">
        <v>-88.8</v>
      </c>
      <c r="J70" s="8">
        <v>-19.2</v>
      </c>
      <c r="K70" s="25" t="s">
        <v>736</v>
      </c>
      <c r="L70" s="91" t="str">
        <f t="shared" si="14"/>
        <v>Yes</v>
      </c>
    </row>
    <row r="71" spans="1:12" x14ac:dyDescent="0.25">
      <c r="A71" s="122" t="s">
        <v>1429</v>
      </c>
      <c r="B71" s="25" t="s">
        <v>213</v>
      </c>
      <c r="C71" s="10">
        <v>545.30813017000003</v>
      </c>
      <c r="D71" s="7" t="str">
        <f t="shared" si="11"/>
        <v>N/A</v>
      </c>
      <c r="E71" s="10">
        <v>503.62211538000003</v>
      </c>
      <c r="F71" s="7" t="str">
        <f t="shared" si="12"/>
        <v>N/A</v>
      </c>
      <c r="G71" s="10">
        <v>475.80595238000001</v>
      </c>
      <c r="H71" s="7" t="str">
        <f t="shared" si="13"/>
        <v>N/A</v>
      </c>
      <c r="I71" s="8">
        <v>-7.64</v>
      </c>
      <c r="J71" s="8">
        <v>-5.52</v>
      </c>
      <c r="K71" s="25" t="s">
        <v>736</v>
      </c>
      <c r="L71" s="91" t="str">
        <f t="shared" si="14"/>
        <v>Yes</v>
      </c>
    </row>
    <row r="72" spans="1:12" x14ac:dyDescent="0.25">
      <c r="A72" s="122" t="s">
        <v>607</v>
      </c>
      <c r="B72" s="25" t="s">
        <v>213</v>
      </c>
      <c r="C72" s="10">
        <v>10143</v>
      </c>
      <c r="D72" s="7" t="str">
        <f t="shared" si="11"/>
        <v>N/A</v>
      </c>
      <c r="E72" s="10">
        <v>814</v>
      </c>
      <c r="F72" s="7" t="str">
        <f t="shared" si="12"/>
        <v>N/A</v>
      </c>
      <c r="G72" s="10">
        <v>4903</v>
      </c>
      <c r="H72" s="7" t="str">
        <f t="shared" si="13"/>
        <v>N/A</v>
      </c>
      <c r="I72" s="8">
        <v>-92</v>
      </c>
      <c r="J72" s="8">
        <v>502.3</v>
      </c>
      <c r="K72" s="25" t="s">
        <v>736</v>
      </c>
      <c r="L72" s="91" t="str">
        <f t="shared" si="14"/>
        <v>No</v>
      </c>
    </row>
    <row r="73" spans="1:12" x14ac:dyDescent="0.25">
      <c r="A73" s="122" t="s">
        <v>608</v>
      </c>
      <c r="B73" s="25" t="s">
        <v>213</v>
      </c>
      <c r="C73" s="1">
        <v>12</v>
      </c>
      <c r="D73" s="7" t="str">
        <f t="shared" si="11"/>
        <v>N/A</v>
      </c>
      <c r="E73" s="1">
        <v>11</v>
      </c>
      <c r="F73" s="7" t="str">
        <f t="shared" si="12"/>
        <v>N/A</v>
      </c>
      <c r="G73" s="1">
        <v>11</v>
      </c>
      <c r="H73" s="7" t="str">
        <f t="shared" si="13"/>
        <v>N/A</v>
      </c>
      <c r="I73" s="8">
        <v>-75</v>
      </c>
      <c r="J73" s="8">
        <v>0</v>
      </c>
      <c r="K73" s="25" t="s">
        <v>736</v>
      </c>
      <c r="L73" s="91" t="str">
        <f t="shared" si="14"/>
        <v>Yes</v>
      </c>
    </row>
    <row r="74" spans="1:12" x14ac:dyDescent="0.25">
      <c r="A74" s="122" t="s">
        <v>1430</v>
      </c>
      <c r="B74" s="25" t="s">
        <v>213</v>
      </c>
      <c r="C74" s="10">
        <v>845.25</v>
      </c>
      <c r="D74" s="7" t="str">
        <f t="shared" si="11"/>
        <v>N/A</v>
      </c>
      <c r="E74" s="10">
        <v>271.33333333000002</v>
      </c>
      <c r="F74" s="7" t="str">
        <f t="shared" si="12"/>
        <v>N/A</v>
      </c>
      <c r="G74" s="10">
        <v>1634.3333333</v>
      </c>
      <c r="H74" s="7" t="str">
        <f t="shared" si="13"/>
        <v>N/A</v>
      </c>
      <c r="I74" s="8">
        <v>-67.900000000000006</v>
      </c>
      <c r="J74" s="8">
        <v>502.3</v>
      </c>
      <c r="K74" s="25" t="s">
        <v>736</v>
      </c>
      <c r="L74" s="91" t="str">
        <f t="shared" si="14"/>
        <v>No</v>
      </c>
    </row>
    <row r="75" spans="1:12" ht="25" x14ac:dyDescent="0.25">
      <c r="A75" s="122" t="s">
        <v>609</v>
      </c>
      <c r="B75" s="25" t="s">
        <v>213</v>
      </c>
      <c r="C75" s="10">
        <v>259588</v>
      </c>
      <c r="D75" s="7" t="str">
        <f t="shared" si="11"/>
        <v>N/A</v>
      </c>
      <c r="E75" s="10">
        <v>31550</v>
      </c>
      <c r="F75" s="7" t="str">
        <f t="shared" si="12"/>
        <v>N/A</v>
      </c>
      <c r="G75" s="10">
        <v>24668</v>
      </c>
      <c r="H75" s="7" t="str">
        <f t="shared" si="13"/>
        <v>N/A</v>
      </c>
      <c r="I75" s="8">
        <v>-87.8</v>
      </c>
      <c r="J75" s="8">
        <v>-21.8</v>
      </c>
      <c r="K75" s="25" t="s">
        <v>736</v>
      </c>
      <c r="L75" s="91" t="str">
        <f t="shared" si="14"/>
        <v>Yes</v>
      </c>
    </row>
    <row r="76" spans="1:12" x14ac:dyDescent="0.25">
      <c r="A76" s="148" t="s">
        <v>610</v>
      </c>
      <c r="B76" s="21" t="s">
        <v>213</v>
      </c>
      <c r="C76" s="22">
        <v>3727</v>
      </c>
      <c r="D76" s="7" t="str">
        <f t="shared" si="11"/>
        <v>N/A</v>
      </c>
      <c r="E76" s="22">
        <v>401</v>
      </c>
      <c r="F76" s="7" t="str">
        <f t="shared" si="12"/>
        <v>N/A</v>
      </c>
      <c r="G76" s="22">
        <v>360</v>
      </c>
      <c r="H76" s="7" t="str">
        <f t="shared" si="13"/>
        <v>N/A</v>
      </c>
      <c r="I76" s="8">
        <v>-89.2</v>
      </c>
      <c r="J76" s="8">
        <v>-10.199999999999999</v>
      </c>
      <c r="K76" s="25" t="s">
        <v>736</v>
      </c>
      <c r="L76" s="91" t="str">
        <f t="shared" si="14"/>
        <v>Yes</v>
      </c>
    </row>
    <row r="77" spans="1:12" ht="25" x14ac:dyDescent="0.25">
      <c r="A77" s="148" t="s">
        <v>1431</v>
      </c>
      <c r="B77" s="21" t="s">
        <v>213</v>
      </c>
      <c r="C77" s="26">
        <v>69.650657365000001</v>
      </c>
      <c r="D77" s="7" t="str">
        <f t="shared" si="11"/>
        <v>N/A</v>
      </c>
      <c r="E77" s="26">
        <v>78.678304238999999</v>
      </c>
      <c r="F77" s="7" t="str">
        <f t="shared" si="12"/>
        <v>N/A</v>
      </c>
      <c r="G77" s="26">
        <v>68.522222221999996</v>
      </c>
      <c r="H77" s="7" t="str">
        <f t="shared" si="13"/>
        <v>N/A</v>
      </c>
      <c r="I77" s="8">
        <v>12.96</v>
      </c>
      <c r="J77" s="8">
        <v>-12.9</v>
      </c>
      <c r="K77" s="25" t="s">
        <v>736</v>
      </c>
      <c r="L77" s="91" t="str">
        <f t="shared" si="14"/>
        <v>Yes</v>
      </c>
    </row>
    <row r="78" spans="1:12" ht="25" x14ac:dyDescent="0.25">
      <c r="A78" s="148" t="s">
        <v>611</v>
      </c>
      <c r="B78" s="21" t="s">
        <v>213</v>
      </c>
      <c r="C78" s="26">
        <v>3067465</v>
      </c>
      <c r="D78" s="7" t="str">
        <f t="shared" si="11"/>
        <v>N/A</v>
      </c>
      <c r="E78" s="26">
        <v>221183</v>
      </c>
      <c r="F78" s="7" t="str">
        <f t="shared" si="12"/>
        <v>N/A</v>
      </c>
      <c r="G78" s="26">
        <v>380365</v>
      </c>
      <c r="H78" s="7" t="str">
        <f t="shared" si="13"/>
        <v>N/A</v>
      </c>
      <c r="I78" s="8">
        <v>-92.8</v>
      </c>
      <c r="J78" s="8">
        <v>71.97</v>
      </c>
      <c r="K78" s="25" t="s">
        <v>736</v>
      </c>
      <c r="L78" s="91" t="str">
        <f t="shared" si="14"/>
        <v>No</v>
      </c>
    </row>
    <row r="79" spans="1:12" x14ac:dyDescent="0.25">
      <c r="A79" s="148" t="s">
        <v>612</v>
      </c>
      <c r="B79" s="21" t="s">
        <v>213</v>
      </c>
      <c r="C79" s="22">
        <v>6235</v>
      </c>
      <c r="D79" s="7" t="str">
        <f t="shared" si="11"/>
        <v>N/A</v>
      </c>
      <c r="E79" s="22">
        <v>647</v>
      </c>
      <c r="F79" s="7" t="str">
        <f t="shared" si="12"/>
        <v>N/A</v>
      </c>
      <c r="G79" s="22">
        <v>572</v>
      </c>
      <c r="H79" s="7" t="str">
        <f t="shared" si="13"/>
        <v>N/A</v>
      </c>
      <c r="I79" s="8">
        <v>-89.6</v>
      </c>
      <c r="J79" s="8">
        <v>-11.6</v>
      </c>
      <c r="K79" s="25" t="s">
        <v>736</v>
      </c>
      <c r="L79" s="91" t="str">
        <f t="shared" si="14"/>
        <v>Yes</v>
      </c>
    </row>
    <row r="80" spans="1:12" x14ac:dyDescent="0.25">
      <c r="A80" s="148" t="s">
        <v>1432</v>
      </c>
      <c r="B80" s="21" t="s">
        <v>213</v>
      </c>
      <c r="C80" s="26">
        <v>491.97514034</v>
      </c>
      <c r="D80" s="7" t="str">
        <f t="shared" si="11"/>
        <v>N/A</v>
      </c>
      <c r="E80" s="26">
        <v>341.85935085</v>
      </c>
      <c r="F80" s="7" t="str">
        <f t="shared" si="12"/>
        <v>N/A</v>
      </c>
      <c r="G80" s="26">
        <v>664.97377621999999</v>
      </c>
      <c r="H80" s="7" t="str">
        <f t="shared" si="13"/>
        <v>N/A</v>
      </c>
      <c r="I80" s="8">
        <v>-30.5</v>
      </c>
      <c r="J80" s="8">
        <v>94.52</v>
      </c>
      <c r="K80" s="25" t="s">
        <v>736</v>
      </c>
      <c r="L80" s="91" t="str">
        <f t="shared" si="14"/>
        <v>No</v>
      </c>
    </row>
    <row r="81" spans="1:12" x14ac:dyDescent="0.25">
      <c r="A81" s="148" t="s">
        <v>613</v>
      </c>
      <c r="B81" s="21" t="s">
        <v>213</v>
      </c>
      <c r="C81" s="26">
        <v>1606958</v>
      </c>
      <c r="D81" s="7" t="str">
        <f t="shared" si="11"/>
        <v>N/A</v>
      </c>
      <c r="E81" s="26">
        <v>59750</v>
      </c>
      <c r="F81" s="7" t="str">
        <f t="shared" si="12"/>
        <v>N/A</v>
      </c>
      <c r="G81" s="26">
        <v>22609</v>
      </c>
      <c r="H81" s="7" t="str">
        <f t="shared" si="13"/>
        <v>N/A</v>
      </c>
      <c r="I81" s="8">
        <v>-96.3</v>
      </c>
      <c r="J81" s="8">
        <v>-62.2</v>
      </c>
      <c r="K81" s="25" t="s">
        <v>736</v>
      </c>
      <c r="L81" s="91" t="str">
        <f t="shared" si="14"/>
        <v>No</v>
      </c>
    </row>
    <row r="82" spans="1:12" x14ac:dyDescent="0.25">
      <c r="A82" s="148" t="s">
        <v>614</v>
      </c>
      <c r="B82" s="21" t="s">
        <v>213</v>
      </c>
      <c r="C82" s="22">
        <v>1505</v>
      </c>
      <c r="D82" s="7" t="str">
        <f t="shared" si="11"/>
        <v>N/A</v>
      </c>
      <c r="E82" s="22">
        <v>108</v>
      </c>
      <c r="F82" s="7" t="str">
        <f t="shared" si="12"/>
        <v>N/A</v>
      </c>
      <c r="G82" s="22">
        <v>133</v>
      </c>
      <c r="H82" s="7" t="str">
        <f t="shared" si="13"/>
        <v>N/A</v>
      </c>
      <c r="I82" s="8">
        <v>-92.8</v>
      </c>
      <c r="J82" s="8">
        <v>23.15</v>
      </c>
      <c r="K82" s="25" t="s">
        <v>736</v>
      </c>
      <c r="L82" s="91" t="str">
        <f t="shared" si="14"/>
        <v>Yes</v>
      </c>
    </row>
    <row r="83" spans="1:12" x14ac:dyDescent="0.25">
      <c r="A83" s="148" t="s">
        <v>1433</v>
      </c>
      <c r="B83" s="21" t="s">
        <v>213</v>
      </c>
      <c r="C83" s="26">
        <v>1067.7461794000001</v>
      </c>
      <c r="D83" s="7" t="str">
        <f t="shared" si="11"/>
        <v>N/A</v>
      </c>
      <c r="E83" s="26">
        <v>553.24074073999998</v>
      </c>
      <c r="F83" s="7" t="str">
        <f t="shared" si="12"/>
        <v>N/A</v>
      </c>
      <c r="G83" s="26">
        <v>169.99248119999999</v>
      </c>
      <c r="H83" s="7" t="str">
        <f t="shared" si="13"/>
        <v>N/A</v>
      </c>
      <c r="I83" s="8">
        <v>-48.2</v>
      </c>
      <c r="J83" s="8">
        <v>-69.3</v>
      </c>
      <c r="K83" s="25" t="s">
        <v>736</v>
      </c>
      <c r="L83" s="91" t="str">
        <f t="shared" si="14"/>
        <v>No</v>
      </c>
    </row>
    <row r="84" spans="1:12" ht="25" x14ac:dyDescent="0.25">
      <c r="A84" s="148" t="s">
        <v>615</v>
      </c>
      <c r="B84" s="21" t="s">
        <v>213</v>
      </c>
      <c r="C84" s="26">
        <v>4096818</v>
      </c>
      <c r="D84" s="7" t="str">
        <f t="shared" si="11"/>
        <v>N/A</v>
      </c>
      <c r="E84" s="26">
        <v>25127</v>
      </c>
      <c r="F84" s="7" t="str">
        <f t="shared" si="12"/>
        <v>N/A</v>
      </c>
      <c r="G84" s="26">
        <v>120330</v>
      </c>
      <c r="H84" s="7" t="str">
        <f t="shared" si="13"/>
        <v>N/A</v>
      </c>
      <c r="I84" s="8">
        <v>-99.4</v>
      </c>
      <c r="J84" s="8">
        <v>378.9</v>
      </c>
      <c r="K84" s="25" t="s">
        <v>736</v>
      </c>
      <c r="L84" s="91" t="str">
        <f t="shared" si="14"/>
        <v>No</v>
      </c>
    </row>
    <row r="85" spans="1:12" x14ac:dyDescent="0.25">
      <c r="A85" s="148" t="s">
        <v>616</v>
      </c>
      <c r="B85" s="21" t="s">
        <v>213</v>
      </c>
      <c r="C85" s="22">
        <v>505</v>
      </c>
      <c r="D85" s="7" t="str">
        <f t="shared" si="11"/>
        <v>N/A</v>
      </c>
      <c r="E85" s="22">
        <v>12</v>
      </c>
      <c r="F85" s="7" t="str">
        <f t="shared" si="12"/>
        <v>N/A</v>
      </c>
      <c r="G85" s="22">
        <v>11</v>
      </c>
      <c r="H85" s="7" t="str">
        <f t="shared" si="13"/>
        <v>N/A</v>
      </c>
      <c r="I85" s="8">
        <v>-97.6</v>
      </c>
      <c r="J85" s="8">
        <v>-58.3</v>
      </c>
      <c r="K85" s="25" t="s">
        <v>736</v>
      </c>
      <c r="L85" s="91" t="str">
        <f t="shared" si="14"/>
        <v>No</v>
      </c>
    </row>
    <row r="86" spans="1:12" x14ac:dyDescent="0.25">
      <c r="A86" s="148" t="s">
        <v>1434</v>
      </c>
      <c r="B86" s="21" t="s">
        <v>213</v>
      </c>
      <c r="C86" s="26">
        <v>8112.5108910999998</v>
      </c>
      <c r="D86" s="7" t="str">
        <f t="shared" si="11"/>
        <v>N/A</v>
      </c>
      <c r="E86" s="26">
        <v>2093.9166667</v>
      </c>
      <c r="F86" s="7" t="str">
        <f t="shared" si="12"/>
        <v>N/A</v>
      </c>
      <c r="G86" s="26">
        <v>24066</v>
      </c>
      <c r="H86" s="7" t="str">
        <f t="shared" si="13"/>
        <v>N/A</v>
      </c>
      <c r="I86" s="8">
        <v>-74.2</v>
      </c>
      <c r="J86" s="8">
        <v>1049</v>
      </c>
      <c r="K86" s="25" t="s">
        <v>736</v>
      </c>
      <c r="L86" s="91" t="str">
        <f t="shared" si="14"/>
        <v>No</v>
      </c>
    </row>
    <row r="87" spans="1:12" x14ac:dyDescent="0.25">
      <c r="A87" s="148" t="s">
        <v>617</v>
      </c>
      <c r="B87" s="21" t="s">
        <v>213</v>
      </c>
      <c r="C87" s="26">
        <v>697340</v>
      </c>
      <c r="D87" s="7" t="str">
        <f t="shared" si="11"/>
        <v>N/A</v>
      </c>
      <c r="E87" s="26">
        <v>82199</v>
      </c>
      <c r="F87" s="7" t="str">
        <f t="shared" si="12"/>
        <v>N/A</v>
      </c>
      <c r="G87" s="26">
        <v>87995</v>
      </c>
      <c r="H87" s="7" t="str">
        <f t="shared" si="13"/>
        <v>N/A</v>
      </c>
      <c r="I87" s="8">
        <v>-88.2</v>
      </c>
      <c r="J87" s="8">
        <v>7.0510000000000002</v>
      </c>
      <c r="K87" s="25" t="s">
        <v>736</v>
      </c>
      <c r="L87" s="91" t="str">
        <f t="shared" si="14"/>
        <v>Yes</v>
      </c>
    </row>
    <row r="88" spans="1:12" x14ac:dyDescent="0.25">
      <c r="A88" s="148" t="s">
        <v>618</v>
      </c>
      <c r="B88" s="21" t="s">
        <v>213</v>
      </c>
      <c r="C88" s="22">
        <v>6613</v>
      </c>
      <c r="D88" s="7" t="str">
        <f t="shared" si="11"/>
        <v>N/A</v>
      </c>
      <c r="E88" s="22">
        <v>689</v>
      </c>
      <c r="F88" s="7" t="str">
        <f t="shared" si="12"/>
        <v>N/A</v>
      </c>
      <c r="G88" s="22">
        <v>588</v>
      </c>
      <c r="H88" s="7" t="str">
        <f t="shared" si="13"/>
        <v>N/A</v>
      </c>
      <c r="I88" s="8">
        <v>-89.6</v>
      </c>
      <c r="J88" s="8">
        <v>-14.7</v>
      </c>
      <c r="K88" s="25" t="s">
        <v>736</v>
      </c>
      <c r="L88" s="91" t="str">
        <f t="shared" si="14"/>
        <v>Yes</v>
      </c>
    </row>
    <row r="89" spans="1:12" x14ac:dyDescent="0.25">
      <c r="A89" s="148" t="s">
        <v>1435</v>
      </c>
      <c r="B89" s="21" t="s">
        <v>213</v>
      </c>
      <c r="C89" s="26">
        <v>105.44987147000001</v>
      </c>
      <c r="D89" s="7" t="str">
        <f t="shared" si="11"/>
        <v>N/A</v>
      </c>
      <c r="E89" s="26">
        <v>119.30188679</v>
      </c>
      <c r="F89" s="7" t="str">
        <f t="shared" si="12"/>
        <v>N/A</v>
      </c>
      <c r="G89" s="26">
        <v>149.65136054000001</v>
      </c>
      <c r="H89" s="7" t="str">
        <f t="shared" si="13"/>
        <v>N/A</v>
      </c>
      <c r="I89" s="8">
        <v>13.14</v>
      </c>
      <c r="J89" s="8">
        <v>25.44</v>
      </c>
      <c r="K89" s="25" t="s">
        <v>736</v>
      </c>
      <c r="L89" s="91" t="str">
        <f t="shared" si="14"/>
        <v>Yes</v>
      </c>
    </row>
    <row r="90" spans="1:12" x14ac:dyDescent="0.25">
      <c r="A90" s="148" t="s">
        <v>619</v>
      </c>
      <c r="B90" s="21" t="s">
        <v>213</v>
      </c>
      <c r="C90" s="26">
        <v>1387558</v>
      </c>
      <c r="D90" s="7" t="str">
        <f t="shared" si="11"/>
        <v>N/A</v>
      </c>
      <c r="E90" s="26">
        <v>297540</v>
      </c>
      <c r="F90" s="7" t="str">
        <f t="shared" si="12"/>
        <v>N/A</v>
      </c>
      <c r="G90" s="26">
        <v>212814</v>
      </c>
      <c r="H90" s="7" t="str">
        <f t="shared" si="13"/>
        <v>N/A</v>
      </c>
      <c r="I90" s="8">
        <v>-78.599999999999994</v>
      </c>
      <c r="J90" s="8">
        <v>-28.5</v>
      </c>
      <c r="K90" s="25" t="s">
        <v>736</v>
      </c>
      <c r="L90" s="91" t="str">
        <f t="shared" si="14"/>
        <v>Yes</v>
      </c>
    </row>
    <row r="91" spans="1:12" x14ac:dyDescent="0.25">
      <c r="A91" s="148" t="s">
        <v>620</v>
      </c>
      <c r="B91" s="21" t="s">
        <v>213</v>
      </c>
      <c r="C91" s="22">
        <v>5684</v>
      </c>
      <c r="D91" s="7" t="str">
        <f t="shared" si="11"/>
        <v>N/A</v>
      </c>
      <c r="E91" s="22">
        <v>725</v>
      </c>
      <c r="F91" s="7" t="str">
        <f t="shared" si="12"/>
        <v>N/A</v>
      </c>
      <c r="G91" s="22">
        <v>590</v>
      </c>
      <c r="H91" s="7" t="str">
        <f t="shared" si="13"/>
        <v>N/A</v>
      </c>
      <c r="I91" s="8">
        <v>-87.2</v>
      </c>
      <c r="J91" s="8">
        <v>-18.600000000000001</v>
      </c>
      <c r="K91" s="25" t="s">
        <v>736</v>
      </c>
      <c r="L91" s="91" t="str">
        <f t="shared" si="14"/>
        <v>Yes</v>
      </c>
    </row>
    <row r="92" spans="1:12" x14ac:dyDescent="0.25">
      <c r="A92" s="148" t="s">
        <v>1436</v>
      </c>
      <c r="B92" s="21" t="s">
        <v>213</v>
      </c>
      <c r="C92" s="26">
        <v>244.11646727999999</v>
      </c>
      <c r="D92" s="7" t="str">
        <f t="shared" si="11"/>
        <v>N/A</v>
      </c>
      <c r="E92" s="26">
        <v>410.4</v>
      </c>
      <c r="F92" s="7" t="str">
        <f t="shared" si="12"/>
        <v>N/A</v>
      </c>
      <c r="G92" s="26">
        <v>360.70169492000002</v>
      </c>
      <c r="H92" s="7" t="str">
        <f t="shared" si="13"/>
        <v>N/A</v>
      </c>
      <c r="I92" s="8">
        <v>68.12</v>
      </c>
      <c r="J92" s="8">
        <v>-12.1</v>
      </c>
      <c r="K92" s="25" t="s">
        <v>736</v>
      </c>
      <c r="L92" s="91" t="str">
        <f t="shared" si="14"/>
        <v>Yes</v>
      </c>
    </row>
    <row r="93" spans="1:12" ht="25" x14ac:dyDescent="0.25">
      <c r="A93" s="148" t="s">
        <v>621</v>
      </c>
      <c r="B93" s="21" t="s">
        <v>213</v>
      </c>
      <c r="C93" s="26">
        <v>68023912</v>
      </c>
      <c r="D93" s="7" t="str">
        <f t="shared" si="11"/>
        <v>N/A</v>
      </c>
      <c r="E93" s="26">
        <v>46395350</v>
      </c>
      <c r="F93" s="7" t="str">
        <f t="shared" si="12"/>
        <v>N/A</v>
      </c>
      <c r="G93" s="26">
        <v>51139817</v>
      </c>
      <c r="H93" s="7" t="str">
        <f t="shared" si="13"/>
        <v>N/A</v>
      </c>
      <c r="I93" s="8">
        <v>-31.8</v>
      </c>
      <c r="J93" s="8">
        <v>10.23</v>
      </c>
      <c r="K93" s="25" t="s">
        <v>736</v>
      </c>
      <c r="L93" s="91" t="str">
        <f t="shared" si="14"/>
        <v>Yes</v>
      </c>
    </row>
    <row r="94" spans="1:12" x14ac:dyDescent="0.25">
      <c r="A94" s="151" t="s">
        <v>622</v>
      </c>
      <c r="B94" s="22" t="s">
        <v>213</v>
      </c>
      <c r="C94" s="22">
        <v>4618</v>
      </c>
      <c r="D94" s="7" t="str">
        <f t="shared" si="11"/>
        <v>N/A</v>
      </c>
      <c r="E94" s="22">
        <v>777</v>
      </c>
      <c r="F94" s="7" t="str">
        <f t="shared" si="12"/>
        <v>N/A</v>
      </c>
      <c r="G94" s="22">
        <v>706</v>
      </c>
      <c r="H94" s="7" t="str">
        <f t="shared" si="13"/>
        <v>N/A</v>
      </c>
      <c r="I94" s="8">
        <v>-83.2</v>
      </c>
      <c r="J94" s="8">
        <v>-9.14</v>
      </c>
      <c r="K94" s="1" t="s">
        <v>736</v>
      </c>
      <c r="L94" s="91" t="str">
        <f t="shared" si="14"/>
        <v>Yes</v>
      </c>
    </row>
    <row r="95" spans="1:12" x14ac:dyDescent="0.25">
      <c r="A95" s="148" t="s">
        <v>1437</v>
      </c>
      <c r="B95" s="21" t="s">
        <v>213</v>
      </c>
      <c r="C95" s="26">
        <v>14730.167171999999</v>
      </c>
      <c r="D95" s="7" t="str">
        <f t="shared" si="11"/>
        <v>N/A</v>
      </c>
      <c r="E95" s="26">
        <v>59710.875161000004</v>
      </c>
      <c r="F95" s="7" t="str">
        <f t="shared" si="12"/>
        <v>N/A</v>
      </c>
      <c r="G95" s="26">
        <v>72436.001415999999</v>
      </c>
      <c r="H95" s="7" t="str">
        <f t="shared" si="13"/>
        <v>N/A</v>
      </c>
      <c r="I95" s="8">
        <v>305.39999999999998</v>
      </c>
      <c r="J95" s="8">
        <v>21.31</v>
      </c>
      <c r="K95" s="25" t="s">
        <v>736</v>
      </c>
      <c r="L95" s="91" t="str">
        <f t="shared" si="14"/>
        <v>Yes</v>
      </c>
    </row>
    <row r="96" spans="1:12" ht="25" x14ac:dyDescent="0.25">
      <c r="A96" s="148" t="s">
        <v>623</v>
      </c>
      <c r="B96" s="21" t="s">
        <v>213</v>
      </c>
      <c r="C96" s="26">
        <v>70642</v>
      </c>
      <c r="D96" s="7" t="str">
        <f t="shared" si="11"/>
        <v>N/A</v>
      </c>
      <c r="E96" s="26">
        <v>4834</v>
      </c>
      <c r="F96" s="7" t="str">
        <f t="shared" si="12"/>
        <v>N/A</v>
      </c>
      <c r="G96" s="26">
        <v>4419</v>
      </c>
      <c r="H96" s="7" t="str">
        <f t="shared" si="13"/>
        <v>N/A</v>
      </c>
      <c r="I96" s="8">
        <v>-93.2</v>
      </c>
      <c r="J96" s="8">
        <v>-8.59</v>
      </c>
      <c r="K96" s="25" t="s">
        <v>736</v>
      </c>
      <c r="L96" s="91" t="str">
        <f t="shared" si="14"/>
        <v>Yes</v>
      </c>
    </row>
    <row r="97" spans="1:12" x14ac:dyDescent="0.25">
      <c r="A97" s="148" t="s">
        <v>624</v>
      </c>
      <c r="B97" s="21" t="s">
        <v>213</v>
      </c>
      <c r="C97" s="22">
        <v>2300</v>
      </c>
      <c r="D97" s="7" t="str">
        <f t="shared" si="11"/>
        <v>N/A</v>
      </c>
      <c r="E97" s="22">
        <v>196</v>
      </c>
      <c r="F97" s="7" t="str">
        <f t="shared" si="12"/>
        <v>N/A</v>
      </c>
      <c r="G97" s="22">
        <v>144</v>
      </c>
      <c r="H97" s="7" t="str">
        <f t="shared" si="13"/>
        <v>N/A</v>
      </c>
      <c r="I97" s="8">
        <v>-91.5</v>
      </c>
      <c r="J97" s="8">
        <v>-26.5</v>
      </c>
      <c r="K97" s="25" t="s">
        <v>736</v>
      </c>
      <c r="L97" s="91" t="str">
        <f t="shared" si="14"/>
        <v>Yes</v>
      </c>
    </row>
    <row r="98" spans="1:12" x14ac:dyDescent="0.25">
      <c r="A98" s="148" t="s">
        <v>1438</v>
      </c>
      <c r="B98" s="21" t="s">
        <v>213</v>
      </c>
      <c r="C98" s="26">
        <v>30.713913043000002</v>
      </c>
      <c r="D98" s="7" t="str">
        <f t="shared" si="11"/>
        <v>N/A</v>
      </c>
      <c r="E98" s="26">
        <v>24.663265306</v>
      </c>
      <c r="F98" s="7" t="str">
        <f t="shared" si="12"/>
        <v>N/A</v>
      </c>
      <c r="G98" s="26">
        <v>30.6875</v>
      </c>
      <c r="H98" s="7" t="str">
        <f t="shared" si="13"/>
        <v>N/A</v>
      </c>
      <c r="I98" s="8">
        <v>-19.7</v>
      </c>
      <c r="J98" s="8">
        <v>24.43</v>
      </c>
      <c r="K98" s="25" t="s">
        <v>736</v>
      </c>
      <c r="L98" s="91" t="str">
        <f t="shared" si="14"/>
        <v>Yes</v>
      </c>
    </row>
    <row r="99" spans="1:12" ht="25" x14ac:dyDescent="0.25">
      <c r="A99" s="148" t="s">
        <v>625</v>
      </c>
      <c r="B99" s="21" t="s">
        <v>213</v>
      </c>
      <c r="C99" s="26">
        <v>0</v>
      </c>
      <c r="D99" s="7" t="str">
        <f t="shared" si="11"/>
        <v>N/A</v>
      </c>
      <c r="E99" s="26">
        <v>0</v>
      </c>
      <c r="F99" s="7" t="str">
        <f t="shared" si="12"/>
        <v>N/A</v>
      </c>
      <c r="G99" s="26">
        <v>0</v>
      </c>
      <c r="H99" s="7" t="str">
        <f t="shared" si="13"/>
        <v>N/A</v>
      </c>
      <c r="I99" s="8" t="s">
        <v>1747</v>
      </c>
      <c r="J99" s="8" t="s">
        <v>1747</v>
      </c>
      <c r="K99" s="25" t="s">
        <v>736</v>
      </c>
      <c r="L99" s="91" t="str">
        <f t="shared" si="14"/>
        <v>N/A</v>
      </c>
    </row>
    <row r="100" spans="1:12" x14ac:dyDescent="0.25">
      <c r="A100" s="148" t="s">
        <v>626</v>
      </c>
      <c r="B100" s="21" t="s">
        <v>213</v>
      </c>
      <c r="C100" s="22">
        <v>0</v>
      </c>
      <c r="D100" s="7" t="str">
        <f t="shared" si="11"/>
        <v>N/A</v>
      </c>
      <c r="E100" s="22">
        <v>0</v>
      </c>
      <c r="F100" s="7" t="str">
        <f t="shared" si="12"/>
        <v>N/A</v>
      </c>
      <c r="G100" s="22">
        <v>0</v>
      </c>
      <c r="H100" s="7" t="str">
        <f t="shared" si="13"/>
        <v>N/A</v>
      </c>
      <c r="I100" s="8" t="s">
        <v>1747</v>
      </c>
      <c r="J100" s="8" t="s">
        <v>1747</v>
      </c>
      <c r="K100" s="25" t="s">
        <v>736</v>
      </c>
      <c r="L100" s="91" t="str">
        <f t="shared" si="14"/>
        <v>N/A</v>
      </c>
    </row>
    <row r="101" spans="1:12" ht="25" x14ac:dyDescent="0.25">
      <c r="A101" s="148" t="s">
        <v>1439</v>
      </c>
      <c r="B101" s="21" t="s">
        <v>213</v>
      </c>
      <c r="C101" s="26" t="s">
        <v>1747</v>
      </c>
      <c r="D101" s="7" t="str">
        <f t="shared" si="11"/>
        <v>N/A</v>
      </c>
      <c r="E101" s="26" t="s">
        <v>1747</v>
      </c>
      <c r="F101" s="7" t="str">
        <f t="shared" si="12"/>
        <v>N/A</v>
      </c>
      <c r="G101" s="26" t="s">
        <v>1747</v>
      </c>
      <c r="H101" s="7" t="str">
        <f t="shared" si="13"/>
        <v>N/A</v>
      </c>
      <c r="I101" s="8" t="s">
        <v>1747</v>
      </c>
      <c r="J101" s="8" t="s">
        <v>1747</v>
      </c>
      <c r="K101" s="25" t="s">
        <v>736</v>
      </c>
      <c r="L101" s="91" t="str">
        <f t="shared" si="14"/>
        <v>N/A</v>
      </c>
    </row>
    <row r="102" spans="1:12" ht="25" x14ac:dyDescent="0.25">
      <c r="A102" s="148" t="s">
        <v>627</v>
      </c>
      <c r="B102" s="21" t="s">
        <v>213</v>
      </c>
      <c r="C102" s="26">
        <v>0</v>
      </c>
      <c r="D102" s="7" t="str">
        <f t="shared" si="11"/>
        <v>N/A</v>
      </c>
      <c r="E102" s="26">
        <v>0</v>
      </c>
      <c r="F102" s="7" t="str">
        <f t="shared" si="12"/>
        <v>N/A</v>
      </c>
      <c r="G102" s="26">
        <v>0</v>
      </c>
      <c r="H102" s="7" t="str">
        <f t="shared" si="13"/>
        <v>N/A</v>
      </c>
      <c r="I102" s="8" t="s">
        <v>1747</v>
      </c>
      <c r="J102" s="8" t="s">
        <v>1747</v>
      </c>
      <c r="K102" s="25" t="s">
        <v>736</v>
      </c>
      <c r="L102" s="91" t="str">
        <f t="shared" si="14"/>
        <v>N/A</v>
      </c>
    </row>
    <row r="103" spans="1:12" x14ac:dyDescent="0.25">
      <c r="A103" s="148" t="s">
        <v>628</v>
      </c>
      <c r="B103" s="21" t="s">
        <v>213</v>
      </c>
      <c r="C103" s="22">
        <v>0</v>
      </c>
      <c r="D103" s="7" t="str">
        <f t="shared" si="11"/>
        <v>N/A</v>
      </c>
      <c r="E103" s="22">
        <v>0</v>
      </c>
      <c r="F103" s="7" t="str">
        <f t="shared" si="12"/>
        <v>N/A</v>
      </c>
      <c r="G103" s="22">
        <v>0</v>
      </c>
      <c r="H103" s="7" t="str">
        <f t="shared" si="13"/>
        <v>N/A</v>
      </c>
      <c r="I103" s="8" t="s">
        <v>1747</v>
      </c>
      <c r="J103" s="8" t="s">
        <v>1747</v>
      </c>
      <c r="K103" s="25" t="s">
        <v>736</v>
      </c>
      <c r="L103" s="91" t="str">
        <f t="shared" si="14"/>
        <v>N/A</v>
      </c>
    </row>
    <row r="104" spans="1:12" ht="25" x14ac:dyDescent="0.25">
      <c r="A104" s="148" t="s">
        <v>1440</v>
      </c>
      <c r="B104" s="21" t="s">
        <v>213</v>
      </c>
      <c r="C104" s="26" t="s">
        <v>1747</v>
      </c>
      <c r="D104" s="7" t="str">
        <f t="shared" si="11"/>
        <v>N/A</v>
      </c>
      <c r="E104" s="26" t="s">
        <v>1747</v>
      </c>
      <c r="F104" s="7" t="str">
        <f t="shared" si="12"/>
        <v>N/A</v>
      </c>
      <c r="G104" s="26" t="s">
        <v>1747</v>
      </c>
      <c r="H104" s="7" t="str">
        <f t="shared" si="13"/>
        <v>N/A</v>
      </c>
      <c r="I104" s="8" t="s">
        <v>1747</v>
      </c>
      <c r="J104" s="8" t="s">
        <v>1747</v>
      </c>
      <c r="K104" s="25" t="s">
        <v>736</v>
      </c>
      <c r="L104" s="91" t="str">
        <f t="shared" si="14"/>
        <v>N/A</v>
      </c>
    </row>
    <row r="105" spans="1:12" ht="25" x14ac:dyDescent="0.25">
      <c r="A105" s="148" t="s">
        <v>629</v>
      </c>
      <c r="B105" s="21" t="s">
        <v>213</v>
      </c>
      <c r="C105" s="26">
        <v>3574054</v>
      </c>
      <c r="D105" s="7" t="str">
        <f t="shared" si="11"/>
        <v>N/A</v>
      </c>
      <c r="E105" s="26">
        <v>62876</v>
      </c>
      <c r="F105" s="7" t="str">
        <f t="shared" si="12"/>
        <v>N/A</v>
      </c>
      <c r="G105" s="26">
        <v>253661</v>
      </c>
      <c r="H105" s="7" t="str">
        <f t="shared" si="13"/>
        <v>N/A</v>
      </c>
      <c r="I105" s="8">
        <v>-98.2</v>
      </c>
      <c r="J105" s="8">
        <v>303.39999999999998</v>
      </c>
      <c r="K105" s="25" t="s">
        <v>736</v>
      </c>
      <c r="L105" s="91" t="str">
        <f t="shared" si="14"/>
        <v>No</v>
      </c>
    </row>
    <row r="106" spans="1:12" x14ac:dyDescent="0.25">
      <c r="A106" s="148" t="s">
        <v>630</v>
      </c>
      <c r="B106" s="21" t="s">
        <v>213</v>
      </c>
      <c r="C106" s="22">
        <v>256</v>
      </c>
      <c r="D106" s="7" t="str">
        <f t="shared" si="11"/>
        <v>N/A</v>
      </c>
      <c r="E106" s="22">
        <v>13</v>
      </c>
      <c r="F106" s="7" t="str">
        <f t="shared" si="12"/>
        <v>N/A</v>
      </c>
      <c r="G106" s="22">
        <v>33</v>
      </c>
      <c r="H106" s="7" t="str">
        <f t="shared" si="13"/>
        <v>N/A</v>
      </c>
      <c r="I106" s="8">
        <v>-94.9</v>
      </c>
      <c r="J106" s="8">
        <v>153.80000000000001</v>
      </c>
      <c r="K106" s="25" t="s">
        <v>736</v>
      </c>
      <c r="L106" s="91" t="str">
        <f t="shared" si="14"/>
        <v>No</v>
      </c>
    </row>
    <row r="107" spans="1:12" ht="25" x14ac:dyDescent="0.25">
      <c r="A107" s="148" t="s">
        <v>1441</v>
      </c>
      <c r="B107" s="21" t="s">
        <v>213</v>
      </c>
      <c r="C107" s="26">
        <v>13961.148438</v>
      </c>
      <c r="D107" s="7" t="str">
        <f t="shared" si="11"/>
        <v>N/A</v>
      </c>
      <c r="E107" s="26">
        <v>4836.6153845999997</v>
      </c>
      <c r="F107" s="7" t="str">
        <f t="shared" si="12"/>
        <v>N/A</v>
      </c>
      <c r="G107" s="26">
        <v>7686.6969697000004</v>
      </c>
      <c r="H107" s="7" t="str">
        <f t="shared" si="13"/>
        <v>N/A</v>
      </c>
      <c r="I107" s="8">
        <v>-65.400000000000006</v>
      </c>
      <c r="J107" s="8">
        <v>58.93</v>
      </c>
      <c r="K107" s="25" t="s">
        <v>736</v>
      </c>
      <c r="L107" s="91" t="str">
        <f t="shared" si="14"/>
        <v>No</v>
      </c>
    </row>
    <row r="108" spans="1:12" ht="25" x14ac:dyDescent="0.25">
      <c r="A108" s="148" t="s">
        <v>631</v>
      </c>
      <c r="B108" s="21" t="s">
        <v>213</v>
      </c>
      <c r="C108" s="26">
        <v>784462</v>
      </c>
      <c r="D108" s="7" t="str">
        <f t="shared" si="11"/>
        <v>N/A</v>
      </c>
      <c r="E108" s="26">
        <v>21593</v>
      </c>
      <c r="F108" s="7" t="str">
        <f t="shared" si="12"/>
        <v>N/A</v>
      </c>
      <c r="G108" s="26">
        <v>12970</v>
      </c>
      <c r="H108" s="7" t="str">
        <f t="shared" si="13"/>
        <v>N/A</v>
      </c>
      <c r="I108" s="8">
        <v>-97.2</v>
      </c>
      <c r="J108" s="8">
        <v>-39.9</v>
      </c>
      <c r="K108" s="25" t="s">
        <v>736</v>
      </c>
      <c r="L108" s="91" t="str">
        <f t="shared" si="14"/>
        <v>No</v>
      </c>
    </row>
    <row r="109" spans="1:12" x14ac:dyDescent="0.25">
      <c r="A109" s="148" t="s">
        <v>632</v>
      </c>
      <c r="B109" s="21" t="s">
        <v>213</v>
      </c>
      <c r="C109" s="22">
        <v>1640</v>
      </c>
      <c r="D109" s="7" t="str">
        <f t="shared" si="11"/>
        <v>N/A</v>
      </c>
      <c r="E109" s="22">
        <v>79</v>
      </c>
      <c r="F109" s="7" t="str">
        <f t="shared" si="12"/>
        <v>N/A</v>
      </c>
      <c r="G109" s="22">
        <v>41</v>
      </c>
      <c r="H109" s="7" t="str">
        <f t="shared" si="13"/>
        <v>N/A</v>
      </c>
      <c r="I109" s="8">
        <v>-95.2</v>
      </c>
      <c r="J109" s="8">
        <v>-48.1</v>
      </c>
      <c r="K109" s="25" t="s">
        <v>736</v>
      </c>
      <c r="L109" s="91" t="str">
        <f t="shared" si="14"/>
        <v>No</v>
      </c>
    </row>
    <row r="110" spans="1:12" ht="25" x14ac:dyDescent="0.25">
      <c r="A110" s="148" t="s">
        <v>1442</v>
      </c>
      <c r="B110" s="21" t="s">
        <v>213</v>
      </c>
      <c r="C110" s="26">
        <v>478.33048780000001</v>
      </c>
      <c r="D110" s="7" t="str">
        <f t="shared" si="11"/>
        <v>N/A</v>
      </c>
      <c r="E110" s="26">
        <v>273.32911392</v>
      </c>
      <c r="F110" s="7" t="str">
        <f t="shared" si="12"/>
        <v>N/A</v>
      </c>
      <c r="G110" s="26">
        <v>316.34146341000002</v>
      </c>
      <c r="H110" s="7" t="str">
        <f t="shared" si="13"/>
        <v>N/A</v>
      </c>
      <c r="I110" s="8">
        <v>-42.9</v>
      </c>
      <c r="J110" s="8">
        <v>15.74</v>
      </c>
      <c r="K110" s="25" t="s">
        <v>736</v>
      </c>
      <c r="L110" s="91" t="str">
        <f t="shared" si="14"/>
        <v>Yes</v>
      </c>
    </row>
    <row r="111" spans="1:12" x14ac:dyDescent="0.25">
      <c r="A111" s="148" t="s">
        <v>633</v>
      </c>
      <c r="B111" s="21" t="s">
        <v>213</v>
      </c>
      <c r="C111" s="26">
        <v>12023246</v>
      </c>
      <c r="D111" s="7" t="str">
        <f t="shared" si="11"/>
        <v>N/A</v>
      </c>
      <c r="E111" s="26">
        <v>327373</v>
      </c>
      <c r="F111" s="7" t="str">
        <f t="shared" si="12"/>
        <v>N/A</v>
      </c>
      <c r="G111" s="26">
        <v>12804</v>
      </c>
      <c r="H111" s="7" t="str">
        <f t="shared" si="13"/>
        <v>N/A</v>
      </c>
      <c r="I111" s="8">
        <v>-97.3</v>
      </c>
      <c r="J111" s="8">
        <v>-96.1</v>
      </c>
      <c r="K111" s="25" t="s">
        <v>736</v>
      </c>
      <c r="L111" s="91" t="str">
        <f t="shared" si="14"/>
        <v>No</v>
      </c>
    </row>
    <row r="112" spans="1:12" x14ac:dyDescent="0.25">
      <c r="A112" s="148" t="s">
        <v>634</v>
      </c>
      <c r="B112" s="21" t="s">
        <v>213</v>
      </c>
      <c r="C112" s="22">
        <v>512</v>
      </c>
      <c r="D112" s="7" t="str">
        <f t="shared" si="11"/>
        <v>N/A</v>
      </c>
      <c r="E112" s="22">
        <v>77</v>
      </c>
      <c r="F112" s="7" t="str">
        <f t="shared" si="12"/>
        <v>N/A</v>
      </c>
      <c r="G112" s="22">
        <v>11</v>
      </c>
      <c r="H112" s="7" t="str">
        <f t="shared" si="13"/>
        <v>N/A</v>
      </c>
      <c r="I112" s="8">
        <v>-85</v>
      </c>
      <c r="J112" s="8">
        <v>-98.7</v>
      </c>
      <c r="K112" s="25" t="s">
        <v>736</v>
      </c>
      <c r="L112" s="91" t="str">
        <f t="shared" si="14"/>
        <v>No</v>
      </c>
    </row>
    <row r="113" spans="1:12" x14ac:dyDescent="0.25">
      <c r="A113" s="148" t="s">
        <v>1443</v>
      </c>
      <c r="B113" s="21" t="s">
        <v>213</v>
      </c>
      <c r="C113" s="26">
        <v>23482.902343999998</v>
      </c>
      <c r="D113" s="7" t="str">
        <f t="shared" si="11"/>
        <v>N/A</v>
      </c>
      <c r="E113" s="26">
        <v>4251.5974026000004</v>
      </c>
      <c r="F113" s="7" t="str">
        <f t="shared" si="12"/>
        <v>N/A</v>
      </c>
      <c r="G113" s="26">
        <v>12804</v>
      </c>
      <c r="H113" s="7" t="str">
        <f t="shared" si="13"/>
        <v>N/A</v>
      </c>
      <c r="I113" s="8">
        <v>-81.900000000000006</v>
      </c>
      <c r="J113" s="8">
        <v>201.2</v>
      </c>
      <c r="K113" s="25" t="s">
        <v>736</v>
      </c>
      <c r="L113" s="91" t="str">
        <f t="shared" si="14"/>
        <v>No</v>
      </c>
    </row>
    <row r="114" spans="1:12" ht="25" x14ac:dyDescent="0.25">
      <c r="A114" s="148" t="s">
        <v>635</v>
      </c>
      <c r="B114" s="21" t="s">
        <v>213</v>
      </c>
      <c r="C114" s="26">
        <v>36135</v>
      </c>
      <c r="D114" s="7" t="str">
        <f t="shared" si="11"/>
        <v>N/A</v>
      </c>
      <c r="E114" s="26">
        <v>304</v>
      </c>
      <c r="F114" s="7" t="str">
        <f t="shared" si="12"/>
        <v>N/A</v>
      </c>
      <c r="G114" s="26">
        <v>34</v>
      </c>
      <c r="H114" s="7" t="str">
        <f t="shared" si="13"/>
        <v>N/A</v>
      </c>
      <c r="I114" s="8">
        <v>-99.2</v>
      </c>
      <c r="J114" s="8">
        <v>-88.8</v>
      </c>
      <c r="K114" s="25" t="s">
        <v>736</v>
      </c>
      <c r="L114" s="91" t="str">
        <f>IF(J114="Div by 0", "N/A", IF(OR(J114="N/A",K114="N/A"),"N/A", IF(J114&gt;VALUE(MID(K114,1,2)), "No", IF(J114&lt;-1*VALUE(MID(K114,1,2)), "No", "Yes"))))</f>
        <v>No</v>
      </c>
    </row>
    <row r="115" spans="1:12" x14ac:dyDescent="0.25">
      <c r="A115" s="148" t="s">
        <v>636</v>
      </c>
      <c r="B115" s="21" t="s">
        <v>213</v>
      </c>
      <c r="C115" s="22">
        <v>322</v>
      </c>
      <c r="D115" s="7" t="str">
        <f t="shared" si="11"/>
        <v>N/A</v>
      </c>
      <c r="E115" s="22">
        <v>12</v>
      </c>
      <c r="F115" s="7" t="str">
        <f t="shared" si="12"/>
        <v>N/A</v>
      </c>
      <c r="G115" s="22">
        <v>11</v>
      </c>
      <c r="H115" s="7" t="str">
        <f t="shared" si="13"/>
        <v>N/A</v>
      </c>
      <c r="I115" s="8">
        <v>-96.3</v>
      </c>
      <c r="J115" s="8">
        <v>-91.7</v>
      </c>
      <c r="K115" s="25" t="s">
        <v>736</v>
      </c>
      <c r="L115" s="91" t="str">
        <f t="shared" ref="L115:L119" si="15">IF(J115="Div by 0", "N/A", IF(OR(J115="N/A",K115="N/A"),"N/A", IF(J115&gt;VALUE(MID(K115,1,2)), "No", IF(J115&lt;-1*VALUE(MID(K115,1,2)), "No", "Yes"))))</f>
        <v>No</v>
      </c>
    </row>
    <row r="116" spans="1:12" ht="25" x14ac:dyDescent="0.25">
      <c r="A116" s="148" t="s">
        <v>1444</v>
      </c>
      <c r="B116" s="21" t="s">
        <v>213</v>
      </c>
      <c r="C116" s="26">
        <v>112.22049689000001</v>
      </c>
      <c r="D116" s="7" t="str">
        <f t="shared" si="11"/>
        <v>N/A</v>
      </c>
      <c r="E116" s="26">
        <v>25.333333332999999</v>
      </c>
      <c r="F116" s="7" t="str">
        <f t="shared" si="12"/>
        <v>N/A</v>
      </c>
      <c r="G116" s="26">
        <v>34</v>
      </c>
      <c r="H116" s="7" t="str">
        <f t="shared" si="13"/>
        <v>N/A</v>
      </c>
      <c r="I116" s="8">
        <v>-77.400000000000006</v>
      </c>
      <c r="J116" s="8">
        <v>34.21</v>
      </c>
      <c r="K116" s="25" t="s">
        <v>736</v>
      </c>
      <c r="L116" s="91" t="str">
        <f t="shared" si="15"/>
        <v>No</v>
      </c>
    </row>
    <row r="117" spans="1:12" ht="25" x14ac:dyDescent="0.25">
      <c r="A117" s="148" t="s">
        <v>637</v>
      </c>
      <c r="B117" s="21" t="s">
        <v>213</v>
      </c>
      <c r="C117" s="26">
        <v>1557197</v>
      </c>
      <c r="D117" s="7" t="str">
        <f t="shared" si="11"/>
        <v>N/A</v>
      </c>
      <c r="E117" s="26">
        <v>150337</v>
      </c>
      <c r="F117" s="7" t="str">
        <f t="shared" si="12"/>
        <v>N/A</v>
      </c>
      <c r="G117" s="26">
        <v>149763</v>
      </c>
      <c r="H117" s="7" t="str">
        <f t="shared" si="13"/>
        <v>N/A</v>
      </c>
      <c r="I117" s="8">
        <v>-90.3</v>
      </c>
      <c r="J117" s="8">
        <v>-0.38200000000000001</v>
      </c>
      <c r="K117" s="25" t="s">
        <v>736</v>
      </c>
      <c r="L117" s="91" t="str">
        <f t="shared" si="15"/>
        <v>Yes</v>
      </c>
    </row>
    <row r="118" spans="1:12" x14ac:dyDescent="0.25">
      <c r="A118" s="148" t="s">
        <v>638</v>
      </c>
      <c r="B118" s="21" t="s">
        <v>213</v>
      </c>
      <c r="C118" s="22">
        <v>15</v>
      </c>
      <c r="D118" s="7" t="str">
        <f t="shared" si="11"/>
        <v>N/A</v>
      </c>
      <c r="E118" s="22">
        <v>11</v>
      </c>
      <c r="F118" s="7" t="str">
        <f t="shared" si="12"/>
        <v>N/A</v>
      </c>
      <c r="G118" s="22">
        <v>11</v>
      </c>
      <c r="H118" s="7" t="str">
        <f t="shared" si="13"/>
        <v>N/A</v>
      </c>
      <c r="I118" s="8">
        <v>-93.3</v>
      </c>
      <c r="J118" s="8">
        <v>0</v>
      </c>
      <c r="K118" s="25" t="s">
        <v>736</v>
      </c>
      <c r="L118" s="91" t="str">
        <f t="shared" si="15"/>
        <v>Yes</v>
      </c>
    </row>
    <row r="119" spans="1:12" ht="25" x14ac:dyDescent="0.25">
      <c r="A119" s="148" t="s">
        <v>1445</v>
      </c>
      <c r="B119" s="21" t="s">
        <v>213</v>
      </c>
      <c r="C119" s="26">
        <v>103813.13333</v>
      </c>
      <c r="D119" s="7" t="str">
        <f t="shared" si="11"/>
        <v>N/A</v>
      </c>
      <c r="E119" s="26">
        <v>150337</v>
      </c>
      <c r="F119" s="7" t="str">
        <f t="shared" si="12"/>
        <v>N/A</v>
      </c>
      <c r="G119" s="26">
        <v>149763</v>
      </c>
      <c r="H119" s="7" t="str">
        <f t="shared" si="13"/>
        <v>N/A</v>
      </c>
      <c r="I119" s="8">
        <v>44.82</v>
      </c>
      <c r="J119" s="8">
        <v>-0.38200000000000001</v>
      </c>
      <c r="K119" s="25" t="s">
        <v>736</v>
      </c>
      <c r="L119" s="91" t="str">
        <f t="shared" si="15"/>
        <v>Yes</v>
      </c>
    </row>
    <row r="120" spans="1:12" ht="25" x14ac:dyDescent="0.25">
      <c r="A120" s="148" t="s">
        <v>639</v>
      </c>
      <c r="B120" s="21" t="s">
        <v>213</v>
      </c>
      <c r="C120" s="26">
        <v>1075412</v>
      </c>
      <c r="D120" s="7" t="str">
        <f t="shared" si="11"/>
        <v>N/A</v>
      </c>
      <c r="E120" s="26">
        <v>178503</v>
      </c>
      <c r="F120" s="7" t="str">
        <f t="shared" si="12"/>
        <v>N/A</v>
      </c>
      <c r="G120" s="26">
        <v>228296</v>
      </c>
      <c r="H120" s="7" t="str">
        <f t="shared" si="13"/>
        <v>N/A</v>
      </c>
      <c r="I120" s="8">
        <v>-83.4</v>
      </c>
      <c r="J120" s="8">
        <v>27.89</v>
      </c>
      <c r="K120" s="25" t="s">
        <v>736</v>
      </c>
      <c r="L120" s="91" t="str">
        <f t="shared" ref="L120:L131" si="16">IF(J120="Div by 0", "N/A", IF(K120="N/A","N/A", IF(J120&gt;VALUE(MID(K120,1,2)), "No", IF(J120&lt;-1*VALUE(MID(K120,1,2)), "No", "Yes"))))</f>
        <v>Yes</v>
      </c>
    </row>
    <row r="121" spans="1:12" x14ac:dyDescent="0.25">
      <c r="A121" s="148" t="s">
        <v>640</v>
      </c>
      <c r="B121" s="21" t="s">
        <v>213</v>
      </c>
      <c r="C121" s="22">
        <v>1536</v>
      </c>
      <c r="D121" s="7" t="str">
        <f t="shared" si="11"/>
        <v>N/A</v>
      </c>
      <c r="E121" s="22">
        <v>210</v>
      </c>
      <c r="F121" s="7" t="str">
        <f t="shared" si="12"/>
        <v>N/A</v>
      </c>
      <c r="G121" s="22">
        <v>249</v>
      </c>
      <c r="H121" s="7" t="str">
        <f t="shared" si="13"/>
        <v>N/A</v>
      </c>
      <c r="I121" s="8">
        <v>-86.3</v>
      </c>
      <c r="J121" s="8">
        <v>18.57</v>
      </c>
      <c r="K121" s="25" t="s">
        <v>736</v>
      </c>
      <c r="L121" s="91" t="str">
        <f t="shared" si="16"/>
        <v>Yes</v>
      </c>
    </row>
    <row r="122" spans="1:12" ht="25" x14ac:dyDescent="0.25">
      <c r="A122" s="148" t="s">
        <v>1446</v>
      </c>
      <c r="B122" s="21" t="s">
        <v>213</v>
      </c>
      <c r="C122" s="26">
        <v>700.13802082999996</v>
      </c>
      <c r="D122" s="7" t="str">
        <f t="shared" si="11"/>
        <v>N/A</v>
      </c>
      <c r="E122" s="26">
        <v>850.01428570999997</v>
      </c>
      <c r="F122" s="7" t="str">
        <f t="shared" si="12"/>
        <v>N/A</v>
      </c>
      <c r="G122" s="26">
        <v>916.85140562000004</v>
      </c>
      <c r="H122" s="7" t="str">
        <f t="shared" si="13"/>
        <v>N/A</v>
      </c>
      <c r="I122" s="8">
        <v>21.41</v>
      </c>
      <c r="J122" s="8">
        <v>7.8630000000000004</v>
      </c>
      <c r="K122" s="25" t="s">
        <v>736</v>
      </c>
      <c r="L122" s="91" t="str">
        <f t="shared" si="16"/>
        <v>Yes</v>
      </c>
    </row>
    <row r="123" spans="1:12" ht="25" x14ac:dyDescent="0.25">
      <c r="A123" s="148" t="s">
        <v>641</v>
      </c>
      <c r="B123" s="21" t="s">
        <v>213</v>
      </c>
      <c r="C123" s="26">
        <v>12865893</v>
      </c>
      <c r="D123" s="7" t="str">
        <f t="shared" ref="D123:D131" si="17">IF($B123="N/A","N/A",IF(C123&gt;10,"No",IF(C123&lt;-10,"No","Yes")))</f>
        <v>N/A</v>
      </c>
      <c r="E123" s="26">
        <v>13221140</v>
      </c>
      <c r="F123" s="7" t="str">
        <f t="shared" ref="F123:F131" si="18">IF($B123="N/A","N/A",IF(E123&gt;10,"No",IF(E123&lt;-10,"No","Yes")))</f>
        <v>N/A</v>
      </c>
      <c r="G123" s="26">
        <v>13590790</v>
      </c>
      <c r="H123" s="7" t="str">
        <f t="shared" ref="H123:H131" si="19">IF($B123="N/A","N/A",IF(G123&gt;10,"No",IF(G123&lt;-10,"No","Yes")))</f>
        <v>N/A</v>
      </c>
      <c r="I123" s="8">
        <v>2.7610000000000001</v>
      </c>
      <c r="J123" s="8">
        <v>2.7959999999999998</v>
      </c>
      <c r="K123" s="25" t="s">
        <v>736</v>
      </c>
      <c r="L123" s="91" t="str">
        <f t="shared" si="16"/>
        <v>Yes</v>
      </c>
    </row>
    <row r="124" spans="1:12" x14ac:dyDescent="0.25">
      <c r="A124" s="148" t="s">
        <v>642</v>
      </c>
      <c r="B124" s="21" t="s">
        <v>213</v>
      </c>
      <c r="C124" s="22">
        <v>155</v>
      </c>
      <c r="D124" s="7" t="str">
        <f t="shared" si="17"/>
        <v>N/A</v>
      </c>
      <c r="E124" s="22">
        <v>146</v>
      </c>
      <c r="F124" s="7" t="str">
        <f t="shared" si="18"/>
        <v>N/A</v>
      </c>
      <c r="G124" s="22">
        <v>163</v>
      </c>
      <c r="H124" s="7" t="str">
        <f t="shared" si="19"/>
        <v>N/A</v>
      </c>
      <c r="I124" s="8">
        <v>-5.81</v>
      </c>
      <c r="J124" s="8">
        <v>11.64</v>
      </c>
      <c r="K124" s="25" t="s">
        <v>736</v>
      </c>
      <c r="L124" s="91" t="str">
        <f t="shared" si="16"/>
        <v>Yes</v>
      </c>
    </row>
    <row r="125" spans="1:12" ht="25" x14ac:dyDescent="0.25">
      <c r="A125" s="148" t="s">
        <v>1447</v>
      </c>
      <c r="B125" s="21" t="s">
        <v>213</v>
      </c>
      <c r="C125" s="26">
        <v>83005.761289999995</v>
      </c>
      <c r="D125" s="7" t="str">
        <f t="shared" si="17"/>
        <v>N/A</v>
      </c>
      <c r="E125" s="26">
        <v>90555.753425000003</v>
      </c>
      <c r="F125" s="7" t="str">
        <f t="shared" si="18"/>
        <v>N/A</v>
      </c>
      <c r="G125" s="26">
        <v>83379.079754999999</v>
      </c>
      <c r="H125" s="7" t="str">
        <f t="shared" si="19"/>
        <v>N/A</v>
      </c>
      <c r="I125" s="8">
        <v>9.0960000000000001</v>
      </c>
      <c r="J125" s="8">
        <v>-7.93</v>
      </c>
      <c r="K125" s="25" t="s">
        <v>736</v>
      </c>
      <c r="L125" s="91" t="str">
        <f t="shared" si="16"/>
        <v>Yes</v>
      </c>
    </row>
    <row r="126" spans="1:12" ht="25" x14ac:dyDescent="0.25">
      <c r="A126" s="148" t="s">
        <v>643</v>
      </c>
      <c r="B126" s="21" t="s">
        <v>213</v>
      </c>
      <c r="C126" s="26">
        <v>7462028</v>
      </c>
      <c r="D126" s="7" t="str">
        <f t="shared" si="17"/>
        <v>N/A</v>
      </c>
      <c r="E126" s="26">
        <v>53978</v>
      </c>
      <c r="F126" s="7" t="str">
        <f t="shared" si="18"/>
        <v>N/A</v>
      </c>
      <c r="G126" s="26">
        <v>114234</v>
      </c>
      <c r="H126" s="7" t="str">
        <f t="shared" si="19"/>
        <v>N/A</v>
      </c>
      <c r="I126" s="8">
        <v>-99.3</v>
      </c>
      <c r="J126" s="8">
        <v>111.6</v>
      </c>
      <c r="K126" s="25" t="s">
        <v>736</v>
      </c>
      <c r="L126" s="91" t="str">
        <f t="shared" si="16"/>
        <v>No</v>
      </c>
    </row>
    <row r="127" spans="1:12" x14ac:dyDescent="0.25">
      <c r="A127" s="148" t="s">
        <v>644</v>
      </c>
      <c r="B127" s="21" t="s">
        <v>213</v>
      </c>
      <c r="C127" s="22">
        <v>590</v>
      </c>
      <c r="D127" s="7" t="str">
        <f t="shared" si="17"/>
        <v>N/A</v>
      </c>
      <c r="E127" s="22">
        <v>26</v>
      </c>
      <c r="F127" s="7" t="str">
        <f t="shared" si="18"/>
        <v>N/A</v>
      </c>
      <c r="G127" s="22">
        <v>36</v>
      </c>
      <c r="H127" s="7" t="str">
        <f t="shared" si="19"/>
        <v>N/A</v>
      </c>
      <c r="I127" s="8">
        <v>-95.6</v>
      </c>
      <c r="J127" s="8">
        <v>38.46</v>
      </c>
      <c r="K127" s="25" t="s">
        <v>736</v>
      </c>
      <c r="L127" s="91" t="str">
        <f t="shared" si="16"/>
        <v>No</v>
      </c>
    </row>
    <row r="128" spans="1:12" ht="25" x14ac:dyDescent="0.25">
      <c r="A128" s="148" t="s">
        <v>1448</v>
      </c>
      <c r="B128" s="21" t="s">
        <v>213</v>
      </c>
      <c r="C128" s="26">
        <v>12647.505085000001</v>
      </c>
      <c r="D128" s="7" t="str">
        <f t="shared" si="17"/>
        <v>N/A</v>
      </c>
      <c r="E128" s="26">
        <v>2076.0769230999999</v>
      </c>
      <c r="F128" s="7" t="str">
        <f t="shared" si="18"/>
        <v>N/A</v>
      </c>
      <c r="G128" s="26">
        <v>3173.1666667</v>
      </c>
      <c r="H128" s="7" t="str">
        <f t="shared" si="19"/>
        <v>N/A</v>
      </c>
      <c r="I128" s="8">
        <v>-83.6</v>
      </c>
      <c r="J128" s="8">
        <v>52.84</v>
      </c>
      <c r="K128" s="25" t="s">
        <v>736</v>
      </c>
      <c r="L128" s="91" t="str">
        <f t="shared" si="16"/>
        <v>No</v>
      </c>
    </row>
    <row r="129" spans="1:12" ht="25" x14ac:dyDescent="0.25">
      <c r="A129" s="148" t="s">
        <v>645</v>
      </c>
      <c r="B129" s="21" t="s">
        <v>213</v>
      </c>
      <c r="C129" s="26">
        <v>8787498</v>
      </c>
      <c r="D129" s="7" t="str">
        <f t="shared" si="17"/>
        <v>N/A</v>
      </c>
      <c r="E129" s="26">
        <v>6285200</v>
      </c>
      <c r="F129" s="7" t="str">
        <f t="shared" si="18"/>
        <v>N/A</v>
      </c>
      <c r="G129" s="26">
        <v>7938891</v>
      </c>
      <c r="H129" s="7" t="str">
        <f t="shared" si="19"/>
        <v>N/A</v>
      </c>
      <c r="I129" s="8">
        <v>-28.5</v>
      </c>
      <c r="J129" s="8">
        <v>26.31</v>
      </c>
      <c r="K129" s="25" t="s">
        <v>736</v>
      </c>
      <c r="L129" s="91" t="str">
        <f t="shared" si="16"/>
        <v>Yes</v>
      </c>
    </row>
    <row r="130" spans="1:12" x14ac:dyDescent="0.25">
      <c r="A130" s="148" t="s">
        <v>646</v>
      </c>
      <c r="B130" s="21" t="s">
        <v>213</v>
      </c>
      <c r="C130" s="22">
        <v>516</v>
      </c>
      <c r="D130" s="7" t="str">
        <f t="shared" si="17"/>
        <v>N/A</v>
      </c>
      <c r="E130" s="22">
        <v>283</v>
      </c>
      <c r="F130" s="7" t="str">
        <f t="shared" si="18"/>
        <v>N/A</v>
      </c>
      <c r="G130" s="22">
        <v>300</v>
      </c>
      <c r="H130" s="7" t="str">
        <f t="shared" si="19"/>
        <v>N/A</v>
      </c>
      <c r="I130" s="8">
        <v>-45.2</v>
      </c>
      <c r="J130" s="8">
        <v>6.0069999999999997</v>
      </c>
      <c r="K130" s="25" t="s">
        <v>736</v>
      </c>
      <c r="L130" s="91" t="str">
        <f t="shared" si="16"/>
        <v>Yes</v>
      </c>
    </row>
    <row r="131" spans="1:12" ht="25" x14ac:dyDescent="0.25">
      <c r="A131" s="148" t="s">
        <v>1449</v>
      </c>
      <c r="B131" s="21" t="s">
        <v>213</v>
      </c>
      <c r="C131" s="26">
        <v>17030.034884000001</v>
      </c>
      <c r="D131" s="7" t="str">
        <f t="shared" si="17"/>
        <v>N/A</v>
      </c>
      <c r="E131" s="26">
        <v>22209.187279000002</v>
      </c>
      <c r="F131" s="7" t="str">
        <f t="shared" si="18"/>
        <v>N/A</v>
      </c>
      <c r="G131" s="26">
        <v>26462.97</v>
      </c>
      <c r="H131" s="7" t="str">
        <f t="shared" si="19"/>
        <v>N/A</v>
      </c>
      <c r="I131" s="8">
        <v>30.41</v>
      </c>
      <c r="J131" s="8">
        <v>19.149999999999999</v>
      </c>
      <c r="K131" s="25" t="s">
        <v>736</v>
      </c>
      <c r="L131" s="91" t="str">
        <f t="shared" si="16"/>
        <v>Yes</v>
      </c>
    </row>
    <row r="132" spans="1:12" x14ac:dyDescent="0.25">
      <c r="A132" s="148" t="s">
        <v>1450</v>
      </c>
      <c r="B132" s="21" t="s">
        <v>213</v>
      </c>
      <c r="C132" s="26">
        <v>513.49970346999999</v>
      </c>
      <c r="D132" s="7" t="str">
        <f t="shared" ref="D132:D143" si="20">IF($B132="N/A","N/A",IF(C132&gt;10,"No",IF(C132&lt;-10,"No","Yes")))</f>
        <v>N/A</v>
      </c>
      <c r="E132" s="26">
        <v>373.08934707999998</v>
      </c>
      <c r="F132" s="7" t="str">
        <f t="shared" ref="F132:F143" si="21">IF($B132="N/A","N/A",IF(E132&gt;10,"No",IF(E132&lt;-10,"No","Yes")))</f>
        <v>N/A</v>
      </c>
      <c r="G132" s="26">
        <v>685.03861003999998</v>
      </c>
      <c r="H132" s="7" t="str">
        <f t="shared" ref="H132:H143" si="22">IF($B132="N/A","N/A",IF(G132&gt;10,"No",IF(G132&lt;-10,"No","Yes")))</f>
        <v>N/A</v>
      </c>
      <c r="I132" s="8">
        <v>-27.3</v>
      </c>
      <c r="J132" s="8">
        <v>83.61</v>
      </c>
      <c r="K132" s="25" t="s">
        <v>736</v>
      </c>
      <c r="L132" s="91" t="str">
        <f t="shared" ref="L132:L143" si="23">IF(J132="Div by 0", "N/A", IF(K132="N/A","N/A", IF(J132&gt;VALUE(MID(K132,1,2)), "No", IF(J132&lt;-1*VALUE(MID(K132,1,2)), "No", "Yes"))))</f>
        <v>No</v>
      </c>
    </row>
    <row r="133" spans="1:12" x14ac:dyDescent="0.25">
      <c r="A133" s="148" t="s">
        <v>1451</v>
      </c>
      <c r="B133" s="21" t="s">
        <v>213</v>
      </c>
      <c r="C133" s="26">
        <v>554.78880077999997</v>
      </c>
      <c r="D133" s="7" t="str">
        <f t="shared" si="20"/>
        <v>N/A</v>
      </c>
      <c r="E133" s="26">
        <v>450.40606061</v>
      </c>
      <c r="F133" s="7" t="str">
        <f t="shared" si="21"/>
        <v>N/A</v>
      </c>
      <c r="G133" s="26">
        <v>1274.1435644000001</v>
      </c>
      <c r="H133" s="7" t="str">
        <f t="shared" si="22"/>
        <v>N/A</v>
      </c>
      <c r="I133" s="8">
        <v>-18.8</v>
      </c>
      <c r="J133" s="8">
        <v>182.9</v>
      </c>
      <c r="K133" s="25" t="s">
        <v>736</v>
      </c>
      <c r="L133" s="91" t="str">
        <f t="shared" si="23"/>
        <v>No</v>
      </c>
    </row>
    <row r="134" spans="1:12" x14ac:dyDescent="0.25">
      <c r="A134" s="148" t="s">
        <v>1452</v>
      </c>
      <c r="B134" s="21" t="s">
        <v>213</v>
      </c>
      <c r="C134" s="26">
        <v>465.01788839</v>
      </c>
      <c r="D134" s="7" t="str">
        <f t="shared" si="20"/>
        <v>N/A</v>
      </c>
      <c r="E134" s="26">
        <v>309.22822492</v>
      </c>
      <c r="F134" s="7" t="str">
        <f t="shared" si="21"/>
        <v>N/A</v>
      </c>
      <c r="G134" s="26">
        <v>250.35249042000001</v>
      </c>
      <c r="H134" s="7" t="str">
        <f t="shared" si="22"/>
        <v>N/A</v>
      </c>
      <c r="I134" s="8">
        <v>-33.5</v>
      </c>
      <c r="J134" s="8">
        <v>-19</v>
      </c>
      <c r="K134" s="25" t="s">
        <v>736</v>
      </c>
      <c r="L134" s="91" t="str">
        <f t="shared" si="23"/>
        <v>Yes</v>
      </c>
    </row>
    <row r="135" spans="1:12" x14ac:dyDescent="0.25">
      <c r="A135" s="148" t="s">
        <v>1453</v>
      </c>
      <c r="B135" s="21" t="s">
        <v>213</v>
      </c>
      <c r="C135" s="26">
        <v>15506.090994</v>
      </c>
      <c r="D135" s="7" t="str">
        <f t="shared" si="20"/>
        <v>N/A</v>
      </c>
      <c r="E135" s="26">
        <v>15742.65567</v>
      </c>
      <c r="F135" s="7" t="str">
        <f t="shared" si="21"/>
        <v>N/A</v>
      </c>
      <c r="G135" s="26">
        <v>24532.354246999999</v>
      </c>
      <c r="H135" s="7" t="str">
        <f t="shared" si="22"/>
        <v>N/A</v>
      </c>
      <c r="I135" s="8">
        <v>1.526</v>
      </c>
      <c r="J135" s="8">
        <v>55.83</v>
      </c>
      <c r="K135" s="25" t="s">
        <v>736</v>
      </c>
      <c r="L135" s="91" t="str">
        <f t="shared" si="23"/>
        <v>No</v>
      </c>
    </row>
    <row r="136" spans="1:12" x14ac:dyDescent="0.25">
      <c r="A136" s="148" t="s">
        <v>1454</v>
      </c>
      <c r="B136" s="21" t="s">
        <v>213</v>
      </c>
      <c r="C136" s="26">
        <v>22557.487295999999</v>
      </c>
      <c r="D136" s="7" t="str">
        <f t="shared" si="20"/>
        <v>N/A</v>
      </c>
      <c r="E136" s="26">
        <v>12946.529293</v>
      </c>
      <c r="F136" s="7" t="str">
        <f t="shared" si="21"/>
        <v>N/A</v>
      </c>
      <c r="G136" s="26">
        <v>48697.490099000002</v>
      </c>
      <c r="H136" s="7" t="str">
        <f t="shared" si="22"/>
        <v>N/A</v>
      </c>
      <c r="I136" s="8">
        <v>-42.6</v>
      </c>
      <c r="J136" s="8">
        <v>276.10000000000002</v>
      </c>
      <c r="K136" s="25" t="s">
        <v>736</v>
      </c>
      <c r="L136" s="91" t="str">
        <f t="shared" si="23"/>
        <v>No</v>
      </c>
    </row>
    <row r="137" spans="1:12" x14ac:dyDescent="0.25">
      <c r="A137" s="148" t="s">
        <v>1455</v>
      </c>
      <c r="B137" s="21" t="s">
        <v>213</v>
      </c>
      <c r="C137" s="26">
        <v>8483.5125413000005</v>
      </c>
      <c r="D137" s="7" t="str">
        <f t="shared" si="20"/>
        <v>N/A</v>
      </c>
      <c r="E137" s="26">
        <v>18188.568908000001</v>
      </c>
      <c r="F137" s="7" t="str">
        <f t="shared" si="21"/>
        <v>N/A</v>
      </c>
      <c r="G137" s="26">
        <v>19896.074074</v>
      </c>
      <c r="H137" s="7" t="str">
        <f t="shared" si="22"/>
        <v>N/A</v>
      </c>
      <c r="I137" s="8">
        <v>114.4</v>
      </c>
      <c r="J137" s="8">
        <v>9.3879999999999999</v>
      </c>
      <c r="K137" s="25" t="s">
        <v>736</v>
      </c>
      <c r="L137" s="91" t="str">
        <f t="shared" si="23"/>
        <v>Yes</v>
      </c>
    </row>
    <row r="138" spans="1:12" x14ac:dyDescent="0.25">
      <c r="A138" s="148" t="s">
        <v>1456</v>
      </c>
      <c r="B138" s="21" t="s">
        <v>213</v>
      </c>
      <c r="C138" s="26">
        <v>117.55977294</v>
      </c>
      <c r="D138" s="7" t="str">
        <f t="shared" si="20"/>
        <v>N/A</v>
      </c>
      <c r="E138" s="26">
        <v>204.49484536</v>
      </c>
      <c r="F138" s="7" t="str">
        <f t="shared" si="21"/>
        <v>N/A</v>
      </c>
      <c r="G138" s="26">
        <v>205.41891892000001</v>
      </c>
      <c r="H138" s="7" t="str">
        <f t="shared" si="22"/>
        <v>N/A</v>
      </c>
      <c r="I138" s="8">
        <v>73.95</v>
      </c>
      <c r="J138" s="8">
        <v>0.45190000000000002</v>
      </c>
      <c r="K138" s="25" t="s">
        <v>736</v>
      </c>
      <c r="L138" s="91" t="str">
        <f t="shared" si="23"/>
        <v>Yes</v>
      </c>
    </row>
    <row r="139" spans="1:12" x14ac:dyDescent="0.25">
      <c r="A139" s="148" t="s">
        <v>1457</v>
      </c>
      <c r="B139" s="21" t="s">
        <v>213</v>
      </c>
      <c r="C139" s="26">
        <v>47.632464800000001</v>
      </c>
      <c r="D139" s="7" t="str">
        <f t="shared" si="20"/>
        <v>N/A</v>
      </c>
      <c r="E139" s="26">
        <v>83.541414141000004</v>
      </c>
      <c r="F139" s="7" t="str">
        <f t="shared" si="21"/>
        <v>N/A</v>
      </c>
      <c r="G139" s="26">
        <v>161.13366336999999</v>
      </c>
      <c r="H139" s="7" t="str">
        <f t="shared" si="22"/>
        <v>N/A</v>
      </c>
      <c r="I139" s="8">
        <v>75.39</v>
      </c>
      <c r="J139" s="8">
        <v>92.88</v>
      </c>
      <c r="K139" s="25" t="s">
        <v>736</v>
      </c>
      <c r="L139" s="91" t="str">
        <f t="shared" si="23"/>
        <v>No</v>
      </c>
    </row>
    <row r="140" spans="1:12" x14ac:dyDescent="0.25">
      <c r="A140" s="148" t="s">
        <v>1458</v>
      </c>
      <c r="B140" s="21" t="s">
        <v>213</v>
      </c>
      <c r="C140" s="26">
        <v>201.99533346000001</v>
      </c>
      <c r="D140" s="7" t="str">
        <f t="shared" si="20"/>
        <v>N/A</v>
      </c>
      <c r="E140" s="26">
        <v>257.05512678999997</v>
      </c>
      <c r="F140" s="7" t="str">
        <f t="shared" si="21"/>
        <v>N/A</v>
      </c>
      <c r="G140" s="26">
        <v>211.16347382000001</v>
      </c>
      <c r="H140" s="7" t="str">
        <f t="shared" si="22"/>
        <v>N/A</v>
      </c>
      <c r="I140" s="8">
        <v>27.26</v>
      </c>
      <c r="J140" s="8">
        <v>-17.899999999999999</v>
      </c>
      <c r="K140" s="25" t="s">
        <v>736</v>
      </c>
      <c r="L140" s="91" t="str">
        <f t="shared" si="23"/>
        <v>Yes</v>
      </c>
    </row>
    <row r="141" spans="1:12" x14ac:dyDescent="0.25">
      <c r="A141" s="148" t="s">
        <v>1459</v>
      </c>
      <c r="B141" s="21" t="s">
        <v>213</v>
      </c>
      <c r="C141" s="26">
        <v>11106.085148</v>
      </c>
      <c r="D141" s="7" t="str">
        <f t="shared" si="20"/>
        <v>N/A</v>
      </c>
      <c r="E141" s="26">
        <v>46493.492096000002</v>
      </c>
      <c r="F141" s="7" t="str">
        <f t="shared" si="21"/>
        <v>N/A</v>
      </c>
      <c r="G141" s="26">
        <v>71899.295366999999</v>
      </c>
      <c r="H141" s="7" t="str">
        <f t="shared" si="22"/>
        <v>N/A</v>
      </c>
      <c r="I141" s="8">
        <v>318.60000000000002</v>
      </c>
      <c r="J141" s="8">
        <v>54.64</v>
      </c>
      <c r="K141" s="25" t="s">
        <v>736</v>
      </c>
      <c r="L141" s="91" t="str">
        <f t="shared" si="23"/>
        <v>No</v>
      </c>
    </row>
    <row r="142" spans="1:12" x14ac:dyDescent="0.25">
      <c r="A142" s="148" t="s">
        <v>1460</v>
      </c>
      <c r="B142" s="21" t="s">
        <v>213</v>
      </c>
      <c r="C142" s="26">
        <v>6537.0812428999998</v>
      </c>
      <c r="D142" s="7" t="str">
        <f t="shared" si="20"/>
        <v>N/A</v>
      </c>
      <c r="E142" s="26">
        <v>15871.769697</v>
      </c>
      <c r="F142" s="7" t="str">
        <f t="shared" si="21"/>
        <v>N/A</v>
      </c>
      <c r="G142" s="26">
        <v>42882.143563999998</v>
      </c>
      <c r="H142" s="7" t="str">
        <f t="shared" si="22"/>
        <v>N/A</v>
      </c>
      <c r="I142" s="8">
        <v>142.80000000000001</v>
      </c>
      <c r="J142" s="8">
        <v>170.2</v>
      </c>
      <c r="K142" s="25" t="s">
        <v>736</v>
      </c>
      <c r="L142" s="91" t="str">
        <f t="shared" si="23"/>
        <v>No</v>
      </c>
    </row>
    <row r="143" spans="1:12" x14ac:dyDescent="0.25">
      <c r="A143" s="148" t="s">
        <v>1461</v>
      </c>
      <c r="B143" s="21" t="s">
        <v>213</v>
      </c>
      <c r="C143" s="26">
        <v>17512.703869000001</v>
      </c>
      <c r="D143" s="7" t="str">
        <f t="shared" si="20"/>
        <v>N/A</v>
      </c>
      <c r="E143" s="26">
        <v>65813.283351999999</v>
      </c>
      <c r="F143" s="7" t="str">
        <f t="shared" si="21"/>
        <v>N/A</v>
      </c>
      <c r="G143" s="26">
        <v>83862.878672000006</v>
      </c>
      <c r="H143" s="7" t="str">
        <f t="shared" si="22"/>
        <v>N/A</v>
      </c>
      <c r="I143" s="8">
        <v>275.8</v>
      </c>
      <c r="J143" s="8">
        <v>27.43</v>
      </c>
      <c r="K143" s="25" t="s">
        <v>736</v>
      </c>
      <c r="L143" s="91" t="str">
        <f t="shared" si="23"/>
        <v>Yes</v>
      </c>
    </row>
    <row r="144" spans="1:12" x14ac:dyDescent="0.25">
      <c r="A144" s="148" t="s">
        <v>89</v>
      </c>
      <c r="B144" s="21" t="s">
        <v>213</v>
      </c>
      <c r="C144" s="4">
        <v>20.384647971</v>
      </c>
      <c r="D144" s="7" t="str">
        <f t="shared" ref="D144:D161" si="24">IF($B144="N/A","N/A",IF(C144&gt;10,"No",IF(C144&lt;-10,"No","Yes")))</f>
        <v>N/A</v>
      </c>
      <c r="E144" s="4">
        <v>14.158075601</v>
      </c>
      <c r="F144" s="7" t="str">
        <f t="shared" ref="F144:F161" si="25">IF($B144="N/A","N/A",IF(E144&gt;10,"No",IF(E144&lt;-10,"No","Yes")))</f>
        <v>N/A</v>
      </c>
      <c r="G144" s="4">
        <v>14.961389961</v>
      </c>
      <c r="H144" s="7" t="str">
        <f t="shared" ref="H144:H161" si="26">IF($B144="N/A","N/A",IF(G144&gt;10,"No",IF(G144&lt;-10,"No","Yes")))</f>
        <v>N/A</v>
      </c>
      <c r="I144" s="8">
        <v>-30.5</v>
      </c>
      <c r="J144" s="8">
        <v>5.6740000000000004</v>
      </c>
      <c r="K144" s="25" t="s">
        <v>736</v>
      </c>
      <c r="L144" s="91" t="str">
        <f t="shared" ref="L144:L161" si="27">IF(J144="Div by 0", "N/A", IF(K144="N/A","N/A", IF(J144&gt;VALUE(MID(K144,1,2)), "No", IF(J144&lt;-1*VALUE(MID(K144,1,2)), "No", "Yes"))))</f>
        <v>Yes</v>
      </c>
    </row>
    <row r="145" spans="1:12" x14ac:dyDescent="0.25">
      <c r="A145" s="148" t="s">
        <v>475</v>
      </c>
      <c r="B145" s="21" t="s">
        <v>213</v>
      </c>
      <c r="C145" s="4">
        <v>21.524518530999998</v>
      </c>
      <c r="D145" s="7" t="str">
        <f t="shared" si="24"/>
        <v>N/A</v>
      </c>
      <c r="E145" s="4">
        <v>16.767676768000001</v>
      </c>
      <c r="F145" s="7" t="str">
        <f t="shared" si="25"/>
        <v>N/A</v>
      </c>
      <c r="G145" s="4">
        <v>19.801980197999999</v>
      </c>
      <c r="H145" s="7" t="str">
        <f t="shared" si="26"/>
        <v>N/A</v>
      </c>
      <c r="I145" s="8">
        <v>-22.1</v>
      </c>
      <c r="J145" s="8">
        <v>18.100000000000001</v>
      </c>
      <c r="K145" s="25" t="s">
        <v>736</v>
      </c>
      <c r="L145" s="91" t="str">
        <f t="shared" si="27"/>
        <v>Yes</v>
      </c>
    </row>
    <row r="146" spans="1:12" x14ac:dyDescent="0.25">
      <c r="A146" s="148" t="s">
        <v>476</v>
      </c>
      <c r="B146" s="21" t="s">
        <v>213</v>
      </c>
      <c r="C146" s="4">
        <v>19.055026249000001</v>
      </c>
      <c r="D146" s="7" t="str">
        <f t="shared" si="24"/>
        <v>N/A</v>
      </c>
      <c r="E146" s="4">
        <v>12.56890849</v>
      </c>
      <c r="F146" s="7" t="str">
        <f t="shared" si="25"/>
        <v>N/A</v>
      </c>
      <c r="G146" s="4">
        <v>12.260536397999999</v>
      </c>
      <c r="H146" s="7" t="str">
        <f t="shared" si="26"/>
        <v>N/A</v>
      </c>
      <c r="I146" s="8">
        <v>-34</v>
      </c>
      <c r="J146" s="8">
        <v>-2.4500000000000002</v>
      </c>
      <c r="K146" s="25" t="s">
        <v>736</v>
      </c>
      <c r="L146" s="91" t="str">
        <f t="shared" si="27"/>
        <v>Yes</v>
      </c>
    </row>
    <row r="147" spans="1:12" x14ac:dyDescent="0.25">
      <c r="A147" s="148" t="s">
        <v>1462</v>
      </c>
      <c r="B147" s="21" t="s">
        <v>213</v>
      </c>
      <c r="C147" s="4">
        <v>29.492501906000001</v>
      </c>
      <c r="D147" s="7" t="str">
        <f t="shared" si="24"/>
        <v>N/A</v>
      </c>
      <c r="E147" s="4">
        <v>19.312714777</v>
      </c>
      <c r="F147" s="7" t="str">
        <f t="shared" si="25"/>
        <v>N/A</v>
      </c>
      <c r="G147" s="4">
        <v>9.5559845560000003</v>
      </c>
      <c r="H147" s="7" t="str">
        <f t="shared" si="26"/>
        <v>N/A</v>
      </c>
      <c r="I147" s="8">
        <v>-34.5</v>
      </c>
      <c r="J147" s="8">
        <v>-50.5</v>
      </c>
      <c r="K147" s="25" t="s">
        <v>736</v>
      </c>
      <c r="L147" s="91" t="str">
        <f t="shared" si="27"/>
        <v>No</v>
      </c>
    </row>
    <row r="148" spans="1:12" x14ac:dyDescent="0.25">
      <c r="A148" s="148" t="s">
        <v>1463</v>
      </c>
      <c r="B148" s="21" t="s">
        <v>213</v>
      </c>
      <c r="C148" s="4">
        <v>47.386308464000003</v>
      </c>
      <c r="D148" s="7" t="str">
        <f t="shared" si="24"/>
        <v>N/A</v>
      </c>
      <c r="E148" s="4">
        <v>38.383838384000001</v>
      </c>
      <c r="F148" s="7" t="str">
        <f t="shared" si="25"/>
        <v>N/A</v>
      </c>
      <c r="G148" s="4">
        <v>10.891089108999999</v>
      </c>
      <c r="H148" s="7" t="str">
        <f t="shared" si="26"/>
        <v>N/A</v>
      </c>
      <c r="I148" s="8">
        <v>-19</v>
      </c>
      <c r="J148" s="8">
        <v>-71.599999999999994</v>
      </c>
      <c r="K148" s="25" t="s">
        <v>736</v>
      </c>
      <c r="L148" s="91" t="str">
        <f t="shared" si="27"/>
        <v>No</v>
      </c>
    </row>
    <row r="149" spans="1:12" x14ac:dyDescent="0.25">
      <c r="A149" s="148" t="s">
        <v>1464</v>
      </c>
      <c r="B149" s="21" t="s">
        <v>213</v>
      </c>
      <c r="C149" s="4">
        <v>10.713591289</v>
      </c>
      <c r="D149" s="7" t="str">
        <f t="shared" si="24"/>
        <v>N/A</v>
      </c>
      <c r="E149" s="4">
        <v>10.033076075</v>
      </c>
      <c r="F149" s="7" t="str">
        <f t="shared" si="25"/>
        <v>N/A</v>
      </c>
      <c r="G149" s="4">
        <v>9.8339719029000001</v>
      </c>
      <c r="H149" s="7" t="str">
        <f t="shared" si="26"/>
        <v>N/A</v>
      </c>
      <c r="I149" s="8">
        <v>-6.35</v>
      </c>
      <c r="J149" s="8">
        <v>-1.98</v>
      </c>
      <c r="K149" s="25" t="s">
        <v>736</v>
      </c>
      <c r="L149" s="91" t="str">
        <f t="shared" si="27"/>
        <v>Yes</v>
      </c>
    </row>
    <row r="150" spans="1:12" x14ac:dyDescent="0.25">
      <c r="A150" s="148" t="s">
        <v>90</v>
      </c>
      <c r="B150" s="21" t="s">
        <v>213</v>
      </c>
      <c r="C150" s="4">
        <v>48.157248156999998</v>
      </c>
      <c r="D150" s="7" t="str">
        <f t="shared" si="24"/>
        <v>N/A</v>
      </c>
      <c r="E150" s="4">
        <v>49.828178694000002</v>
      </c>
      <c r="F150" s="7" t="str">
        <f t="shared" si="25"/>
        <v>N/A</v>
      </c>
      <c r="G150" s="4">
        <v>56.949806950000003</v>
      </c>
      <c r="H150" s="7" t="str">
        <f t="shared" si="26"/>
        <v>N/A</v>
      </c>
      <c r="I150" s="8">
        <v>3.47</v>
      </c>
      <c r="J150" s="8">
        <v>14.29</v>
      </c>
      <c r="K150" s="25" t="s">
        <v>736</v>
      </c>
      <c r="L150" s="91" t="str">
        <f t="shared" si="27"/>
        <v>Yes</v>
      </c>
    </row>
    <row r="151" spans="1:12" x14ac:dyDescent="0.25">
      <c r="A151" s="148" t="s">
        <v>477</v>
      </c>
      <c r="B151" s="21" t="s">
        <v>213</v>
      </c>
      <c r="C151" s="4">
        <v>43.324162485999999</v>
      </c>
      <c r="D151" s="7" t="str">
        <f t="shared" si="24"/>
        <v>N/A</v>
      </c>
      <c r="E151" s="4">
        <v>27.878787879000001</v>
      </c>
      <c r="F151" s="7" t="str">
        <f t="shared" si="25"/>
        <v>N/A</v>
      </c>
      <c r="G151" s="4">
        <v>47.029702970000002</v>
      </c>
      <c r="H151" s="7" t="str">
        <f t="shared" si="26"/>
        <v>N/A</v>
      </c>
      <c r="I151" s="8">
        <v>-35.700000000000003</v>
      </c>
      <c r="J151" s="8">
        <v>68.69</v>
      </c>
      <c r="K151" s="25" t="s">
        <v>736</v>
      </c>
      <c r="L151" s="91" t="str">
        <f t="shared" si="27"/>
        <v>No</v>
      </c>
    </row>
    <row r="152" spans="1:12" x14ac:dyDescent="0.25">
      <c r="A152" s="148" t="s">
        <v>478</v>
      </c>
      <c r="B152" s="21" t="s">
        <v>213</v>
      </c>
      <c r="C152" s="4">
        <v>54.345712618999997</v>
      </c>
      <c r="D152" s="7" t="str">
        <f t="shared" si="24"/>
        <v>N/A</v>
      </c>
      <c r="E152" s="4">
        <v>62.844542447999999</v>
      </c>
      <c r="F152" s="7" t="str">
        <f t="shared" si="25"/>
        <v>N/A</v>
      </c>
      <c r="G152" s="4">
        <v>62.068965517000002</v>
      </c>
      <c r="H152" s="7" t="str">
        <f t="shared" si="26"/>
        <v>N/A</v>
      </c>
      <c r="I152" s="8">
        <v>15.64</v>
      </c>
      <c r="J152" s="8">
        <v>-1.23</v>
      </c>
      <c r="K152" s="25" t="s">
        <v>736</v>
      </c>
      <c r="L152" s="91" t="str">
        <f t="shared" si="27"/>
        <v>Yes</v>
      </c>
    </row>
    <row r="153" spans="1:12" x14ac:dyDescent="0.25">
      <c r="A153" s="148" t="s">
        <v>117</v>
      </c>
      <c r="B153" s="21" t="s">
        <v>213</v>
      </c>
      <c r="C153" s="4">
        <v>87.960687961000005</v>
      </c>
      <c r="D153" s="7" t="str">
        <f t="shared" si="24"/>
        <v>N/A</v>
      </c>
      <c r="E153" s="4">
        <v>81.580756014000002</v>
      </c>
      <c r="F153" s="7" t="str">
        <f t="shared" si="25"/>
        <v>N/A</v>
      </c>
      <c r="G153" s="4">
        <v>88.030888031000003</v>
      </c>
      <c r="H153" s="7" t="str">
        <f t="shared" si="26"/>
        <v>N/A</v>
      </c>
      <c r="I153" s="8">
        <v>-7.25</v>
      </c>
      <c r="J153" s="8">
        <v>7.9059999999999997</v>
      </c>
      <c r="K153" s="25" t="s">
        <v>736</v>
      </c>
      <c r="L153" s="91" t="str">
        <f t="shared" si="27"/>
        <v>Yes</v>
      </c>
    </row>
    <row r="154" spans="1:12" x14ac:dyDescent="0.25">
      <c r="A154" s="148" t="s">
        <v>479</v>
      </c>
      <c r="B154" s="21" t="s">
        <v>213</v>
      </c>
      <c r="C154" s="4">
        <v>84.884285482999999</v>
      </c>
      <c r="D154" s="7" t="str">
        <f t="shared" si="24"/>
        <v>N/A</v>
      </c>
      <c r="E154" s="4">
        <v>74.343434342999998</v>
      </c>
      <c r="F154" s="7" t="str">
        <f t="shared" si="25"/>
        <v>N/A</v>
      </c>
      <c r="G154" s="4">
        <v>76.237623761999998</v>
      </c>
      <c r="H154" s="7" t="str">
        <f t="shared" si="26"/>
        <v>N/A</v>
      </c>
      <c r="I154" s="8">
        <v>-12.4</v>
      </c>
      <c r="J154" s="8">
        <v>2.548</v>
      </c>
      <c r="K154" s="25" t="s">
        <v>736</v>
      </c>
      <c r="L154" s="91" t="str">
        <f t="shared" si="27"/>
        <v>Yes</v>
      </c>
    </row>
    <row r="155" spans="1:12" x14ac:dyDescent="0.25">
      <c r="A155" s="148" t="s">
        <v>480</v>
      </c>
      <c r="B155" s="21" t="s">
        <v>213</v>
      </c>
      <c r="C155" s="4">
        <v>91.989111414000007</v>
      </c>
      <c r="D155" s="7" t="str">
        <f t="shared" si="24"/>
        <v>N/A</v>
      </c>
      <c r="E155" s="4">
        <v>87.210584343999997</v>
      </c>
      <c r="F155" s="7" t="str">
        <f t="shared" si="25"/>
        <v>N/A</v>
      </c>
      <c r="G155" s="4">
        <v>92.337164751000003</v>
      </c>
      <c r="H155" s="7" t="str">
        <f t="shared" si="26"/>
        <v>N/A</v>
      </c>
      <c r="I155" s="8">
        <v>-5.19</v>
      </c>
      <c r="J155" s="8">
        <v>5.8780000000000001</v>
      </c>
      <c r="K155" s="25" t="s">
        <v>736</v>
      </c>
      <c r="L155" s="91" t="str">
        <f t="shared" si="27"/>
        <v>Yes</v>
      </c>
    </row>
    <row r="156" spans="1:12" x14ac:dyDescent="0.25">
      <c r="A156" s="148" t="s">
        <v>1465</v>
      </c>
      <c r="B156" s="21" t="s">
        <v>213</v>
      </c>
      <c r="C156" s="22">
        <v>0.57356608480000004</v>
      </c>
      <c r="D156" s="7" t="str">
        <f t="shared" si="24"/>
        <v>N/A</v>
      </c>
      <c r="E156" s="22">
        <v>0.91262135919999998</v>
      </c>
      <c r="F156" s="7" t="str">
        <f t="shared" si="25"/>
        <v>N/A</v>
      </c>
      <c r="G156" s="22">
        <v>1.3870967742</v>
      </c>
      <c r="H156" s="7" t="str">
        <f t="shared" si="26"/>
        <v>N/A</v>
      </c>
      <c r="I156" s="8">
        <v>59.11</v>
      </c>
      <c r="J156" s="8">
        <v>51.99</v>
      </c>
      <c r="K156" s="25" t="s">
        <v>736</v>
      </c>
      <c r="L156" s="91" t="str">
        <f t="shared" si="27"/>
        <v>No</v>
      </c>
    </row>
    <row r="157" spans="1:12" x14ac:dyDescent="0.25">
      <c r="A157" s="148" t="s">
        <v>1466</v>
      </c>
      <c r="B157" s="21" t="s">
        <v>213</v>
      </c>
      <c r="C157" s="22">
        <v>0.63984962410000001</v>
      </c>
      <c r="D157" s="7" t="str">
        <f t="shared" si="24"/>
        <v>N/A</v>
      </c>
      <c r="E157" s="22">
        <v>1.0240963855</v>
      </c>
      <c r="F157" s="7" t="str">
        <f t="shared" si="25"/>
        <v>N/A</v>
      </c>
      <c r="G157" s="22">
        <v>1.55</v>
      </c>
      <c r="H157" s="7" t="str">
        <f t="shared" si="26"/>
        <v>N/A</v>
      </c>
      <c r="I157" s="8">
        <v>60.05</v>
      </c>
      <c r="J157" s="8">
        <v>51.35</v>
      </c>
      <c r="K157" s="25" t="s">
        <v>736</v>
      </c>
      <c r="L157" s="91" t="str">
        <f t="shared" si="27"/>
        <v>No</v>
      </c>
    </row>
    <row r="158" spans="1:12" x14ac:dyDescent="0.25">
      <c r="A158" s="148" t="s">
        <v>1467</v>
      </c>
      <c r="B158" s="21" t="s">
        <v>213</v>
      </c>
      <c r="C158" s="22">
        <v>0.47653061219999998</v>
      </c>
      <c r="D158" s="7" t="str">
        <f t="shared" si="24"/>
        <v>N/A</v>
      </c>
      <c r="E158" s="22">
        <v>0.67543859650000004</v>
      </c>
      <c r="F158" s="7" t="str">
        <f t="shared" si="25"/>
        <v>N/A</v>
      </c>
      <c r="G158" s="22">
        <v>0.33333333329999998</v>
      </c>
      <c r="H158" s="7" t="str">
        <f t="shared" si="26"/>
        <v>N/A</v>
      </c>
      <c r="I158" s="8">
        <v>41.74</v>
      </c>
      <c r="J158" s="8">
        <v>-50.6</v>
      </c>
      <c r="K158" s="25" t="s">
        <v>736</v>
      </c>
      <c r="L158" s="91" t="str">
        <f t="shared" si="27"/>
        <v>No</v>
      </c>
    </row>
    <row r="159" spans="1:12" x14ac:dyDescent="0.25">
      <c r="A159" s="148" t="s">
        <v>1468</v>
      </c>
      <c r="B159" s="21" t="s">
        <v>213</v>
      </c>
      <c r="C159" s="22">
        <v>240.47313990000001</v>
      </c>
      <c r="D159" s="7" t="str">
        <f t="shared" si="24"/>
        <v>N/A</v>
      </c>
      <c r="E159" s="22">
        <v>133.92882562</v>
      </c>
      <c r="F159" s="7" t="str">
        <f t="shared" si="25"/>
        <v>N/A</v>
      </c>
      <c r="G159" s="22">
        <v>299.04040404</v>
      </c>
      <c r="H159" s="7" t="str">
        <f t="shared" si="26"/>
        <v>N/A</v>
      </c>
      <c r="I159" s="8">
        <v>-44.3</v>
      </c>
      <c r="J159" s="8">
        <v>123.3</v>
      </c>
      <c r="K159" s="25" t="s">
        <v>736</v>
      </c>
      <c r="L159" s="91" t="str">
        <f t="shared" si="27"/>
        <v>No</v>
      </c>
    </row>
    <row r="160" spans="1:12" x14ac:dyDescent="0.25">
      <c r="A160" s="148" t="s">
        <v>1469</v>
      </c>
      <c r="B160" s="21" t="s">
        <v>213</v>
      </c>
      <c r="C160" s="22">
        <v>238.93237705000001</v>
      </c>
      <c r="D160" s="7" t="str">
        <f t="shared" si="24"/>
        <v>N/A</v>
      </c>
      <c r="E160" s="22">
        <v>62.642105262999998</v>
      </c>
      <c r="F160" s="7" t="str">
        <f t="shared" si="25"/>
        <v>N/A</v>
      </c>
      <c r="G160" s="22">
        <v>258.40909090999997</v>
      </c>
      <c r="H160" s="7" t="str">
        <f t="shared" si="26"/>
        <v>N/A</v>
      </c>
      <c r="I160" s="8">
        <v>-73.8</v>
      </c>
      <c r="J160" s="8">
        <v>312.5</v>
      </c>
      <c r="K160" s="25" t="s">
        <v>736</v>
      </c>
      <c r="L160" s="91" t="str">
        <f t="shared" si="27"/>
        <v>No</v>
      </c>
    </row>
    <row r="161" spans="1:12" x14ac:dyDescent="0.25">
      <c r="A161" s="148" t="s">
        <v>1470</v>
      </c>
      <c r="B161" s="21" t="s">
        <v>213</v>
      </c>
      <c r="C161" s="22">
        <v>249.53357532000001</v>
      </c>
      <c r="D161" s="7" t="str">
        <f t="shared" si="24"/>
        <v>N/A</v>
      </c>
      <c r="E161" s="22">
        <v>282.76923076999998</v>
      </c>
      <c r="F161" s="7" t="str">
        <f t="shared" si="25"/>
        <v>N/A</v>
      </c>
      <c r="G161" s="22">
        <v>310.64935064999997</v>
      </c>
      <c r="H161" s="7" t="str">
        <f t="shared" si="26"/>
        <v>N/A</v>
      </c>
      <c r="I161" s="8">
        <v>13.32</v>
      </c>
      <c r="J161" s="8">
        <v>9.86</v>
      </c>
      <c r="K161" s="25" t="s">
        <v>736</v>
      </c>
      <c r="L161" s="91" t="str">
        <f t="shared" si="27"/>
        <v>Yes</v>
      </c>
    </row>
    <row r="162" spans="1:12" x14ac:dyDescent="0.25">
      <c r="A162" s="148" t="s">
        <v>1603</v>
      </c>
      <c r="B162" s="21" t="s">
        <v>213</v>
      </c>
      <c r="C162" s="22">
        <v>0</v>
      </c>
      <c r="D162" s="7" t="str">
        <f t="shared" ref="D162:D172" si="28">IF($B162="N/A","N/A",IF(C162&gt;10,"No",IF(C162&lt;-10,"No","Yes")))</f>
        <v>N/A</v>
      </c>
      <c r="E162" s="22">
        <v>0</v>
      </c>
      <c r="F162" s="7" t="str">
        <f t="shared" ref="F162:F172" si="29">IF($B162="N/A","N/A",IF(E162&gt;10,"No",IF(E162&lt;-10,"No","Yes")))</f>
        <v>N/A</v>
      </c>
      <c r="G162" s="22">
        <v>0</v>
      </c>
      <c r="H162" s="7" t="str">
        <f t="shared" ref="H162:H172" si="30">IF($B162="N/A","N/A",IF(G162&gt;10,"No",IF(G162&lt;-10,"No","Yes")))</f>
        <v>N/A</v>
      </c>
      <c r="I162" s="8" t="s">
        <v>1747</v>
      </c>
      <c r="J162" s="8" t="s">
        <v>1747</v>
      </c>
      <c r="K162" s="10" t="s">
        <v>213</v>
      </c>
      <c r="L162" s="91" t="str">
        <f t="shared" ref="L162:L172" si="31">IF(J162="Div by 0", "N/A", IF(K162="N/A","N/A", IF(J162&gt;VALUE(MID(K162,1,2)), "No", IF(J162&lt;-1*VALUE(MID(K162,1,2)), "No", "Yes"))))</f>
        <v>N/A</v>
      </c>
    </row>
    <row r="163" spans="1:12" x14ac:dyDescent="0.25">
      <c r="A163" s="148" t="s">
        <v>126</v>
      </c>
      <c r="B163" s="21" t="s">
        <v>213</v>
      </c>
      <c r="C163" s="22">
        <v>0</v>
      </c>
      <c r="D163" s="7" t="str">
        <f t="shared" si="28"/>
        <v>N/A</v>
      </c>
      <c r="E163" s="22">
        <v>0</v>
      </c>
      <c r="F163" s="7" t="str">
        <f t="shared" si="29"/>
        <v>N/A</v>
      </c>
      <c r="G163" s="22">
        <v>13</v>
      </c>
      <c r="H163" s="7" t="str">
        <f t="shared" si="30"/>
        <v>N/A</v>
      </c>
      <c r="I163" s="8" t="s">
        <v>1747</v>
      </c>
      <c r="J163" s="8" t="s">
        <v>1747</v>
      </c>
      <c r="K163" s="10" t="s">
        <v>213</v>
      </c>
      <c r="L163" s="91" t="str">
        <f t="shared" si="31"/>
        <v>N/A</v>
      </c>
    </row>
    <row r="164" spans="1:12" ht="25" x14ac:dyDescent="0.25">
      <c r="A164" s="148" t="s">
        <v>1604</v>
      </c>
      <c r="B164" s="21" t="s">
        <v>213</v>
      </c>
      <c r="C164" s="22">
        <v>0</v>
      </c>
      <c r="D164" s="7" t="str">
        <f t="shared" si="28"/>
        <v>N/A</v>
      </c>
      <c r="E164" s="22">
        <v>0</v>
      </c>
      <c r="F164" s="7" t="str">
        <f t="shared" si="29"/>
        <v>N/A</v>
      </c>
      <c r="G164" s="22">
        <v>0</v>
      </c>
      <c r="H164" s="7" t="str">
        <f t="shared" si="30"/>
        <v>N/A</v>
      </c>
      <c r="I164" s="8" t="s">
        <v>1747</v>
      </c>
      <c r="J164" s="8" t="s">
        <v>1747</v>
      </c>
      <c r="K164" s="10" t="s">
        <v>213</v>
      </c>
      <c r="L164" s="91" t="str">
        <f t="shared" si="31"/>
        <v>N/A</v>
      </c>
    </row>
    <row r="165" spans="1:12" ht="25" x14ac:dyDescent="0.25">
      <c r="A165" s="148" t="s">
        <v>1471</v>
      </c>
      <c r="B165" s="21" t="s">
        <v>213</v>
      </c>
      <c r="C165" s="22">
        <v>54</v>
      </c>
      <c r="D165" s="7" t="str">
        <f t="shared" si="28"/>
        <v>N/A</v>
      </c>
      <c r="E165" s="22">
        <v>43</v>
      </c>
      <c r="F165" s="7" t="str">
        <f t="shared" si="29"/>
        <v>N/A</v>
      </c>
      <c r="G165" s="22">
        <v>42</v>
      </c>
      <c r="H165" s="7" t="str">
        <f t="shared" si="30"/>
        <v>N/A</v>
      </c>
      <c r="I165" s="8">
        <v>-20.399999999999999</v>
      </c>
      <c r="J165" s="8">
        <v>-2.33</v>
      </c>
      <c r="K165" s="10" t="s">
        <v>213</v>
      </c>
      <c r="L165" s="91" t="str">
        <f t="shared" si="31"/>
        <v>N/A</v>
      </c>
    </row>
    <row r="166" spans="1:12" x14ac:dyDescent="0.25">
      <c r="A166" s="148" t="s">
        <v>1605</v>
      </c>
      <c r="B166" s="21" t="s">
        <v>213</v>
      </c>
      <c r="C166" s="22">
        <v>0</v>
      </c>
      <c r="D166" s="7" t="str">
        <f t="shared" si="28"/>
        <v>N/A</v>
      </c>
      <c r="E166" s="22">
        <v>0</v>
      </c>
      <c r="F166" s="7" t="str">
        <f t="shared" si="29"/>
        <v>N/A</v>
      </c>
      <c r="G166" s="22">
        <v>0</v>
      </c>
      <c r="H166" s="7" t="str">
        <f t="shared" si="30"/>
        <v>N/A</v>
      </c>
      <c r="I166" s="8" t="s">
        <v>1747</v>
      </c>
      <c r="J166" s="8" t="s">
        <v>1747</v>
      </c>
      <c r="K166" s="10" t="s">
        <v>213</v>
      </c>
      <c r="L166" s="91" t="str">
        <f t="shared" si="31"/>
        <v>N/A</v>
      </c>
    </row>
    <row r="167" spans="1:12" x14ac:dyDescent="0.25">
      <c r="A167" s="148" t="s">
        <v>1606</v>
      </c>
      <c r="B167" s="21" t="s">
        <v>213</v>
      </c>
      <c r="C167" s="22">
        <v>48</v>
      </c>
      <c r="D167" s="7" t="str">
        <f t="shared" si="28"/>
        <v>N/A</v>
      </c>
      <c r="E167" s="22">
        <v>51</v>
      </c>
      <c r="F167" s="7" t="str">
        <f t="shared" si="29"/>
        <v>N/A</v>
      </c>
      <c r="G167" s="22">
        <v>75</v>
      </c>
      <c r="H167" s="7" t="str">
        <f t="shared" si="30"/>
        <v>N/A</v>
      </c>
      <c r="I167" s="8">
        <v>6.25</v>
      </c>
      <c r="J167" s="8">
        <v>47.06</v>
      </c>
      <c r="K167" s="10" t="s">
        <v>213</v>
      </c>
      <c r="L167" s="91" t="str">
        <f t="shared" si="31"/>
        <v>N/A</v>
      </c>
    </row>
    <row r="168" spans="1:12" x14ac:dyDescent="0.25">
      <c r="A168" s="148" t="s">
        <v>125</v>
      </c>
      <c r="B168" s="21" t="s">
        <v>213</v>
      </c>
      <c r="C168" s="26">
        <v>356340</v>
      </c>
      <c r="D168" s="7" t="str">
        <f t="shared" si="28"/>
        <v>N/A</v>
      </c>
      <c r="E168" s="26">
        <v>378543</v>
      </c>
      <c r="F168" s="7" t="str">
        <f t="shared" si="29"/>
        <v>N/A</v>
      </c>
      <c r="G168" s="26">
        <v>745935</v>
      </c>
      <c r="H168" s="7" t="str">
        <f t="shared" si="30"/>
        <v>N/A</v>
      </c>
      <c r="I168" s="8">
        <v>6.2309999999999999</v>
      </c>
      <c r="J168" s="8">
        <v>97.05</v>
      </c>
      <c r="K168" s="10" t="s">
        <v>213</v>
      </c>
      <c r="L168" s="91" t="str">
        <f t="shared" si="31"/>
        <v>N/A</v>
      </c>
    </row>
    <row r="169" spans="1:12" x14ac:dyDescent="0.25">
      <c r="A169" s="148" t="s">
        <v>1607</v>
      </c>
      <c r="B169" s="21" t="s">
        <v>213</v>
      </c>
      <c r="C169" s="26">
        <v>227483</v>
      </c>
      <c r="D169" s="7" t="str">
        <f t="shared" si="28"/>
        <v>N/A</v>
      </c>
      <c r="E169" s="26">
        <v>52696</v>
      </c>
      <c r="F169" s="7" t="str">
        <f t="shared" si="29"/>
        <v>N/A</v>
      </c>
      <c r="G169" s="26">
        <v>87666</v>
      </c>
      <c r="H169" s="7" t="str">
        <f t="shared" si="30"/>
        <v>N/A</v>
      </c>
      <c r="I169" s="8">
        <v>-76.8</v>
      </c>
      <c r="J169" s="8">
        <v>66.36</v>
      </c>
      <c r="K169" s="10" t="s">
        <v>213</v>
      </c>
      <c r="L169" s="91" t="str">
        <f t="shared" si="31"/>
        <v>N/A</v>
      </c>
    </row>
    <row r="170" spans="1:12" x14ac:dyDescent="0.25">
      <c r="A170" s="148" t="s">
        <v>1364</v>
      </c>
      <c r="B170" s="21" t="s">
        <v>213</v>
      </c>
      <c r="C170" s="26">
        <v>345119</v>
      </c>
      <c r="D170" s="7" t="str">
        <f t="shared" si="28"/>
        <v>N/A</v>
      </c>
      <c r="E170" s="26">
        <v>373555</v>
      </c>
      <c r="F170" s="7" t="str">
        <f t="shared" si="29"/>
        <v>N/A</v>
      </c>
      <c r="G170" s="26">
        <v>743781</v>
      </c>
      <c r="H170" s="7" t="str">
        <f t="shared" si="30"/>
        <v>N/A</v>
      </c>
      <c r="I170" s="8">
        <v>8.2390000000000008</v>
      </c>
      <c r="J170" s="8">
        <v>99.11</v>
      </c>
      <c r="K170" s="10" t="s">
        <v>213</v>
      </c>
      <c r="L170" s="91" t="str">
        <f t="shared" si="31"/>
        <v>N/A</v>
      </c>
    </row>
    <row r="171" spans="1:12" x14ac:dyDescent="0.25">
      <c r="A171" s="148" t="s">
        <v>1601</v>
      </c>
      <c r="B171" s="21" t="s">
        <v>213</v>
      </c>
      <c r="C171" s="26">
        <v>65763</v>
      </c>
      <c r="D171" s="7" t="str">
        <f t="shared" si="28"/>
        <v>N/A</v>
      </c>
      <c r="E171" s="26">
        <v>42825</v>
      </c>
      <c r="F171" s="7" t="str">
        <f t="shared" si="29"/>
        <v>N/A</v>
      </c>
      <c r="G171" s="26">
        <v>45033</v>
      </c>
      <c r="H171" s="7" t="str">
        <f t="shared" si="30"/>
        <v>N/A</v>
      </c>
      <c r="I171" s="8">
        <v>-34.9</v>
      </c>
      <c r="J171" s="8">
        <v>5.1559999999999997</v>
      </c>
      <c r="K171" s="10" t="s">
        <v>213</v>
      </c>
      <c r="L171" s="91" t="str">
        <f t="shared" si="31"/>
        <v>N/A</v>
      </c>
    </row>
    <row r="172" spans="1:12" x14ac:dyDescent="0.25">
      <c r="A172" s="148" t="s">
        <v>1602</v>
      </c>
      <c r="B172" s="21" t="s">
        <v>213</v>
      </c>
      <c r="C172" s="26">
        <v>277802</v>
      </c>
      <c r="D172" s="7" t="str">
        <f t="shared" si="28"/>
        <v>N/A</v>
      </c>
      <c r="E172" s="26">
        <v>287419</v>
      </c>
      <c r="F172" s="7" t="str">
        <f t="shared" si="29"/>
        <v>N/A</v>
      </c>
      <c r="G172" s="26">
        <v>334020</v>
      </c>
      <c r="H172" s="7" t="str">
        <f t="shared" si="30"/>
        <v>N/A</v>
      </c>
      <c r="I172" s="8">
        <v>3.4620000000000002</v>
      </c>
      <c r="J172" s="8">
        <v>16.21</v>
      </c>
      <c r="K172" s="10" t="s">
        <v>213</v>
      </c>
      <c r="L172" s="91" t="str">
        <f t="shared" si="31"/>
        <v>N/A</v>
      </c>
    </row>
    <row r="173" spans="1:12" ht="25" x14ac:dyDescent="0.25">
      <c r="A173" s="148" t="s">
        <v>1365</v>
      </c>
      <c r="B173" s="21" t="s">
        <v>213</v>
      </c>
      <c r="C173" s="26">
        <v>6454</v>
      </c>
      <c r="D173" s="7" t="str">
        <f t="shared" ref="D173:D187" si="32">IF($B173="N/A","N/A",IF(C173&gt;10,"No",IF(C173&lt;-10,"No","Yes")))</f>
        <v>N/A</v>
      </c>
      <c r="E173" s="26">
        <v>1559</v>
      </c>
      <c r="F173" s="7" t="str">
        <f t="shared" ref="F173:F187" si="33">IF($B173="N/A","N/A",IF(E173&gt;10,"No",IF(E173&lt;-10,"No","Yes")))</f>
        <v>N/A</v>
      </c>
      <c r="G173" s="26">
        <v>685</v>
      </c>
      <c r="H173" s="7" t="str">
        <f t="shared" ref="H173:H187" si="34">IF($B173="N/A","N/A",IF(G173&gt;10,"No",IF(G173&lt;-10,"No","Yes")))</f>
        <v>N/A</v>
      </c>
      <c r="I173" s="8">
        <v>-75.8</v>
      </c>
      <c r="J173" s="8">
        <v>-56.1</v>
      </c>
      <c r="K173" s="25" t="s">
        <v>736</v>
      </c>
      <c r="L173" s="91" t="str">
        <f t="shared" ref="L173:L187" si="35">IF(J173="Div by 0", "N/A", IF(K173="N/A","N/A", IF(J173&gt;VALUE(MID(K173,1,2)), "No", IF(J173&lt;-1*VALUE(MID(K173,1,2)), "No", "Yes"))))</f>
        <v>No</v>
      </c>
    </row>
    <row r="174" spans="1:12" x14ac:dyDescent="0.25">
      <c r="A174" s="148" t="s">
        <v>647</v>
      </c>
      <c r="B174" s="21" t="s">
        <v>213</v>
      </c>
      <c r="C174" s="22">
        <v>89</v>
      </c>
      <c r="D174" s="7" t="str">
        <f t="shared" si="32"/>
        <v>N/A</v>
      </c>
      <c r="E174" s="22">
        <v>19</v>
      </c>
      <c r="F174" s="7" t="str">
        <f t="shared" si="33"/>
        <v>N/A</v>
      </c>
      <c r="G174" s="22">
        <v>17</v>
      </c>
      <c r="H174" s="7" t="str">
        <f t="shared" si="34"/>
        <v>N/A</v>
      </c>
      <c r="I174" s="8">
        <v>-78.7</v>
      </c>
      <c r="J174" s="8">
        <v>-10.5</v>
      </c>
      <c r="K174" s="25" t="s">
        <v>736</v>
      </c>
      <c r="L174" s="91" t="str">
        <f t="shared" si="35"/>
        <v>Yes</v>
      </c>
    </row>
    <row r="175" spans="1:12" x14ac:dyDescent="0.25">
      <c r="A175" s="148" t="s">
        <v>1366</v>
      </c>
      <c r="B175" s="21" t="s">
        <v>213</v>
      </c>
      <c r="C175" s="26">
        <v>72.516853932999993</v>
      </c>
      <c r="D175" s="7" t="str">
        <f t="shared" si="32"/>
        <v>N/A</v>
      </c>
      <c r="E175" s="26">
        <v>82.052631579000007</v>
      </c>
      <c r="F175" s="7" t="str">
        <f t="shared" si="33"/>
        <v>N/A</v>
      </c>
      <c r="G175" s="26">
        <v>40.294117647</v>
      </c>
      <c r="H175" s="7" t="str">
        <f t="shared" si="34"/>
        <v>N/A</v>
      </c>
      <c r="I175" s="8">
        <v>13.15</v>
      </c>
      <c r="J175" s="8">
        <v>-50.9</v>
      </c>
      <c r="K175" s="25" t="s">
        <v>736</v>
      </c>
      <c r="L175" s="91" t="str">
        <f t="shared" si="35"/>
        <v>No</v>
      </c>
    </row>
    <row r="176" spans="1:12" ht="25" x14ac:dyDescent="0.25">
      <c r="A176" s="148" t="s">
        <v>1367</v>
      </c>
      <c r="B176" s="21" t="s">
        <v>213</v>
      </c>
      <c r="C176" s="26">
        <v>0</v>
      </c>
      <c r="D176" s="7" t="str">
        <f t="shared" si="32"/>
        <v>N/A</v>
      </c>
      <c r="E176" s="26">
        <v>0</v>
      </c>
      <c r="F176" s="7" t="str">
        <f t="shared" si="33"/>
        <v>N/A</v>
      </c>
      <c r="G176" s="26">
        <v>0</v>
      </c>
      <c r="H176" s="7" t="str">
        <f t="shared" si="34"/>
        <v>N/A</v>
      </c>
      <c r="I176" s="8" t="s">
        <v>1747</v>
      </c>
      <c r="J176" s="8" t="s">
        <v>1747</v>
      </c>
      <c r="K176" s="25" t="s">
        <v>736</v>
      </c>
      <c r="L176" s="91" t="str">
        <f t="shared" si="35"/>
        <v>N/A</v>
      </c>
    </row>
    <row r="177" spans="1:12" x14ac:dyDescent="0.25">
      <c r="A177" s="148" t="s">
        <v>514</v>
      </c>
      <c r="B177" s="21" t="s">
        <v>213</v>
      </c>
      <c r="C177" s="22">
        <v>0</v>
      </c>
      <c r="D177" s="7" t="str">
        <f t="shared" si="32"/>
        <v>N/A</v>
      </c>
      <c r="E177" s="22">
        <v>0</v>
      </c>
      <c r="F177" s="7" t="str">
        <f t="shared" si="33"/>
        <v>N/A</v>
      </c>
      <c r="G177" s="22">
        <v>0</v>
      </c>
      <c r="H177" s="7" t="str">
        <f t="shared" si="34"/>
        <v>N/A</v>
      </c>
      <c r="I177" s="8" t="s">
        <v>1747</v>
      </c>
      <c r="J177" s="8" t="s">
        <v>1747</v>
      </c>
      <c r="K177" s="25" t="s">
        <v>736</v>
      </c>
      <c r="L177" s="91" t="str">
        <f t="shared" si="35"/>
        <v>N/A</v>
      </c>
    </row>
    <row r="178" spans="1:12" x14ac:dyDescent="0.25">
      <c r="A178" s="148" t="s">
        <v>1368</v>
      </c>
      <c r="B178" s="21" t="s">
        <v>213</v>
      </c>
      <c r="C178" s="26" t="s">
        <v>1747</v>
      </c>
      <c r="D178" s="7" t="str">
        <f t="shared" si="32"/>
        <v>N/A</v>
      </c>
      <c r="E178" s="26" t="s">
        <v>1747</v>
      </c>
      <c r="F178" s="7" t="str">
        <f t="shared" si="33"/>
        <v>N/A</v>
      </c>
      <c r="G178" s="26" t="s">
        <v>1747</v>
      </c>
      <c r="H178" s="7" t="str">
        <f t="shared" si="34"/>
        <v>N/A</v>
      </c>
      <c r="I178" s="8" t="s">
        <v>1747</v>
      </c>
      <c r="J178" s="8" t="s">
        <v>1747</v>
      </c>
      <c r="K178" s="25" t="s">
        <v>736</v>
      </c>
      <c r="L178" s="91" t="str">
        <f t="shared" si="35"/>
        <v>N/A</v>
      </c>
    </row>
    <row r="179" spans="1:12" ht="25" x14ac:dyDescent="0.25">
      <c r="A179" s="148" t="s">
        <v>1369</v>
      </c>
      <c r="B179" s="21" t="s">
        <v>213</v>
      </c>
      <c r="C179" s="26">
        <v>47567</v>
      </c>
      <c r="D179" s="7" t="str">
        <f t="shared" si="32"/>
        <v>N/A</v>
      </c>
      <c r="E179" s="26">
        <v>1401</v>
      </c>
      <c r="F179" s="7" t="str">
        <f t="shared" si="33"/>
        <v>N/A</v>
      </c>
      <c r="G179" s="26">
        <v>2874</v>
      </c>
      <c r="H179" s="7" t="str">
        <f t="shared" si="34"/>
        <v>N/A</v>
      </c>
      <c r="I179" s="8">
        <v>-97.1</v>
      </c>
      <c r="J179" s="8">
        <v>105.1</v>
      </c>
      <c r="K179" s="25" t="s">
        <v>736</v>
      </c>
      <c r="L179" s="91" t="str">
        <f t="shared" si="35"/>
        <v>No</v>
      </c>
    </row>
    <row r="180" spans="1:12" x14ac:dyDescent="0.25">
      <c r="A180" s="148" t="s">
        <v>515</v>
      </c>
      <c r="B180" s="21" t="s">
        <v>213</v>
      </c>
      <c r="C180" s="22">
        <v>410</v>
      </c>
      <c r="D180" s="7" t="str">
        <f t="shared" si="32"/>
        <v>N/A</v>
      </c>
      <c r="E180" s="22">
        <v>15</v>
      </c>
      <c r="F180" s="7" t="str">
        <f t="shared" si="33"/>
        <v>N/A</v>
      </c>
      <c r="G180" s="22">
        <v>17</v>
      </c>
      <c r="H180" s="7" t="str">
        <f t="shared" si="34"/>
        <v>N/A</v>
      </c>
      <c r="I180" s="8">
        <v>-96.3</v>
      </c>
      <c r="J180" s="8">
        <v>13.33</v>
      </c>
      <c r="K180" s="25" t="s">
        <v>736</v>
      </c>
      <c r="L180" s="91" t="str">
        <f t="shared" si="35"/>
        <v>Yes</v>
      </c>
    </row>
    <row r="181" spans="1:12" ht="25" x14ac:dyDescent="0.25">
      <c r="A181" s="148" t="s">
        <v>1370</v>
      </c>
      <c r="B181" s="21" t="s">
        <v>213</v>
      </c>
      <c r="C181" s="26">
        <v>116.01707317</v>
      </c>
      <c r="D181" s="7" t="str">
        <f t="shared" si="32"/>
        <v>N/A</v>
      </c>
      <c r="E181" s="26">
        <v>93.4</v>
      </c>
      <c r="F181" s="7" t="str">
        <f t="shared" si="33"/>
        <v>N/A</v>
      </c>
      <c r="G181" s="26">
        <v>169.05882353000001</v>
      </c>
      <c r="H181" s="7" t="str">
        <f t="shared" si="34"/>
        <v>N/A</v>
      </c>
      <c r="I181" s="8">
        <v>-19.5</v>
      </c>
      <c r="J181" s="8">
        <v>81.010000000000005</v>
      </c>
      <c r="K181" s="25" t="s">
        <v>736</v>
      </c>
      <c r="L181" s="91" t="str">
        <f t="shared" si="35"/>
        <v>No</v>
      </c>
    </row>
    <row r="182" spans="1:12" ht="25" x14ac:dyDescent="0.25">
      <c r="A182" s="148" t="s">
        <v>1371</v>
      </c>
      <c r="B182" s="21" t="s">
        <v>213</v>
      </c>
      <c r="C182" s="26">
        <v>0</v>
      </c>
      <c r="D182" s="7" t="str">
        <f t="shared" si="32"/>
        <v>N/A</v>
      </c>
      <c r="E182" s="26">
        <v>0</v>
      </c>
      <c r="F182" s="7" t="str">
        <f t="shared" si="33"/>
        <v>N/A</v>
      </c>
      <c r="G182" s="26">
        <v>0</v>
      </c>
      <c r="H182" s="7" t="str">
        <f t="shared" si="34"/>
        <v>N/A</v>
      </c>
      <c r="I182" s="8" t="s">
        <v>1747</v>
      </c>
      <c r="J182" s="8" t="s">
        <v>1747</v>
      </c>
      <c r="K182" s="25" t="s">
        <v>736</v>
      </c>
      <c r="L182" s="91" t="str">
        <f t="shared" si="35"/>
        <v>N/A</v>
      </c>
    </row>
    <row r="183" spans="1:12" x14ac:dyDescent="0.25">
      <c r="A183" s="148" t="s">
        <v>516</v>
      </c>
      <c r="B183" s="21" t="s">
        <v>213</v>
      </c>
      <c r="C183" s="22">
        <v>0</v>
      </c>
      <c r="D183" s="7" t="str">
        <f t="shared" si="32"/>
        <v>N/A</v>
      </c>
      <c r="E183" s="22">
        <v>0</v>
      </c>
      <c r="F183" s="7" t="str">
        <f t="shared" si="33"/>
        <v>N/A</v>
      </c>
      <c r="G183" s="22">
        <v>0</v>
      </c>
      <c r="H183" s="7" t="str">
        <f t="shared" si="34"/>
        <v>N/A</v>
      </c>
      <c r="I183" s="8" t="s">
        <v>1747</v>
      </c>
      <c r="J183" s="8" t="s">
        <v>1747</v>
      </c>
      <c r="K183" s="25" t="s">
        <v>736</v>
      </c>
      <c r="L183" s="91" t="str">
        <f t="shared" si="35"/>
        <v>N/A</v>
      </c>
    </row>
    <row r="184" spans="1:12" x14ac:dyDescent="0.25">
      <c r="A184" s="148" t="s">
        <v>1372</v>
      </c>
      <c r="B184" s="21" t="s">
        <v>213</v>
      </c>
      <c r="C184" s="26" t="s">
        <v>1747</v>
      </c>
      <c r="D184" s="7" t="str">
        <f t="shared" si="32"/>
        <v>N/A</v>
      </c>
      <c r="E184" s="26" t="s">
        <v>1747</v>
      </c>
      <c r="F184" s="7" t="str">
        <f t="shared" si="33"/>
        <v>N/A</v>
      </c>
      <c r="G184" s="26" t="s">
        <v>1747</v>
      </c>
      <c r="H184" s="7" t="str">
        <f t="shared" si="34"/>
        <v>N/A</v>
      </c>
      <c r="I184" s="8" t="s">
        <v>1747</v>
      </c>
      <c r="J184" s="8" t="s">
        <v>1747</v>
      </c>
      <c r="K184" s="25" t="s">
        <v>736</v>
      </c>
      <c r="L184" s="91" t="str">
        <f t="shared" si="35"/>
        <v>N/A</v>
      </c>
    </row>
    <row r="185" spans="1:12" ht="25" x14ac:dyDescent="0.25">
      <c r="A185" s="148" t="s">
        <v>1373</v>
      </c>
      <c r="B185" s="21" t="s">
        <v>213</v>
      </c>
      <c r="C185" s="26">
        <v>88544142</v>
      </c>
      <c r="D185" s="7" t="str">
        <f t="shared" si="32"/>
        <v>N/A</v>
      </c>
      <c r="E185" s="26">
        <v>65786420</v>
      </c>
      <c r="F185" s="7" t="str">
        <f t="shared" si="33"/>
        <v>N/A</v>
      </c>
      <c r="G185" s="26">
        <v>72554850</v>
      </c>
      <c r="H185" s="7" t="str">
        <f t="shared" si="34"/>
        <v>N/A</v>
      </c>
      <c r="I185" s="8">
        <v>-25.7</v>
      </c>
      <c r="J185" s="8">
        <v>10.29</v>
      </c>
      <c r="K185" s="25" t="s">
        <v>736</v>
      </c>
      <c r="L185" s="91" t="str">
        <f t="shared" si="35"/>
        <v>Yes</v>
      </c>
    </row>
    <row r="186" spans="1:12" ht="25" x14ac:dyDescent="0.25">
      <c r="A186" s="148" t="s">
        <v>517</v>
      </c>
      <c r="B186" s="21" t="s">
        <v>213</v>
      </c>
      <c r="C186" s="22">
        <v>2270</v>
      </c>
      <c r="D186" s="7" t="str">
        <f t="shared" si="32"/>
        <v>N/A</v>
      </c>
      <c r="E186" s="22">
        <v>670</v>
      </c>
      <c r="F186" s="7" t="str">
        <f t="shared" si="33"/>
        <v>N/A</v>
      </c>
      <c r="G186" s="22">
        <v>662</v>
      </c>
      <c r="H186" s="7" t="str">
        <f t="shared" si="34"/>
        <v>N/A</v>
      </c>
      <c r="I186" s="8">
        <v>-70.5</v>
      </c>
      <c r="J186" s="8">
        <v>-1.19</v>
      </c>
      <c r="K186" s="25" t="s">
        <v>736</v>
      </c>
      <c r="L186" s="91" t="str">
        <f t="shared" si="35"/>
        <v>Yes</v>
      </c>
    </row>
    <row r="187" spans="1:12" ht="25" x14ac:dyDescent="0.25">
      <c r="A187" s="148" t="s">
        <v>1374</v>
      </c>
      <c r="B187" s="21" t="s">
        <v>213</v>
      </c>
      <c r="C187" s="26">
        <v>39006.229956000003</v>
      </c>
      <c r="D187" s="7" t="str">
        <f t="shared" si="32"/>
        <v>N/A</v>
      </c>
      <c r="E187" s="26">
        <v>98188.686566999997</v>
      </c>
      <c r="F187" s="7" t="str">
        <f t="shared" si="33"/>
        <v>N/A</v>
      </c>
      <c r="G187" s="26">
        <v>109599.4713</v>
      </c>
      <c r="H187" s="7" t="str">
        <f t="shared" si="34"/>
        <v>N/A</v>
      </c>
      <c r="I187" s="8">
        <v>151.69999999999999</v>
      </c>
      <c r="J187" s="8">
        <v>11.62</v>
      </c>
      <c r="K187" s="25" t="s">
        <v>736</v>
      </c>
      <c r="L187" s="91" t="str">
        <f t="shared" si="35"/>
        <v>Yes</v>
      </c>
    </row>
    <row r="188" spans="1:12" x14ac:dyDescent="0.25">
      <c r="A188" s="122" t="s">
        <v>1375</v>
      </c>
      <c r="B188" s="21" t="s">
        <v>213</v>
      </c>
      <c r="C188" s="26">
        <v>94215458</v>
      </c>
      <c r="D188" s="7" t="str">
        <f t="shared" ref="D188:D203" si="36">IF($B188="N/A","N/A",IF(C188&gt;10,"No",IF(C188&lt;-10,"No","Yes")))</f>
        <v>N/A</v>
      </c>
      <c r="E188" s="26">
        <v>65961884</v>
      </c>
      <c r="F188" s="7" t="str">
        <f t="shared" ref="F188:F203" si="37">IF($B188="N/A","N/A",IF(E188&gt;10,"No",IF(E188&lt;-10,"No","Yes")))</f>
        <v>N/A</v>
      </c>
      <c r="G188" s="26">
        <v>72885887</v>
      </c>
      <c r="H188" s="7" t="str">
        <f t="shared" ref="H188:H203" si="38">IF($B188="N/A","N/A",IF(G188&gt;10,"No",IF(G188&lt;-10,"No","Yes")))</f>
        <v>N/A</v>
      </c>
      <c r="I188" s="8">
        <v>-30</v>
      </c>
      <c r="J188" s="8">
        <v>10.5</v>
      </c>
      <c r="K188" s="25" t="s">
        <v>736</v>
      </c>
      <c r="L188" s="91" t="str">
        <f t="shared" ref="L188:L203" si="39">IF(J188="Div by 0", "N/A", IF(K188="N/A","N/A", IF(J188&gt;VALUE(MID(K188,1,2)), "No", IF(J188&lt;-1*VALUE(MID(K188,1,2)), "No", "Yes"))))</f>
        <v>Yes</v>
      </c>
    </row>
    <row r="189" spans="1:12" x14ac:dyDescent="0.25">
      <c r="A189" s="122" t="s">
        <v>1472</v>
      </c>
      <c r="B189" s="21" t="s">
        <v>213</v>
      </c>
      <c r="C189" s="22">
        <v>2467</v>
      </c>
      <c r="D189" s="7" t="str">
        <f t="shared" si="36"/>
        <v>N/A</v>
      </c>
      <c r="E189" s="22">
        <v>680</v>
      </c>
      <c r="F189" s="7" t="str">
        <f t="shared" si="37"/>
        <v>N/A</v>
      </c>
      <c r="G189" s="22">
        <v>665</v>
      </c>
      <c r="H189" s="7" t="str">
        <f t="shared" si="38"/>
        <v>N/A</v>
      </c>
      <c r="I189" s="8">
        <v>-72.400000000000006</v>
      </c>
      <c r="J189" s="8">
        <v>-2.21</v>
      </c>
      <c r="K189" s="25" t="s">
        <v>736</v>
      </c>
      <c r="L189" s="91" t="str">
        <f t="shared" si="39"/>
        <v>Yes</v>
      </c>
    </row>
    <row r="190" spans="1:12" x14ac:dyDescent="0.25">
      <c r="A190" s="122" t="s">
        <v>1473</v>
      </c>
      <c r="B190" s="21" t="s">
        <v>213</v>
      </c>
      <c r="C190" s="26">
        <v>38190.295095000001</v>
      </c>
      <c r="D190" s="7" t="str">
        <f t="shared" si="36"/>
        <v>N/A</v>
      </c>
      <c r="E190" s="26">
        <v>97002.770587999999</v>
      </c>
      <c r="F190" s="7" t="str">
        <f t="shared" si="37"/>
        <v>N/A</v>
      </c>
      <c r="G190" s="26">
        <v>109602.83759</v>
      </c>
      <c r="H190" s="7" t="str">
        <f t="shared" si="38"/>
        <v>N/A</v>
      </c>
      <c r="I190" s="8">
        <v>154</v>
      </c>
      <c r="J190" s="8">
        <v>12.99</v>
      </c>
      <c r="K190" s="25" t="s">
        <v>736</v>
      </c>
      <c r="L190" s="91" t="str">
        <f t="shared" si="39"/>
        <v>Yes</v>
      </c>
    </row>
    <row r="191" spans="1:12" x14ac:dyDescent="0.25">
      <c r="A191" s="122" t="s">
        <v>1474</v>
      </c>
      <c r="B191" s="21" t="s">
        <v>213</v>
      </c>
      <c r="C191" s="26">
        <v>19560.3125</v>
      </c>
      <c r="D191" s="7" t="str">
        <f t="shared" si="36"/>
        <v>N/A</v>
      </c>
      <c r="E191" s="26">
        <v>66331.082569000006</v>
      </c>
      <c r="F191" s="7" t="str">
        <f t="shared" si="37"/>
        <v>N/A</v>
      </c>
      <c r="G191" s="26">
        <v>90211.706521999993</v>
      </c>
      <c r="H191" s="7" t="str">
        <f t="shared" si="38"/>
        <v>N/A</v>
      </c>
      <c r="I191" s="8">
        <v>239.1</v>
      </c>
      <c r="J191" s="8">
        <v>36</v>
      </c>
      <c r="K191" s="25" t="s">
        <v>736</v>
      </c>
      <c r="L191" s="91" t="str">
        <f t="shared" si="39"/>
        <v>No</v>
      </c>
    </row>
    <row r="192" spans="1:12" x14ac:dyDescent="0.25">
      <c r="A192" s="122" t="s">
        <v>1475</v>
      </c>
      <c r="B192" s="21" t="s">
        <v>213</v>
      </c>
      <c r="C192" s="26">
        <v>53393.825734999999</v>
      </c>
      <c r="D192" s="7" t="str">
        <f t="shared" si="36"/>
        <v>N/A</v>
      </c>
      <c r="E192" s="26">
        <v>103025.41753999999</v>
      </c>
      <c r="F192" s="7" t="str">
        <f t="shared" si="37"/>
        <v>N/A</v>
      </c>
      <c r="G192" s="26">
        <v>113039.98599</v>
      </c>
      <c r="H192" s="7" t="str">
        <f t="shared" si="38"/>
        <v>N/A</v>
      </c>
      <c r="I192" s="8">
        <v>92.95</v>
      </c>
      <c r="J192" s="8">
        <v>9.7200000000000006</v>
      </c>
      <c r="K192" s="25" t="s">
        <v>736</v>
      </c>
      <c r="L192" s="91" t="str">
        <f t="shared" si="39"/>
        <v>Yes</v>
      </c>
    </row>
    <row r="193" spans="1:12" x14ac:dyDescent="0.25">
      <c r="A193" s="148" t="s">
        <v>1476</v>
      </c>
      <c r="B193" s="21" t="s">
        <v>213</v>
      </c>
      <c r="C193" s="5">
        <v>20.901465729000002</v>
      </c>
      <c r="D193" s="7" t="str">
        <f t="shared" si="36"/>
        <v>N/A</v>
      </c>
      <c r="E193" s="5">
        <v>46.735395189000002</v>
      </c>
      <c r="F193" s="7" t="str">
        <f t="shared" si="37"/>
        <v>N/A</v>
      </c>
      <c r="G193" s="5">
        <v>64.189189189000004</v>
      </c>
      <c r="H193" s="7" t="str">
        <f t="shared" si="38"/>
        <v>N/A</v>
      </c>
      <c r="I193" s="8">
        <v>123.6</v>
      </c>
      <c r="J193" s="8">
        <v>37.35</v>
      </c>
      <c r="K193" s="25" t="s">
        <v>736</v>
      </c>
      <c r="L193" s="91" t="str">
        <f t="shared" si="39"/>
        <v>No</v>
      </c>
    </row>
    <row r="194" spans="1:12" x14ac:dyDescent="0.25">
      <c r="A194" s="148" t="s">
        <v>1477</v>
      </c>
      <c r="B194" s="21" t="s">
        <v>213</v>
      </c>
      <c r="C194" s="5">
        <v>17.866968764999999</v>
      </c>
      <c r="D194" s="7" t="str">
        <f t="shared" si="36"/>
        <v>N/A</v>
      </c>
      <c r="E194" s="5">
        <v>22.020202019999999</v>
      </c>
      <c r="F194" s="7" t="str">
        <f t="shared" si="37"/>
        <v>N/A</v>
      </c>
      <c r="G194" s="5">
        <v>45.544554454999997</v>
      </c>
      <c r="H194" s="7" t="str">
        <f t="shared" si="38"/>
        <v>N/A</v>
      </c>
      <c r="I194" s="8">
        <v>23.25</v>
      </c>
      <c r="J194" s="8">
        <v>106.8</v>
      </c>
      <c r="K194" s="25" t="s">
        <v>736</v>
      </c>
      <c r="L194" s="91" t="str">
        <f t="shared" si="39"/>
        <v>No</v>
      </c>
    </row>
    <row r="195" spans="1:12" x14ac:dyDescent="0.25">
      <c r="A195" s="148" t="s">
        <v>1478</v>
      </c>
      <c r="B195" s="21" t="s">
        <v>213</v>
      </c>
      <c r="C195" s="5">
        <v>26.443709897000002</v>
      </c>
      <c r="D195" s="7" t="str">
        <f t="shared" si="36"/>
        <v>N/A</v>
      </c>
      <c r="E195" s="5">
        <v>62.844542447999999</v>
      </c>
      <c r="F195" s="7" t="str">
        <f t="shared" si="37"/>
        <v>N/A</v>
      </c>
      <c r="G195" s="5">
        <v>72.924648786999995</v>
      </c>
      <c r="H195" s="7" t="str">
        <f t="shared" si="38"/>
        <v>N/A</v>
      </c>
      <c r="I195" s="8">
        <v>137.69999999999999</v>
      </c>
      <c r="J195" s="8">
        <v>16.04</v>
      </c>
      <c r="K195" s="25" t="s">
        <v>736</v>
      </c>
      <c r="L195" s="91" t="str">
        <f t="shared" si="39"/>
        <v>Yes</v>
      </c>
    </row>
    <row r="196" spans="1:12" x14ac:dyDescent="0.25">
      <c r="A196" s="122" t="s">
        <v>1387</v>
      </c>
      <c r="B196" s="21" t="s">
        <v>213</v>
      </c>
      <c r="C196" s="26">
        <v>88544142</v>
      </c>
      <c r="D196" s="7" t="str">
        <f t="shared" si="36"/>
        <v>N/A</v>
      </c>
      <c r="E196" s="26">
        <v>65786420</v>
      </c>
      <c r="F196" s="7" t="str">
        <f t="shared" si="37"/>
        <v>N/A</v>
      </c>
      <c r="G196" s="26">
        <v>72554850</v>
      </c>
      <c r="H196" s="7" t="str">
        <f t="shared" si="38"/>
        <v>N/A</v>
      </c>
      <c r="I196" s="8">
        <v>-25.7</v>
      </c>
      <c r="J196" s="8">
        <v>10.29</v>
      </c>
      <c r="K196" s="25" t="s">
        <v>736</v>
      </c>
      <c r="L196" s="91" t="str">
        <f t="shared" si="39"/>
        <v>Yes</v>
      </c>
    </row>
    <row r="197" spans="1:12" x14ac:dyDescent="0.25">
      <c r="A197" s="122" t="s">
        <v>1479</v>
      </c>
      <c r="B197" s="21" t="s">
        <v>213</v>
      </c>
      <c r="C197" s="22">
        <v>2270</v>
      </c>
      <c r="D197" s="7" t="str">
        <f t="shared" si="36"/>
        <v>N/A</v>
      </c>
      <c r="E197" s="22">
        <v>670</v>
      </c>
      <c r="F197" s="7" t="str">
        <f t="shared" si="37"/>
        <v>N/A</v>
      </c>
      <c r="G197" s="22">
        <v>662</v>
      </c>
      <c r="H197" s="7" t="str">
        <f t="shared" si="38"/>
        <v>N/A</v>
      </c>
      <c r="I197" s="8">
        <v>-70.5</v>
      </c>
      <c r="J197" s="8">
        <v>-1.19</v>
      </c>
      <c r="K197" s="25" t="s">
        <v>736</v>
      </c>
      <c r="L197" s="91" t="str">
        <f t="shared" si="39"/>
        <v>Yes</v>
      </c>
    </row>
    <row r="198" spans="1:12" ht="25" x14ac:dyDescent="0.25">
      <c r="A198" s="122" t="s">
        <v>1480</v>
      </c>
      <c r="B198" s="21" t="s">
        <v>213</v>
      </c>
      <c r="C198" s="26">
        <v>39006.229956000003</v>
      </c>
      <c r="D198" s="7" t="str">
        <f t="shared" si="36"/>
        <v>N/A</v>
      </c>
      <c r="E198" s="26">
        <v>98188.686566999997</v>
      </c>
      <c r="F198" s="7" t="str">
        <f t="shared" si="37"/>
        <v>N/A</v>
      </c>
      <c r="G198" s="26">
        <v>109599.4713</v>
      </c>
      <c r="H198" s="7" t="str">
        <f t="shared" si="38"/>
        <v>N/A</v>
      </c>
      <c r="I198" s="8">
        <v>151.69999999999999</v>
      </c>
      <c r="J198" s="8">
        <v>11.62</v>
      </c>
      <c r="K198" s="25" t="s">
        <v>736</v>
      </c>
      <c r="L198" s="91" t="str">
        <f t="shared" si="39"/>
        <v>Yes</v>
      </c>
    </row>
    <row r="199" spans="1:12" ht="25" x14ac:dyDescent="0.25">
      <c r="A199" s="122" t="s">
        <v>1481</v>
      </c>
      <c r="B199" s="21" t="s">
        <v>213</v>
      </c>
      <c r="C199" s="26">
        <v>19416.991115000001</v>
      </c>
      <c r="D199" s="7" t="str">
        <f t="shared" si="36"/>
        <v>N/A</v>
      </c>
      <c r="E199" s="26">
        <v>67539.616821999996</v>
      </c>
      <c r="F199" s="7" t="str">
        <f t="shared" si="37"/>
        <v>N/A</v>
      </c>
      <c r="G199" s="26">
        <v>90211.706521999993</v>
      </c>
      <c r="H199" s="7" t="str">
        <f t="shared" si="38"/>
        <v>N/A</v>
      </c>
      <c r="I199" s="8">
        <v>247.8</v>
      </c>
      <c r="J199" s="8">
        <v>33.57</v>
      </c>
      <c r="K199" s="25" t="s">
        <v>736</v>
      </c>
      <c r="L199" s="91" t="str">
        <f t="shared" si="39"/>
        <v>No</v>
      </c>
    </row>
    <row r="200" spans="1:12" ht="25" x14ac:dyDescent="0.25">
      <c r="A200" s="122" t="s">
        <v>1482</v>
      </c>
      <c r="B200" s="21" t="s">
        <v>213</v>
      </c>
      <c r="C200" s="26">
        <v>54792.943515999999</v>
      </c>
      <c r="D200" s="7" t="str">
        <f t="shared" si="36"/>
        <v>N/A</v>
      </c>
      <c r="E200" s="26">
        <v>104013.64298</v>
      </c>
      <c r="F200" s="7" t="str">
        <f t="shared" si="37"/>
        <v>N/A</v>
      </c>
      <c r="G200" s="26">
        <v>112728.72456</v>
      </c>
      <c r="H200" s="7" t="str">
        <f t="shared" si="38"/>
        <v>N/A</v>
      </c>
      <c r="I200" s="8">
        <v>89.83</v>
      </c>
      <c r="J200" s="8">
        <v>8.3789999999999996</v>
      </c>
      <c r="K200" s="25" t="s">
        <v>736</v>
      </c>
      <c r="L200" s="91" t="str">
        <f t="shared" si="39"/>
        <v>Yes</v>
      </c>
    </row>
    <row r="201" spans="1:12" ht="25" x14ac:dyDescent="0.25">
      <c r="A201" s="122" t="s">
        <v>1483</v>
      </c>
      <c r="B201" s="21" t="s">
        <v>213</v>
      </c>
      <c r="C201" s="5">
        <v>19.232398542999999</v>
      </c>
      <c r="D201" s="7" t="str">
        <f t="shared" si="36"/>
        <v>N/A</v>
      </c>
      <c r="E201" s="5">
        <v>46.048109965999998</v>
      </c>
      <c r="F201" s="7" t="str">
        <f t="shared" si="37"/>
        <v>N/A</v>
      </c>
      <c r="G201" s="5">
        <v>63.899613899999999</v>
      </c>
      <c r="H201" s="7" t="str">
        <f t="shared" si="38"/>
        <v>N/A</v>
      </c>
      <c r="I201" s="8">
        <v>139.4</v>
      </c>
      <c r="J201" s="8">
        <v>38.770000000000003</v>
      </c>
      <c r="K201" s="25" t="s">
        <v>736</v>
      </c>
      <c r="L201" s="91" t="str">
        <f t="shared" si="39"/>
        <v>No</v>
      </c>
    </row>
    <row r="202" spans="1:12" ht="25" x14ac:dyDescent="0.25">
      <c r="A202" s="122" t="s">
        <v>1484</v>
      </c>
      <c r="B202" s="21" t="s">
        <v>213</v>
      </c>
      <c r="C202" s="5">
        <v>16.394238550000001</v>
      </c>
      <c r="D202" s="7" t="str">
        <f t="shared" si="36"/>
        <v>N/A</v>
      </c>
      <c r="E202" s="5">
        <v>21.616161615999999</v>
      </c>
      <c r="F202" s="7" t="str">
        <f t="shared" si="37"/>
        <v>N/A</v>
      </c>
      <c r="G202" s="5">
        <v>45.544554454999997</v>
      </c>
      <c r="H202" s="7" t="str">
        <f t="shared" si="38"/>
        <v>N/A</v>
      </c>
      <c r="I202" s="8">
        <v>31.85</v>
      </c>
      <c r="J202" s="8">
        <v>110.7</v>
      </c>
      <c r="K202" s="25" t="s">
        <v>736</v>
      </c>
      <c r="L202" s="91" t="str">
        <f t="shared" si="39"/>
        <v>No</v>
      </c>
    </row>
    <row r="203" spans="1:12" ht="25" x14ac:dyDescent="0.25">
      <c r="A203" s="150" t="s">
        <v>1485</v>
      </c>
      <c r="B203" s="99" t="s">
        <v>213</v>
      </c>
      <c r="C203" s="100">
        <v>24.440987750000001</v>
      </c>
      <c r="D203" s="130" t="str">
        <f t="shared" si="36"/>
        <v>N/A</v>
      </c>
      <c r="E203" s="100">
        <v>62.072767364999997</v>
      </c>
      <c r="F203" s="130" t="str">
        <f t="shared" si="37"/>
        <v>N/A</v>
      </c>
      <c r="G203" s="100">
        <v>72.796934866000001</v>
      </c>
      <c r="H203" s="130" t="str">
        <f t="shared" si="38"/>
        <v>N/A</v>
      </c>
      <c r="I203" s="131">
        <v>154</v>
      </c>
      <c r="J203" s="131">
        <v>17.28</v>
      </c>
      <c r="K203" s="144" t="s">
        <v>736</v>
      </c>
      <c r="L203" s="102" t="str">
        <f t="shared" si="39"/>
        <v>Yes</v>
      </c>
    </row>
    <row r="204" spans="1:12" x14ac:dyDescent="0.25">
      <c r="A204" s="169" t="s">
        <v>1632</v>
      </c>
      <c r="B204" s="170"/>
      <c r="C204" s="170"/>
      <c r="D204" s="170"/>
      <c r="E204" s="170"/>
      <c r="F204" s="170"/>
      <c r="G204" s="170"/>
      <c r="H204" s="170"/>
      <c r="I204" s="170"/>
      <c r="J204" s="170"/>
      <c r="K204" s="170"/>
      <c r="L204" s="171"/>
    </row>
    <row r="205" spans="1:12" x14ac:dyDescent="0.25">
      <c r="A205" s="164" t="s">
        <v>1630</v>
      </c>
      <c r="B205" s="165"/>
      <c r="C205" s="165"/>
      <c r="D205" s="165"/>
      <c r="E205" s="165"/>
      <c r="F205" s="165"/>
      <c r="G205" s="165"/>
      <c r="H205" s="165"/>
      <c r="I205" s="165"/>
      <c r="J205" s="165"/>
      <c r="K205" s="165"/>
      <c r="L205" s="166"/>
    </row>
    <row r="206" spans="1:12" s="13" customFormat="1" x14ac:dyDescent="0.25">
      <c r="A206" s="167" t="s">
        <v>1731</v>
      </c>
      <c r="B206" s="167"/>
      <c r="C206" s="167"/>
      <c r="D206" s="167"/>
      <c r="E206" s="167"/>
      <c r="F206" s="167"/>
      <c r="G206" s="167"/>
      <c r="H206" s="167"/>
      <c r="I206" s="167"/>
      <c r="J206" s="167"/>
      <c r="K206" s="167"/>
      <c r="L206" s="168"/>
    </row>
    <row r="207" spans="1:12" x14ac:dyDescent="0.25">
      <c r="B207" s="25"/>
    </row>
    <row r="208" spans="1:12" x14ac:dyDescent="0.25">
      <c r="A208" s="2"/>
      <c r="B208" s="25"/>
    </row>
    <row r="209" spans="1:2" x14ac:dyDescent="0.25">
      <c r="A209" s="2"/>
      <c r="B209" s="25"/>
    </row>
    <row r="210" spans="1:2" x14ac:dyDescent="0.25">
      <c r="B210" s="25"/>
    </row>
    <row r="211" spans="1:2" x14ac:dyDescent="0.25">
      <c r="A211" s="27"/>
      <c r="B211" s="25"/>
    </row>
    <row r="212" spans="1:2" x14ac:dyDescent="0.25">
      <c r="A212" s="27"/>
    </row>
    <row r="213" spans="1:2" x14ac:dyDescent="0.25">
      <c r="A213" s="27"/>
    </row>
    <row r="214" spans="1:2" x14ac:dyDescent="0.25">
      <c r="A214" s="27"/>
    </row>
    <row r="215" spans="1:2" x14ac:dyDescent="0.25">
      <c r="A215" s="27"/>
    </row>
    <row r="216" spans="1:2" x14ac:dyDescent="0.25">
      <c r="A216" s="27"/>
    </row>
    <row r="217" spans="1:2" x14ac:dyDescent="0.25">
      <c r="A217" s="27"/>
    </row>
    <row r="218" spans="1:2" x14ac:dyDescent="0.25">
      <c r="A218" s="27"/>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F248" activePane="bottomRight" state="frozen"/>
      <selection activeCell="A3" sqref="A3:K3"/>
      <selection pane="topRight" activeCell="A3" sqref="A3:K3"/>
      <selection pane="bottomLeft" activeCell="A3" sqref="A3:K3"/>
      <selection pane="bottomRight" activeCell="K249" sqref="K249"/>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s="13" customFormat="1" ht="50.25" customHeight="1" x14ac:dyDescent="0.3">
      <c r="A2" s="178" t="s">
        <v>1595</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90" t="s">
        <v>9</v>
      </c>
      <c r="B6" s="21" t="s">
        <v>213</v>
      </c>
      <c r="C6" s="22">
        <v>24366</v>
      </c>
      <c r="D6" s="7" t="str">
        <f>IF($B6="N/A","N/A",IF(C6&gt;10,"No",IF(C6&lt;-10,"No","Yes")))</f>
        <v>N/A</v>
      </c>
      <c r="E6" s="22">
        <v>10434</v>
      </c>
      <c r="F6" s="7" t="str">
        <f>IF($B6="N/A","N/A",IF(E6&gt;10,"No",IF(E6&lt;-10,"No","Yes")))</f>
        <v>N/A</v>
      </c>
      <c r="G6" s="22">
        <v>6565</v>
      </c>
      <c r="H6" s="7" t="str">
        <f>IF($B6="N/A","N/A",IF(G6&gt;10,"No",IF(G6&lt;-10,"No","Yes")))</f>
        <v>N/A</v>
      </c>
      <c r="I6" s="8">
        <v>-57.2</v>
      </c>
      <c r="J6" s="8">
        <v>-37.1</v>
      </c>
      <c r="K6" s="25" t="s">
        <v>736</v>
      </c>
      <c r="L6" s="91" t="str">
        <f t="shared" ref="L6:L46" si="0">IF(J6="Div by 0", "N/A", IF(K6="N/A","N/A", IF(J6&gt;VALUE(MID(K6,1,2)), "No", IF(J6&lt;-1*VALUE(MID(K6,1,2)), "No", "Yes"))))</f>
        <v>No</v>
      </c>
    </row>
    <row r="7" spans="1:12" x14ac:dyDescent="0.25">
      <c r="A7" s="148" t="s">
        <v>10</v>
      </c>
      <c r="B7" s="21" t="s">
        <v>213</v>
      </c>
      <c r="C7" s="22">
        <v>20014</v>
      </c>
      <c r="D7" s="7" t="str">
        <f>IF($B7="N/A","N/A",IF(C7&gt;10,"No",IF(C7&lt;-10,"No","Yes")))</f>
        <v>N/A</v>
      </c>
      <c r="E7" s="22">
        <v>6900</v>
      </c>
      <c r="F7" s="7" t="str">
        <f>IF($B7="N/A","N/A",IF(E7&gt;10,"No",IF(E7&lt;-10,"No","Yes")))</f>
        <v>N/A</v>
      </c>
      <c r="G7" s="22">
        <v>4556</v>
      </c>
      <c r="H7" s="7" t="str">
        <f>IF($B7="N/A","N/A",IF(G7&gt;10,"No",IF(G7&lt;-10,"No","Yes")))</f>
        <v>N/A</v>
      </c>
      <c r="I7" s="8">
        <v>-65.5</v>
      </c>
      <c r="J7" s="8">
        <v>-34</v>
      </c>
      <c r="K7" s="25" t="s">
        <v>736</v>
      </c>
      <c r="L7" s="91" t="str">
        <f t="shared" si="0"/>
        <v>No</v>
      </c>
    </row>
    <row r="8" spans="1:12" x14ac:dyDescent="0.25">
      <c r="A8" s="148" t="s">
        <v>91</v>
      </c>
      <c r="B8" s="5" t="s">
        <v>297</v>
      </c>
      <c r="C8" s="4">
        <v>82.139046211999997</v>
      </c>
      <c r="D8" s="7" t="str">
        <f>IF($B8="N/A","N/A",IF(C8&gt;90,"No",IF(C8&lt;65,"No","Yes")))</f>
        <v>Yes</v>
      </c>
      <c r="E8" s="4">
        <v>66.129959747000001</v>
      </c>
      <c r="F8" s="7" t="str">
        <f>IF($B8="N/A","N/A",IF(E8&gt;90,"No",IF(E8&lt;65,"No","Yes")))</f>
        <v>Yes</v>
      </c>
      <c r="G8" s="4">
        <v>69.398324447999997</v>
      </c>
      <c r="H8" s="7" t="str">
        <f>IF($B8="N/A","N/A",IF(G8&gt;90,"No",IF(G8&lt;65,"No","Yes")))</f>
        <v>Yes</v>
      </c>
      <c r="I8" s="8">
        <v>-19.5</v>
      </c>
      <c r="J8" s="8">
        <v>4.9420000000000002</v>
      </c>
      <c r="K8" s="25" t="s">
        <v>736</v>
      </c>
      <c r="L8" s="91" t="str">
        <f t="shared" si="0"/>
        <v>Yes</v>
      </c>
    </row>
    <row r="9" spans="1:12" x14ac:dyDescent="0.25">
      <c r="A9" s="148" t="s">
        <v>92</v>
      </c>
      <c r="B9" s="5" t="s">
        <v>298</v>
      </c>
      <c r="C9" s="4">
        <v>95.028499049999994</v>
      </c>
      <c r="D9" s="7" t="str">
        <f>IF($B9="N/A","N/A",IF(C9&gt;100,"No",IF(C9&lt;90,"No","Yes")))</f>
        <v>Yes</v>
      </c>
      <c r="E9" s="4">
        <v>82.926829268000006</v>
      </c>
      <c r="F9" s="7" t="str">
        <f>IF($B9="N/A","N/A",IF(E9&gt;100,"No",IF(E9&lt;90,"No","Yes")))</f>
        <v>No</v>
      </c>
      <c r="G9" s="4">
        <v>77.533039647999999</v>
      </c>
      <c r="H9" s="7" t="str">
        <f>IF($B9="N/A","N/A",IF(G9&gt;100,"No",IF(G9&lt;90,"No","Yes")))</f>
        <v>No</v>
      </c>
      <c r="I9" s="8">
        <v>-12.7</v>
      </c>
      <c r="J9" s="8">
        <v>-6.5</v>
      </c>
      <c r="K9" s="25" t="s">
        <v>736</v>
      </c>
      <c r="L9" s="91" t="str">
        <f t="shared" si="0"/>
        <v>Yes</v>
      </c>
    </row>
    <row r="10" spans="1:12" x14ac:dyDescent="0.25">
      <c r="A10" s="148" t="s">
        <v>93</v>
      </c>
      <c r="B10" s="5" t="s">
        <v>299</v>
      </c>
      <c r="C10" s="4">
        <v>91.738525730000006</v>
      </c>
      <c r="D10" s="7" t="str">
        <f>IF($B10="N/A","N/A",IF(C10&gt;100,"No",IF(C10&lt;85,"No","Yes")))</f>
        <v>Yes</v>
      </c>
      <c r="E10" s="4">
        <v>85.298133819</v>
      </c>
      <c r="F10" s="7" t="str">
        <f>IF($B10="N/A","N/A",IF(E10&gt;100,"No",IF(E10&lt;85,"No","Yes")))</f>
        <v>Yes</v>
      </c>
      <c r="G10" s="4">
        <v>90.69640914</v>
      </c>
      <c r="H10" s="7" t="str">
        <f>IF($B10="N/A","N/A",IF(G10&gt;100,"No",IF(G10&lt;85,"No","Yes")))</f>
        <v>Yes</v>
      </c>
      <c r="I10" s="8">
        <v>-7.02</v>
      </c>
      <c r="J10" s="8">
        <v>6.3289999999999997</v>
      </c>
      <c r="K10" s="25" t="s">
        <v>736</v>
      </c>
      <c r="L10" s="91" t="str">
        <f t="shared" si="0"/>
        <v>Yes</v>
      </c>
    </row>
    <row r="11" spans="1:12" x14ac:dyDescent="0.25">
      <c r="A11" s="148" t="s">
        <v>94</v>
      </c>
      <c r="B11" s="5" t="s">
        <v>300</v>
      </c>
      <c r="C11" s="4">
        <v>68.537332688000006</v>
      </c>
      <c r="D11" s="7" t="str">
        <f>IF($B11="N/A","N/A",IF(C11&gt;100,"No",IF(C11&lt;80,"No","Yes")))</f>
        <v>No</v>
      </c>
      <c r="E11" s="4">
        <v>61.871899935000002</v>
      </c>
      <c r="F11" s="7" t="str">
        <f>IF($B11="N/A","N/A",IF(E11&gt;100,"No",IF(E11&lt;80,"No","Yes")))</f>
        <v>No</v>
      </c>
      <c r="G11" s="4">
        <v>62.5</v>
      </c>
      <c r="H11" s="7" t="str">
        <f>IF($B11="N/A","N/A",IF(G11&gt;100,"No",IF(G11&lt;80,"No","Yes")))</f>
        <v>No</v>
      </c>
      <c r="I11" s="8">
        <v>-9.73</v>
      </c>
      <c r="J11" s="8">
        <v>1.0149999999999999</v>
      </c>
      <c r="K11" s="25" t="s">
        <v>736</v>
      </c>
      <c r="L11" s="91" t="str">
        <f t="shared" si="0"/>
        <v>Yes</v>
      </c>
    </row>
    <row r="12" spans="1:12" x14ac:dyDescent="0.25">
      <c r="A12" s="148" t="s">
        <v>95</v>
      </c>
      <c r="B12" s="5" t="s">
        <v>300</v>
      </c>
      <c r="C12" s="4">
        <v>67.954496672999994</v>
      </c>
      <c r="D12" s="7" t="str">
        <f>IF($B12="N/A","N/A",IF(C12&gt;100,"No",IF(C12&lt;80,"No","Yes")))</f>
        <v>No</v>
      </c>
      <c r="E12" s="4">
        <v>55.917835017999998</v>
      </c>
      <c r="F12" s="7" t="str">
        <f>IF($B12="N/A","N/A",IF(E12&gt;100,"No",IF(E12&lt;80,"No","Yes")))</f>
        <v>No</v>
      </c>
      <c r="G12" s="4">
        <v>57.150537634000003</v>
      </c>
      <c r="H12" s="7" t="str">
        <f>IF($B12="N/A","N/A",IF(G12&gt;100,"No",IF(G12&lt;80,"No","Yes")))</f>
        <v>No</v>
      </c>
      <c r="I12" s="8">
        <v>-17.7</v>
      </c>
      <c r="J12" s="8">
        <v>2.2040000000000002</v>
      </c>
      <c r="K12" s="25" t="s">
        <v>736</v>
      </c>
      <c r="L12" s="91" t="str">
        <f t="shared" si="0"/>
        <v>Yes</v>
      </c>
    </row>
    <row r="13" spans="1:12" x14ac:dyDescent="0.25">
      <c r="A13" s="90" t="s">
        <v>96</v>
      </c>
      <c r="B13" s="21" t="s">
        <v>213</v>
      </c>
      <c r="C13" s="22">
        <v>18479.88</v>
      </c>
      <c r="D13" s="7" t="str">
        <f t="shared" ref="D13:D44" si="1">IF($B13="N/A","N/A",IF(C13&gt;10,"No",IF(C13&lt;-10,"No","Yes")))</f>
        <v>N/A</v>
      </c>
      <c r="E13" s="22">
        <v>5702.31</v>
      </c>
      <c r="F13" s="7" t="str">
        <f t="shared" ref="F13:F44" si="2">IF($B13="N/A","N/A",IF(E13&gt;10,"No",IF(E13&lt;-10,"No","Yes")))</f>
        <v>N/A</v>
      </c>
      <c r="G13" s="22">
        <v>4087.01</v>
      </c>
      <c r="H13" s="7" t="str">
        <f t="shared" ref="H13:H44" si="3">IF($B13="N/A","N/A",IF(G13&gt;10,"No",IF(G13&lt;-10,"No","Yes")))</f>
        <v>N/A</v>
      </c>
      <c r="I13" s="8">
        <v>-69.099999999999994</v>
      </c>
      <c r="J13" s="8">
        <v>-28.3</v>
      </c>
      <c r="K13" s="25" t="s">
        <v>736</v>
      </c>
      <c r="L13" s="91" t="str">
        <f t="shared" si="0"/>
        <v>Yes</v>
      </c>
    </row>
    <row r="14" spans="1:12" x14ac:dyDescent="0.25">
      <c r="A14" s="90" t="s">
        <v>100</v>
      </c>
      <c r="B14" s="21" t="s">
        <v>213</v>
      </c>
      <c r="C14" s="22">
        <v>6316</v>
      </c>
      <c r="D14" s="7" t="str">
        <f t="shared" si="1"/>
        <v>N/A</v>
      </c>
      <c r="E14" s="22">
        <v>533</v>
      </c>
      <c r="F14" s="7" t="str">
        <f t="shared" si="2"/>
        <v>N/A</v>
      </c>
      <c r="G14" s="22">
        <v>227</v>
      </c>
      <c r="H14" s="7" t="str">
        <f t="shared" si="3"/>
        <v>N/A</v>
      </c>
      <c r="I14" s="8">
        <v>-91.6</v>
      </c>
      <c r="J14" s="8">
        <v>-57.4</v>
      </c>
      <c r="K14" s="25" t="s">
        <v>736</v>
      </c>
      <c r="L14" s="91" t="str">
        <f t="shared" si="0"/>
        <v>No</v>
      </c>
    </row>
    <row r="15" spans="1:12" x14ac:dyDescent="0.25">
      <c r="A15" s="90" t="s">
        <v>976</v>
      </c>
      <c r="B15" s="21" t="s">
        <v>213</v>
      </c>
      <c r="C15" s="22">
        <v>2684</v>
      </c>
      <c r="D15" s="7" t="str">
        <f t="shared" si="1"/>
        <v>N/A</v>
      </c>
      <c r="E15" s="22">
        <v>189</v>
      </c>
      <c r="F15" s="7" t="str">
        <f t="shared" si="2"/>
        <v>N/A</v>
      </c>
      <c r="G15" s="22">
        <v>113</v>
      </c>
      <c r="H15" s="7" t="str">
        <f t="shared" si="3"/>
        <v>N/A</v>
      </c>
      <c r="I15" s="8">
        <v>-93</v>
      </c>
      <c r="J15" s="8">
        <v>-40.200000000000003</v>
      </c>
      <c r="K15" s="25" t="s">
        <v>736</v>
      </c>
      <c r="L15" s="91" t="str">
        <f t="shared" si="0"/>
        <v>No</v>
      </c>
    </row>
    <row r="16" spans="1:12" x14ac:dyDescent="0.25">
      <c r="A16" s="90" t="s">
        <v>977</v>
      </c>
      <c r="B16" s="21" t="s">
        <v>213</v>
      </c>
      <c r="C16" s="22">
        <v>0</v>
      </c>
      <c r="D16" s="7" t="str">
        <f t="shared" si="1"/>
        <v>N/A</v>
      </c>
      <c r="E16" s="22">
        <v>0</v>
      </c>
      <c r="F16" s="7" t="str">
        <f t="shared" si="2"/>
        <v>N/A</v>
      </c>
      <c r="G16" s="22">
        <v>0</v>
      </c>
      <c r="H16" s="7" t="str">
        <f t="shared" si="3"/>
        <v>N/A</v>
      </c>
      <c r="I16" s="8" t="s">
        <v>1747</v>
      </c>
      <c r="J16" s="8" t="s">
        <v>1747</v>
      </c>
      <c r="K16" s="25" t="s">
        <v>736</v>
      </c>
      <c r="L16" s="91" t="str">
        <f t="shared" si="0"/>
        <v>N/A</v>
      </c>
    </row>
    <row r="17" spans="1:12" x14ac:dyDescent="0.25">
      <c r="A17" s="90" t="s">
        <v>978</v>
      </c>
      <c r="B17" s="21" t="s">
        <v>213</v>
      </c>
      <c r="C17" s="22">
        <v>90</v>
      </c>
      <c r="D17" s="7" t="str">
        <f t="shared" si="1"/>
        <v>N/A</v>
      </c>
      <c r="E17" s="22">
        <v>26</v>
      </c>
      <c r="F17" s="7" t="str">
        <f t="shared" si="2"/>
        <v>N/A</v>
      </c>
      <c r="G17" s="22">
        <v>20</v>
      </c>
      <c r="H17" s="7" t="str">
        <f t="shared" si="3"/>
        <v>N/A</v>
      </c>
      <c r="I17" s="8">
        <v>-71.099999999999994</v>
      </c>
      <c r="J17" s="8">
        <v>-23.1</v>
      </c>
      <c r="K17" s="25" t="s">
        <v>736</v>
      </c>
      <c r="L17" s="91" t="str">
        <f t="shared" si="0"/>
        <v>Yes</v>
      </c>
    </row>
    <row r="18" spans="1:12" x14ac:dyDescent="0.25">
      <c r="A18" s="90" t="s">
        <v>979</v>
      </c>
      <c r="B18" s="21" t="s">
        <v>213</v>
      </c>
      <c r="C18" s="22">
        <v>3496</v>
      </c>
      <c r="D18" s="7" t="str">
        <f t="shared" si="1"/>
        <v>N/A</v>
      </c>
      <c r="E18" s="22">
        <v>286</v>
      </c>
      <c r="F18" s="7" t="str">
        <f t="shared" si="2"/>
        <v>N/A</v>
      </c>
      <c r="G18" s="22">
        <v>68</v>
      </c>
      <c r="H18" s="7" t="str">
        <f t="shared" si="3"/>
        <v>N/A</v>
      </c>
      <c r="I18" s="8">
        <v>-91.8</v>
      </c>
      <c r="J18" s="8">
        <v>-76.2</v>
      </c>
      <c r="K18" s="25" t="s">
        <v>736</v>
      </c>
      <c r="L18" s="91" t="str">
        <f t="shared" si="0"/>
        <v>No</v>
      </c>
    </row>
    <row r="19" spans="1:12" x14ac:dyDescent="0.25">
      <c r="A19" s="90" t="s">
        <v>980</v>
      </c>
      <c r="B19" s="21" t="s">
        <v>213</v>
      </c>
      <c r="C19" s="22">
        <v>46</v>
      </c>
      <c r="D19" s="7" t="str">
        <f t="shared" si="1"/>
        <v>N/A</v>
      </c>
      <c r="E19" s="22">
        <v>32</v>
      </c>
      <c r="F19" s="7" t="str">
        <f t="shared" si="2"/>
        <v>N/A</v>
      </c>
      <c r="G19" s="22">
        <v>26</v>
      </c>
      <c r="H19" s="7" t="str">
        <f t="shared" si="3"/>
        <v>N/A</v>
      </c>
      <c r="I19" s="8">
        <v>-30.4</v>
      </c>
      <c r="J19" s="8">
        <v>-18.8</v>
      </c>
      <c r="K19" s="25" t="s">
        <v>736</v>
      </c>
      <c r="L19" s="91" t="str">
        <f t="shared" si="0"/>
        <v>Yes</v>
      </c>
    </row>
    <row r="20" spans="1:12" x14ac:dyDescent="0.25">
      <c r="A20" s="90" t="s">
        <v>101</v>
      </c>
      <c r="B20" s="21" t="s">
        <v>213</v>
      </c>
      <c r="C20" s="22">
        <v>7190</v>
      </c>
      <c r="D20" s="7" t="str">
        <f t="shared" si="1"/>
        <v>N/A</v>
      </c>
      <c r="E20" s="22">
        <v>2197</v>
      </c>
      <c r="F20" s="7" t="str">
        <f t="shared" si="2"/>
        <v>N/A</v>
      </c>
      <c r="G20" s="22">
        <v>1838</v>
      </c>
      <c r="H20" s="7" t="str">
        <f t="shared" si="3"/>
        <v>N/A</v>
      </c>
      <c r="I20" s="8">
        <v>-69.400000000000006</v>
      </c>
      <c r="J20" s="8">
        <v>-16.3</v>
      </c>
      <c r="K20" s="25" t="s">
        <v>736</v>
      </c>
      <c r="L20" s="91" t="str">
        <f t="shared" si="0"/>
        <v>Yes</v>
      </c>
    </row>
    <row r="21" spans="1:12" x14ac:dyDescent="0.25">
      <c r="A21" s="90" t="s">
        <v>981</v>
      </c>
      <c r="B21" s="21" t="s">
        <v>213</v>
      </c>
      <c r="C21" s="22">
        <v>4863</v>
      </c>
      <c r="D21" s="7" t="str">
        <f t="shared" si="1"/>
        <v>N/A</v>
      </c>
      <c r="E21" s="22">
        <v>1526</v>
      </c>
      <c r="F21" s="7" t="str">
        <f t="shared" si="2"/>
        <v>N/A</v>
      </c>
      <c r="G21" s="22">
        <v>1331</v>
      </c>
      <c r="H21" s="7" t="str">
        <f t="shared" si="3"/>
        <v>N/A</v>
      </c>
      <c r="I21" s="8">
        <v>-68.599999999999994</v>
      </c>
      <c r="J21" s="8">
        <v>-12.8</v>
      </c>
      <c r="K21" s="25" t="s">
        <v>736</v>
      </c>
      <c r="L21" s="91" t="str">
        <f t="shared" si="0"/>
        <v>Yes</v>
      </c>
    </row>
    <row r="22" spans="1:12" x14ac:dyDescent="0.25">
      <c r="A22" s="90" t="s">
        <v>982</v>
      </c>
      <c r="B22" s="21" t="s">
        <v>213</v>
      </c>
      <c r="C22" s="22">
        <v>0</v>
      </c>
      <c r="D22" s="7" t="str">
        <f t="shared" si="1"/>
        <v>N/A</v>
      </c>
      <c r="E22" s="22">
        <v>0</v>
      </c>
      <c r="F22" s="7" t="str">
        <f t="shared" si="2"/>
        <v>N/A</v>
      </c>
      <c r="G22" s="22">
        <v>0</v>
      </c>
      <c r="H22" s="7" t="str">
        <f t="shared" si="3"/>
        <v>N/A</v>
      </c>
      <c r="I22" s="8" t="s">
        <v>1747</v>
      </c>
      <c r="J22" s="8" t="s">
        <v>1747</v>
      </c>
      <c r="K22" s="25" t="s">
        <v>736</v>
      </c>
      <c r="L22" s="91" t="str">
        <f t="shared" si="0"/>
        <v>N/A</v>
      </c>
    </row>
    <row r="23" spans="1:12" x14ac:dyDescent="0.25">
      <c r="A23" s="90" t="s">
        <v>983</v>
      </c>
      <c r="B23" s="21" t="s">
        <v>213</v>
      </c>
      <c r="C23" s="22">
        <v>356</v>
      </c>
      <c r="D23" s="7" t="str">
        <f>IF($B23="N/A","N/A",IF(C23&gt;10,"No",IF(C23&lt;-10,"No","Yes")))</f>
        <v>N/A</v>
      </c>
      <c r="E23" s="22">
        <v>167</v>
      </c>
      <c r="F23" s="7" t="str">
        <f t="shared" si="2"/>
        <v>N/A</v>
      </c>
      <c r="G23" s="22">
        <v>98</v>
      </c>
      <c r="H23" s="7" t="str">
        <f t="shared" si="3"/>
        <v>N/A</v>
      </c>
      <c r="I23" s="8">
        <v>-53.1</v>
      </c>
      <c r="J23" s="8">
        <v>-41.3</v>
      </c>
      <c r="K23" s="25" t="s">
        <v>736</v>
      </c>
      <c r="L23" s="91" t="str">
        <f t="shared" si="0"/>
        <v>No</v>
      </c>
    </row>
    <row r="24" spans="1:12" x14ac:dyDescent="0.25">
      <c r="A24" s="90" t="s">
        <v>984</v>
      </c>
      <c r="B24" s="21" t="s">
        <v>213</v>
      </c>
      <c r="C24" s="22">
        <v>1971</v>
      </c>
      <c r="D24" s="7" t="str">
        <f t="shared" si="1"/>
        <v>N/A</v>
      </c>
      <c r="E24" s="22">
        <v>504</v>
      </c>
      <c r="F24" s="7" t="str">
        <f t="shared" si="2"/>
        <v>N/A</v>
      </c>
      <c r="G24" s="22">
        <v>409</v>
      </c>
      <c r="H24" s="7" t="str">
        <f t="shared" si="3"/>
        <v>N/A</v>
      </c>
      <c r="I24" s="8">
        <v>-74.400000000000006</v>
      </c>
      <c r="J24" s="8">
        <v>-18.8</v>
      </c>
      <c r="K24" s="25" t="s">
        <v>736</v>
      </c>
      <c r="L24" s="91" t="str">
        <f t="shared" si="0"/>
        <v>Yes</v>
      </c>
    </row>
    <row r="25" spans="1:12" x14ac:dyDescent="0.25">
      <c r="A25" s="90" t="s">
        <v>985</v>
      </c>
      <c r="B25" s="21" t="s">
        <v>213</v>
      </c>
      <c r="C25" s="22">
        <v>0</v>
      </c>
      <c r="D25" s="7" t="str">
        <f t="shared" si="1"/>
        <v>N/A</v>
      </c>
      <c r="E25" s="22">
        <v>0</v>
      </c>
      <c r="F25" s="7" t="str">
        <f t="shared" si="2"/>
        <v>N/A</v>
      </c>
      <c r="G25" s="22">
        <v>0</v>
      </c>
      <c r="H25" s="7" t="str">
        <f t="shared" si="3"/>
        <v>N/A</v>
      </c>
      <c r="I25" s="8" t="s">
        <v>1747</v>
      </c>
      <c r="J25" s="8" t="s">
        <v>1747</v>
      </c>
      <c r="K25" s="25" t="s">
        <v>736</v>
      </c>
      <c r="L25" s="91" t="str">
        <f t="shared" si="0"/>
        <v>N/A</v>
      </c>
    </row>
    <row r="26" spans="1:12" x14ac:dyDescent="0.25">
      <c r="A26" s="90" t="s">
        <v>104</v>
      </c>
      <c r="B26" s="21" t="s">
        <v>213</v>
      </c>
      <c r="C26" s="22">
        <v>6201</v>
      </c>
      <c r="D26" s="7" t="str">
        <f t="shared" si="1"/>
        <v>N/A</v>
      </c>
      <c r="E26" s="22">
        <v>4637</v>
      </c>
      <c r="F26" s="7" t="str">
        <f t="shared" si="2"/>
        <v>N/A</v>
      </c>
      <c r="G26" s="22">
        <v>2640</v>
      </c>
      <c r="H26" s="7" t="str">
        <f t="shared" si="3"/>
        <v>N/A</v>
      </c>
      <c r="I26" s="8">
        <v>-25.2</v>
      </c>
      <c r="J26" s="8">
        <v>-43.1</v>
      </c>
      <c r="K26" s="25" t="s">
        <v>736</v>
      </c>
      <c r="L26" s="91" t="str">
        <f t="shared" si="0"/>
        <v>No</v>
      </c>
    </row>
    <row r="27" spans="1:12" x14ac:dyDescent="0.25">
      <c r="A27" s="90" t="s">
        <v>986</v>
      </c>
      <c r="B27" s="21" t="s">
        <v>213</v>
      </c>
      <c r="C27" s="22">
        <v>4556</v>
      </c>
      <c r="D27" s="7" t="str">
        <f t="shared" si="1"/>
        <v>N/A</v>
      </c>
      <c r="E27" s="22">
        <v>3380</v>
      </c>
      <c r="F27" s="7" t="str">
        <f t="shared" si="2"/>
        <v>N/A</v>
      </c>
      <c r="G27" s="22">
        <v>1882</v>
      </c>
      <c r="H27" s="7" t="str">
        <f t="shared" si="3"/>
        <v>N/A</v>
      </c>
      <c r="I27" s="8">
        <v>-25.8</v>
      </c>
      <c r="J27" s="8">
        <v>-44.3</v>
      </c>
      <c r="K27" s="25" t="s">
        <v>736</v>
      </c>
      <c r="L27" s="91" t="str">
        <f t="shared" si="0"/>
        <v>No</v>
      </c>
    </row>
    <row r="28" spans="1:12" x14ac:dyDescent="0.25">
      <c r="A28" s="90" t="s">
        <v>987</v>
      </c>
      <c r="B28" s="21" t="s">
        <v>213</v>
      </c>
      <c r="C28" s="22">
        <v>0</v>
      </c>
      <c r="D28" s="7" t="str">
        <f t="shared" si="1"/>
        <v>N/A</v>
      </c>
      <c r="E28" s="22">
        <v>0</v>
      </c>
      <c r="F28" s="7" t="str">
        <f t="shared" si="2"/>
        <v>N/A</v>
      </c>
      <c r="G28" s="22">
        <v>0</v>
      </c>
      <c r="H28" s="7" t="str">
        <f t="shared" si="3"/>
        <v>N/A</v>
      </c>
      <c r="I28" s="8" t="s">
        <v>1747</v>
      </c>
      <c r="J28" s="8" t="s">
        <v>1747</v>
      </c>
      <c r="K28" s="25" t="s">
        <v>736</v>
      </c>
      <c r="L28" s="91" t="str">
        <f t="shared" si="0"/>
        <v>N/A</v>
      </c>
    </row>
    <row r="29" spans="1:12" x14ac:dyDescent="0.25">
      <c r="A29" s="90" t="s">
        <v>988</v>
      </c>
      <c r="B29" s="21" t="s">
        <v>213</v>
      </c>
      <c r="C29" s="22">
        <v>0</v>
      </c>
      <c r="D29" s="7" t="str">
        <f t="shared" si="1"/>
        <v>N/A</v>
      </c>
      <c r="E29" s="22">
        <v>0</v>
      </c>
      <c r="F29" s="7" t="str">
        <f t="shared" si="2"/>
        <v>N/A</v>
      </c>
      <c r="G29" s="22">
        <v>0</v>
      </c>
      <c r="H29" s="7" t="str">
        <f t="shared" si="3"/>
        <v>N/A</v>
      </c>
      <c r="I29" s="8" t="s">
        <v>1747</v>
      </c>
      <c r="J29" s="8" t="s">
        <v>1747</v>
      </c>
      <c r="K29" s="25" t="s">
        <v>736</v>
      </c>
      <c r="L29" s="91" t="str">
        <f t="shared" si="0"/>
        <v>N/A</v>
      </c>
    </row>
    <row r="30" spans="1:12" x14ac:dyDescent="0.25">
      <c r="A30" s="90" t="s">
        <v>989</v>
      </c>
      <c r="B30" s="21" t="s">
        <v>213</v>
      </c>
      <c r="C30" s="22">
        <v>599</v>
      </c>
      <c r="D30" s="7" t="str">
        <f t="shared" si="1"/>
        <v>N/A</v>
      </c>
      <c r="E30" s="22">
        <v>378</v>
      </c>
      <c r="F30" s="7" t="str">
        <f t="shared" si="2"/>
        <v>N/A</v>
      </c>
      <c r="G30" s="22">
        <v>224</v>
      </c>
      <c r="H30" s="7" t="str">
        <f t="shared" si="3"/>
        <v>N/A</v>
      </c>
      <c r="I30" s="8">
        <v>-36.9</v>
      </c>
      <c r="J30" s="8">
        <v>-40.700000000000003</v>
      </c>
      <c r="K30" s="25" t="s">
        <v>736</v>
      </c>
      <c r="L30" s="91" t="str">
        <f t="shared" si="0"/>
        <v>No</v>
      </c>
    </row>
    <row r="31" spans="1:12" x14ac:dyDescent="0.25">
      <c r="A31" s="90" t="s">
        <v>990</v>
      </c>
      <c r="B31" s="21" t="s">
        <v>213</v>
      </c>
      <c r="C31" s="22">
        <v>788</v>
      </c>
      <c r="D31" s="7" t="str">
        <f t="shared" si="1"/>
        <v>N/A</v>
      </c>
      <c r="E31" s="22">
        <v>631</v>
      </c>
      <c r="F31" s="7" t="str">
        <f t="shared" si="2"/>
        <v>N/A</v>
      </c>
      <c r="G31" s="22">
        <v>330</v>
      </c>
      <c r="H31" s="7" t="str">
        <f t="shared" si="3"/>
        <v>N/A</v>
      </c>
      <c r="I31" s="8">
        <v>-19.899999999999999</v>
      </c>
      <c r="J31" s="8">
        <v>-47.7</v>
      </c>
      <c r="K31" s="25" t="s">
        <v>736</v>
      </c>
      <c r="L31" s="91" t="str">
        <f t="shared" si="0"/>
        <v>No</v>
      </c>
    </row>
    <row r="32" spans="1:12" x14ac:dyDescent="0.25">
      <c r="A32" s="90" t="s">
        <v>991</v>
      </c>
      <c r="B32" s="21" t="s">
        <v>213</v>
      </c>
      <c r="C32" s="22">
        <v>255</v>
      </c>
      <c r="D32" s="7" t="str">
        <f t="shared" si="1"/>
        <v>N/A</v>
      </c>
      <c r="E32" s="22">
        <v>246</v>
      </c>
      <c r="F32" s="7" t="str">
        <f t="shared" si="2"/>
        <v>N/A</v>
      </c>
      <c r="G32" s="22">
        <v>202</v>
      </c>
      <c r="H32" s="7" t="str">
        <f t="shared" si="3"/>
        <v>N/A</v>
      </c>
      <c r="I32" s="8">
        <v>-3.53</v>
      </c>
      <c r="J32" s="8">
        <v>-17.899999999999999</v>
      </c>
      <c r="K32" s="25" t="s">
        <v>736</v>
      </c>
      <c r="L32" s="91" t="str">
        <f t="shared" si="0"/>
        <v>Yes</v>
      </c>
    </row>
    <row r="33" spans="1:12" x14ac:dyDescent="0.25">
      <c r="A33" s="90" t="s">
        <v>992</v>
      </c>
      <c r="B33" s="21" t="s">
        <v>213</v>
      </c>
      <c r="C33" s="22">
        <v>11</v>
      </c>
      <c r="D33" s="7" t="str">
        <f t="shared" si="1"/>
        <v>N/A</v>
      </c>
      <c r="E33" s="22">
        <v>11</v>
      </c>
      <c r="F33" s="7" t="str">
        <f t="shared" si="2"/>
        <v>N/A</v>
      </c>
      <c r="G33" s="22">
        <v>11</v>
      </c>
      <c r="H33" s="7" t="str">
        <f t="shared" si="3"/>
        <v>N/A</v>
      </c>
      <c r="I33" s="8">
        <v>-33.299999999999997</v>
      </c>
      <c r="J33" s="8">
        <v>0</v>
      </c>
      <c r="K33" s="25" t="s">
        <v>736</v>
      </c>
      <c r="L33" s="91" t="str">
        <f t="shared" si="0"/>
        <v>Yes</v>
      </c>
    </row>
    <row r="34" spans="1:12" x14ac:dyDescent="0.25">
      <c r="A34" s="90" t="s">
        <v>105</v>
      </c>
      <c r="B34" s="21" t="s">
        <v>213</v>
      </c>
      <c r="C34" s="22">
        <v>4659</v>
      </c>
      <c r="D34" s="7" t="str">
        <f t="shared" si="1"/>
        <v>N/A</v>
      </c>
      <c r="E34" s="22">
        <v>3067</v>
      </c>
      <c r="F34" s="7" t="str">
        <f t="shared" si="2"/>
        <v>N/A</v>
      </c>
      <c r="G34" s="22">
        <v>1860</v>
      </c>
      <c r="H34" s="7" t="str">
        <f t="shared" si="3"/>
        <v>N/A</v>
      </c>
      <c r="I34" s="8">
        <v>-34.200000000000003</v>
      </c>
      <c r="J34" s="8">
        <v>-39.4</v>
      </c>
      <c r="K34" s="25" t="s">
        <v>736</v>
      </c>
      <c r="L34" s="91" t="str">
        <f t="shared" si="0"/>
        <v>No</v>
      </c>
    </row>
    <row r="35" spans="1:12" x14ac:dyDescent="0.25">
      <c r="A35" s="90" t="s">
        <v>993</v>
      </c>
      <c r="B35" s="21" t="s">
        <v>213</v>
      </c>
      <c r="C35" s="22">
        <v>2494</v>
      </c>
      <c r="D35" s="7" t="str">
        <f t="shared" si="1"/>
        <v>N/A</v>
      </c>
      <c r="E35" s="22">
        <v>1697</v>
      </c>
      <c r="F35" s="7" t="str">
        <f t="shared" si="2"/>
        <v>N/A</v>
      </c>
      <c r="G35" s="22">
        <v>981</v>
      </c>
      <c r="H35" s="7" t="str">
        <f t="shared" si="3"/>
        <v>N/A</v>
      </c>
      <c r="I35" s="8">
        <v>-32</v>
      </c>
      <c r="J35" s="8">
        <v>-42.2</v>
      </c>
      <c r="K35" s="25" t="s">
        <v>736</v>
      </c>
      <c r="L35" s="91" t="str">
        <f t="shared" si="0"/>
        <v>No</v>
      </c>
    </row>
    <row r="36" spans="1:12" x14ac:dyDescent="0.25">
      <c r="A36" s="90" t="s">
        <v>994</v>
      </c>
      <c r="B36" s="21" t="s">
        <v>213</v>
      </c>
      <c r="C36" s="22">
        <v>0</v>
      </c>
      <c r="D36" s="7" t="str">
        <f t="shared" si="1"/>
        <v>N/A</v>
      </c>
      <c r="E36" s="22">
        <v>0</v>
      </c>
      <c r="F36" s="7" t="str">
        <f t="shared" si="2"/>
        <v>N/A</v>
      </c>
      <c r="G36" s="22">
        <v>0</v>
      </c>
      <c r="H36" s="7" t="str">
        <f t="shared" si="3"/>
        <v>N/A</v>
      </c>
      <c r="I36" s="8" t="s">
        <v>1747</v>
      </c>
      <c r="J36" s="8" t="s">
        <v>1747</v>
      </c>
      <c r="K36" s="25" t="s">
        <v>736</v>
      </c>
      <c r="L36" s="91" t="str">
        <f t="shared" si="0"/>
        <v>N/A</v>
      </c>
    </row>
    <row r="37" spans="1:12" x14ac:dyDescent="0.25">
      <c r="A37" s="90" t="s">
        <v>995</v>
      </c>
      <c r="B37" s="21" t="s">
        <v>213</v>
      </c>
      <c r="C37" s="22">
        <v>0</v>
      </c>
      <c r="D37" s="7" t="str">
        <f t="shared" si="1"/>
        <v>N/A</v>
      </c>
      <c r="E37" s="22">
        <v>0</v>
      </c>
      <c r="F37" s="7" t="str">
        <f t="shared" si="2"/>
        <v>N/A</v>
      </c>
      <c r="G37" s="22">
        <v>0</v>
      </c>
      <c r="H37" s="7" t="str">
        <f t="shared" si="3"/>
        <v>N/A</v>
      </c>
      <c r="I37" s="8" t="s">
        <v>1747</v>
      </c>
      <c r="J37" s="8" t="s">
        <v>1747</v>
      </c>
      <c r="K37" s="25" t="s">
        <v>736</v>
      </c>
      <c r="L37" s="91" t="str">
        <f t="shared" si="0"/>
        <v>N/A</v>
      </c>
    </row>
    <row r="38" spans="1:12" x14ac:dyDescent="0.25">
      <c r="A38" s="90" t="s">
        <v>996</v>
      </c>
      <c r="B38" s="21" t="s">
        <v>213</v>
      </c>
      <c r="C38" s="22">
        <v>108</v>
      </c>
      <c r="D38" s="7" t="str">
        <f t="shared" si="1"/>
        <v>N/A</v>
      </c>
      <c r="E38" s="22">
        <v>82</v>
      </c>
      <c r="F38" s="7" t="str">
        <f t="shared" si="2"/>
        <v>N/A</v>
      </c>
      <c r="G38" s="22">
        <v>40</v>
      </c>
      <c r="H38" s="7" t="str">
        <f t="shared" si="3"/>
        <v>N/A</v>
      </c>
      <c r="I38" s="8">
        <v>-24.1</v>
      </c>
      <c r="J38" s="8">
        <v>-51.2</v>
      </c>
      <c r="K38" s="25" t="s">
        <v>736</v>
      </c>
      <c r="L38" s="91" t="str">
        <f t="shared" si="0"/>
        <v>No</v>
      </c>
    </row>
    <row r="39" spans="1:12" x14ac:dyDescent="0.25">
      <c r="A39" s="90" t="s">
        <v>997</v>
      </c>
      <c r="B39" s="21" t="s">
        <v>213</v>
      </c>
      <c r="C39" s="22">
        <v>329</v>
      </c>
      <c r="D39" s="7" t="str">
        <f t="shared" si="1"/>
        <v>N/A</v>
      </c>
      <c r="E39" s="22">
        <v>292</v>
      </c>
      <c r="F39" s="7" t="str">
        <f t="shared" si="2"/>
        <v>N/A</v>
      </c>
      <c r="G39" s="22">
        <v>172</v>
      </c>
      <c r="H39" s="7" t="str">
        <f t="shared" si="3"/>
        <v>N/A</v>
      </c>
      <c r="I39" s="8">
        <v>-11.2</v>
      </c>
      <c r="J39" s="8">
        <v>-41.1</v>
      </c>
      <c r="K39" s="25" t="s">
        <v>736</v>
      </c>
      <c r="L39" s="91" t="str">
        <f t="shared" si="0"/>
        <v>No</v>
      </c>
    </row>
    <row r="40" spans="1:12" x14ac:dyDescent="0.25">
      <c r="A40" s="90" t="s">
        <v>998</v>
      </c>
      <c r="B40" s="21" t="s">
        <v>213</v>
      </c>
      <c r="C40" s="22">
        <v>1728</v>
      </c>
      <c r="D40" s="7" t="str">
        <f t="shared" si="1"/>
        <v>N/A</v>
      </c>
      <c r="E40" s="22">
        <v>996</v>
      </c>
      <c r="F40" s="7" t="str">
        <f t="shared" si="2"/>
        <v>N/A</v>
      </c>
      <c r="G40" s="22">
        <v>667</v>
      </c>
      <c r="H40" s="7" t="str">
        <f t="shared" si="3"/>
        <v>N/A</v>
      </c>
      <c r="I40" s="8">
        <v>-42.4</v>
      </c>
      <c r="J40" s="8">
        <v>-33</v>
      </c>
      <c r="K40" s="25" t="s">
        <v>736</v>
      </c>
      <c r="L40" s="91" t="str">
        <f t="shared" si="0"/>
        <v>No</v>
      </c>
    </row>
    <row r="41" spans="1:12" x14ac:dyDescent="0.25">
      <c r="A41" s="148" t="s">
        <v>84</v>
      </c>
      <c r="B41" s="21" t="s">
        <v>213</v>
      </c>
      <c r="C41" s="26">
        <v>457450060</v>
      </c>
      <c r="D41" s="7" t="str">
        <f t="shared" si="1"/>
        <v>N/A</v>
      </c>
      <c r="E41" s="26">
        <v>164303100</v>
      </c>
      <c r="F41" s="7" t="str">
        <f t="shared" si="2"/>
        <v>N/A</v>
      </c>
      <c r="G41" s="26">
        <v>167734306</v>
      </c>
      <c r="H41" s="7" t="str">
        <f t="shared" si="3"/>
        <v>N/A</v>
      </c>
      <c r="I41" s="8">
        <v>-64.099999999999994</v>
      </c>
      <c r="J41" s="8">
        <v>2.0880000000000001</v>
      </c>
      <c r="K41" s="25" t="s">
        <v>736</v>
      </c>
      <c r="L41" s="91" t="str">
        <f t="shared" si="0"/>
        <v>Yes</v>
      </c>
    </row>
    <row r="42" spans="1:12" x14ac:dyDescent="0.25">
      <c r="A42" s="148" t="s">
        <v>1486</v>
      </c>
      <c r="B42" s="21" t="s">
        <v>213</v>
      </c>
      <c r="C42" s="26">
        <v>18774.113928999999</v>
      </c>
      <c r="D42" s="7" t="str">
        <f t="shared" si="1"/>
        <v>N/A</v>
      </c>
      <c r="E42" s="26">
        <v>15746.894767</v>
      </c>
      <c r="F42" s="7" t="str">
        <f t="shared" si="2"/>
        <v>N/A</v>
      </c>
      <c r="G42" s="26">
        <v>25549.780046</v>
      </c>
      <c r="H42" s="7" t="str">
        <f t="shared" si="3"/>
        <v>N/A</v>
      </c>
      <c r="I42" s="8">
        <v>-16.100000000000001</v>
      </c>
      <c r="J42" s="8">
        <v>62.25</v>
      </c>
      <c r="K42" s="25" t="s">
        <v>736</v>
      </c>
      <c r="L42" s="91" t="str">
        <f t="shared" si="0"/>
        <v>No</v>
      </c>
    </row>
    <row r="43" spans="1:12" x14ac:dyDescent="0.25">
      <c r="A43" s="148" t="s">
        <v>1487</v>
      </c>
      <c r="B43" s="21" t="s">
        <v>213</v>
      </c>
      <c r="C43" s="26">
        <v>22856.503447999999</v>
      </c>
      <c r="D43" s="7" t="str">
        <f t="shared" si="1"/>
        <v>N/A</v>
      </c>
      <c r="E43" s="26">
        <v>23812.043478</v>
      </c>
      <c r="F43" s="7" t="str">
        <f t="shared" si="2"/>
        <v>N/A</v>
      </c>
      <c r="G43" s="26">
        <v>36816.133888999997</v>
      </c>
      <c r="H43" s="7" t="str">
        <f t="shared" si="3"/>
        <v>N/A</v>
      </c>
      <c r="I43" s="8">
        <v>4.181</v>
      </c>
      <c r="J43" s="8">
        <v>54.61</v>
      </c>
      <c r="K43" s="25" t="s">
        <v>736</v>
      </c>
      <c r="L43" s="91" t="str">
        <f t="shared" si="0"/>
        <v>No</v>
      </c>
    </row>
    <row r="44" spans="1:12" x14ac:dyDescent="0.25">
      <c r="A44" s="122" t="s">
        <v>107</v>
      </c>
      <c r="B44" s="21" t="s">
        <v>213</v>
      </c>
      <c r="C44" s="26">
        <v>1318732</v>
      </c>
      <c r="D44" s="7" t="str">
        <f t="shared" si="1"/>
        <v>N/A</v>
      </c>
      <c r="E44" s="26">
        <v>569162</v>
      </c>
      <c r="F44" s="7" t="str">
        <f t="shared" si="2"/>
        <v>N/A</v>
      </c>
      <c r="G44" s="26">
        <v>534295</v>
      </c>
      <c r="H44" s="7" t="str">
        <f t="shared" si="3"/>
        <v>N/A</v>
      </c>
      <c r="I44" s="8">
        <v>-56.8</v>
      </c>
      <c r="J44" s="8">
        <v>-6.13</v>
      </c>
      <c r="K44" s="25" t="s">
        <v>736</v>
      </c>
      <c r="L44" s="91" t="str">
        <f t="shared" si="0"/>
        <v>Yes</v>
      </c>
    </row>
    <row r="45" spans="1:12" x14ac:dyDescent="0.25">
      <c r="A45" s="148" t="s">
        <v>158</v>
      </c>
      <c r="B45" s="25" t="s">
        <v>217</v>
      </c>
      <c r="C45" s="1">
        <v>42</v>
      </c>
      <c r="D45" s="7" t="str">
        <f>IF($B45="N/A","N/A",IF(C45&gt;0,"No",IF(C45&lt;0,"No","Yes")))</f>
        <v>No</v>
      </c>
      <c r="E45" s="1">
        <v>104</v>
      </c>
      <c r="F45" s="7" t="str">
        <f>IF($B45="N/A","N/A",IF(E45&gt;0,"No",IF(E45&lt;0,"No","Yes")))</f>
        <v>No</v>
      </c>
      <c r="G45" s="1">
        <v>44</v>
      </c>
      <c r="H45" s="7" t="str">
        <f>IF($B45="N/A","N/A",IF(G45&gt;0,"No",IF(G45&lt;0,"No","Yes")))</f>
        <v>No</v>
      </c>
      <c r="I45" s="8">
        <v>147.6</v>
      </c>
      <c r="J45" s="8">
        <v>-57.7</v>
      </c>
      <c r="K45" s="25" t="s">
        <v>736</v>
      </c>
      <c r="L45" s="91" t="str">
        <f t="shared" si="0"/>
        <v>No</v>
      </c>
    </row>
    <row r="46" spans="1:12" x14ac:dyDescent="0.25">
      <c r="A46" s="148" t="s">
        <v>156</v>
      </c>
      <c r="B46" s="21" t="s">
        <v>213</v>
      </c>
      <c r="C46" s="26">
        <v>38058</v>
      </c>
      <c r="D46" s="7" t="str">
        <f t="shared" ref="D46:D47" si="4">IF($B46="N/A","N/A",IF(C46&gt;10,"No",IF(C46&lt;-10,"No","Yes")))</f>
        <v>N/A</v>
      </c>
      <c r="E46" s="26">
        <v>215036</v>
      </c>
      <c r="F46" s="7" t="str">
        <f t="shared" ref="F46:F47" si="5">IF($B46="N/A","N/A",IF(E46&gt;10,"No",IF(E46&lt;-10,"No","Yes")))</f>
        <v>N/A</v>
      </c>
      <c r="G46" s="26">
        <v>275977</v>
      </c>
      <c r="H46" s="7" t="str">
        <f t="shared" ref="H46:H47" si="6">IF($B46="N/A","N/A",IF(G46&gt;10,"No",IF(G46&lt;-10,"No","Yes")))</f>
        <v>N/A</v>
      </c>
      <c r="I46" s="8">
        <v>465</v>
      </c>
      <c r="J46" s="8">
        <v>28.34</v>
      </c>
      <c r="K46" s="25" t="s">
        <v>736</v>
      </c>
      <c r="L46" s="91" t="str">
        <f t="shared" si="0"/>
        <v>Yes</v>
      </c>
    </row>
    <row r="47" spans="1:12" x14ac:dyDescent="0.25">
      <c r="A47" s="148" t="s">
        <v>1289</v>
      </c>
      <c r="B47" s="21" t="s">
        <v>213</v>
      </c>
      <c r="C47" s="26">
        <v>906.14285714000005</v>
      </c>
      <c r="D47" s="7" t="str">
        <f t="shared" si="4"/>
        <v>N/A</v>
      </c>
      <c r="E47" s="26">
        <v>2067.6538461999999</v>
      </c>
      <c r="F47" s="7" t="str">
        <f t="shared" si="5"/>
        <v>N/A</v>
      </c>
      <c r="G47" s="26">
        <v>6272.2045454999998</v>
      </c>
      <c r="H47" s="7" t="str">
        <f t="shared" si="6"/>
        <v>N/A</v>
      </c>
      <c r="I47" s="8">
        <v>128.19999999999999</v>
      </c>
      <c r="J47" s="8">
        <v>203.3</v>
      </c>
      <c r="K47" s="25" t="s">
        <v>736</v>
      </c>
      <c r="L47" s="91" t="str">
        <f>IF(J47="Div by 0", "N/A", IF(OR(J47="N/A",K47="N/A"),"N/A", IF(J47&gt;VALUE(MID(K47,1,2)), "No", IF(J47&lt;-1*VALUE(MID(K47,1,2)), "No", "Yes"))))</f>
        <v>No</v>
      </c>
    </row>
    <row r="48" spans="1:12" x14ac:dyDescent="0.25">
      <c r="A48" s="148" t="s">
        <v>1488</v>
      </c>
      <c r="B48" s="21" t="s">
        <v>213</v>
      </c>
      <c r="C48" s="26">
        <v>29731.624287999999</v>
      </c>
      <c r="D48" s="7" t="str">
        <f t="shared" ref="D48:D74" si="7">IF($B48="N/A","N/A",IF(C48&gt;10,"No",IF(C48&lt;-10,"No","Yes")))</f>
        <v>N/A</v>
      </c>
      <c r="E48" s="26">
        <v>29459.876173000001</v>
      </c>
      <c r="F48" s="7" t="str">
        <f t="shared" ref="F48:F74" si="8">IF($B48="N/A","N/A",IF(E48&gt;10,"No",IF(E48&lt;-10,"No","Yes")))</f>
        <v>N/A</v>
      </c>
      <c r="G48" s="26">
        <v>92134.621144999997</v>
      </c>
      <c r="H48" s="7" t="str">
        <f t="shared" ref="H48:H74" si="9">IF($B48="N/A","N/A",IF(G48&gt;10,"No",IF(G48&lt;-10,"No","Yes")))</f>
        <v>N/A</v>
      </c>
      <c r="I48" s="8">
        <v>-0.91400000000000003</v>
      </c>
      <c r="J48" s="8">
        <v>212.7</v>
      </c>
      <c r="K48" s="25" t="s">
        <v>736</v>
      </c>
      <c r="L48" s="91" t="str">
        <f t="shared" ref="L48:L74" si="10">IF(J48="Div by 0", "N/A", IF(K48="N/A","N/A", IF(J48&gt;VALUE(MID(K48,1,2)), "No", IF(J48&lt;-1*VALUE(MID(K48,1,2)), "No", "Yes"))))</f>
        <v>No</v>
      </c>
    </row>
    <row r="49" spans="1:12" x14ac:dyDescent="0.25">
      <c r="A49" s="148" t="s">
        <v>1489</v>
      </c>
      <c r="B49" s="21" t="s">
        <v>213</v>
      </c>
      <c r="C49" s="26">
        <v>13646.519001000001</v>
      </c>
      <c r="D49" s="7" t="str">
        <f t="shared" si="7"/>
        <v>N/A</v>
      </c>
      <c r="E49" s="26">
        <v>36135.280422999997</v>
      </c>
      <c r="F49" s="7" t="str">
        <f t="shared" si="8"/>
        <v>N/A</v>
      </c>
      <c r="G49" s="26">
        <v>74942.345132999995</v>
      </c>
      <c r="H49" s="7" t="str">
        <f t="shared" si="9"/>
        <v>N/A</v>
      </c>
      <c r="I49" s="8">
        <v>164.8</v>
      </c>
      <c r="J49" s="8">
        <v>107.4</v>
      </c>
      <c r="K49" s="25" t="s">
        <v>736</v>
      </c>
      <c r="L49" s="91" t="str">
        <f t="shared" si="10"/>
        <v>No</v>
      </c>
    </row>
    <row r="50" spans="1:12" x14ac:dyDescent="0.25">
      <c r="A50" s="148" t="s">
        <v>1490</v>
      </c>
      <c r="B50" s="21" t="s">
        <v>213</v>
      </c>
      <c r="C50" s="26" t="s">
        <v>1747</v>
      </c>
      <c r="D50" s="7" t="str">
        <f t="shared" si="7"/>
        <v>N/A</v>
      </c>
      <c r="E50" s="26" t="s">
        <v>1747</v>
      </c>
      <c r="F50" s="7" t="str">
        <f t="shared" si="8"/>
        <v>N/A</v>
      </c>
      <c r="G50" s="26" t="s">
        <v>1747</v>
      </c>
      <c r="H50" s="7" t="str">
        <f t="shared" si="9"/>
        <v>N/A</v>
      </c>
      <c r="I50" s="8" t="s">
        <v>1747</v>
      </c>
      <c r="J50" s="8" t="s">
        <v>1747</v>
      </c>
      <c r="K50" s="25" t="s">
        <v>736</v>
      </c>
      <c r="L50" s="91" t="str">
        <f t="shared" si="10"/>
        <v>N/A</v>
      </c>
    </row>
    <row r="51" spans="1:12" x14ac:dyDescent="0.25">
      <c r="A51" s="148" t="s">
        <v>1491</v>
      </c>
      <c r="B51" s="21" t="s">
        <v>213</v>
      </c>
      <c r="C51" s="26">
        <v>5140.7</v>
      </c>
      <c r="D51" s="7" t="str">
        <f t="shared" si="7"/>
        <v>N/A</v>
      </c>
      <c r="E51" s="26">
        <v>1103</v>
      </c>
      <c r="F51" s="7" t="str">
        <f t="shared" si="8"/>
        <v>N/A</v>
      </c>
      <c r="G51" s="26">
        <v>9760.5</v>
      </c>
      <c r="H51" s="7" t="str">
        <f t="shared" si="9"/>
        <v>N/A</v>
      </c>
      <c r="I51" s="8">
        <v>-78.5</v>
      </c>
      <c r="J51" s="8">
        <v>784.9</v>
      </c>
      <c r="K51" s="25" t="s">
        <v>736</v>
      </c>
      <c r="L51" s="91" t="str">
        <f t="shared" si="10"/>
        <v>No</v>
      </c>
    </row>
    <row r="52" spans="1:12" x14ac:dyDescent="0.25">
      <c r="A52" s="148" t="s">
        <v>1492</v>
      </c>
      <c r="B52" s="21" t="s">
        <v>213</v>
      </c>
      <c r="C52" s="26">
        <v>42915.548054999999</v>
      </c>
      <c r="D52" s="7" t="str">
        <f t="shared" si="7"/>
        <v>N/A</v>
      </c>
      <c r="E52" s="26">
        <v>29880.919580000002</v>
      </c>
      <c r="F52" s="7" t="str">
        <f t="shared" si="8"/>
        <v>N/A</v>
      </c>
      <c r="G52" s="26">
        <v>175073.13235</v>
      </c>
      <c r="H52" s="7" t="str">
        <f t="shared" si="9"/>
        <v>N/A</v>
      </c>
      <c r="I52" s="8">
        <v>-30.4</v>
      </c>
      <c r="J52" s="8">
        <v>485.9</v>
      </c>
      <c r="K52" s="25" t="s">
        <v>736</v>
      </c>
      <c r="L52" s="91" t="str">
        <f t="shared" si="10"/>
        <v>No</v>
      </c>
    </row>
    <row r="53" spans="1:12" x14ac:dyDescent="0.25">
      <c r="A53" s="148" t="s">
        <v>1493</v>
      </c>
      <c r="B53" s="21" t="s">
        <v>213</v>
      </c>
      <c r="C53" s="26">
        <v>14397.021739</v>
      </c>
      <c r="D53" s="7" t="str">
        <f t="shared" si="7"/>
        <v>N/A</v>
      </c>
      <c r="E53" s="26">
        <v>9310.15625</v>
      </c>
      <c r="F53" s="7" t="str">
        <f t="shared" si="8"/>
        <v>N/A</v>
      </c>
      <c r="G53" s="26">
        <v>13303.5</v>
      </c>
      <c r="H53" s="7" t="str">
        <f t="shared" si="9"/>
        <v>N/A</v>
      </c>
      <c r="I53" s="8">
        <v>-35.299999999999997</v>
      </c>
      <c r="J53" s="8">
        <v>42.89</v>
      </c>
      <c r="K53" s="25" t="s">
        <v>736</v>
      </c>
      <c r="L53" s="91" t="str">
        <f t="shared" si="10"/>
        <v>No</v>
      </c>
    </row>
    <row r="54" spans="1:12" x14ac:dyDescent="0.25">
      <c r="A54" s="148" t="s">
        <v>1494</v>
      </c>
      <c r="B54" s="21" t="s">
        <v>213</v>
      </c>
      <c r="C54" s="26">
        <v>33458.280389</v>
      </c>
      <c r="D54" s="7" t="str">
        <f t="shared" si="7"/>
        <v>N/A</v>
      </c>
      <c r="E54" s="26">
        <v>59432.705963</v>
      </c>
      <c r="F54" s="7" t="str">
        <f t="shared" si="8"/>
        <v>N/A</v>
      </c>
      <c r="G54" s="26">
        <v>72831.051686999999</v>
      </c>
      <c r="H54" s="7" t="str">
        <f t="shared" si="9"/>
        <v>N/A</v>
      </c>
      <c r="I54" s="8">
        <v>77.63</v>
      </c>
      <c r="J54" s="8">
        <v>22.54</v>
      </c>
      <c r="K54" s="25" t="s">
        <v>736</v>
      </c>
      <c r="L54" s="91" t="str">
        <f t="shared" si="10"/>
        <v>Yes</v>
      </c>
    </row>
    <row r="55" spans="1:12" x14ac:dyDescent="0.25">
      <c r="A55" s="148" t="s">
        <v>1495</v>
      </c>
      <c r="B55" s="21" t="s">
        <v>213</v>
      </c>
      <c r="C55" s="26">
        <v>30847.290150000001</v>
      </c>
      <c r="D55" s="7" t="str">
        <f t="shared" si="7"/>
        <v>N/A</v>
      </c>
      <c r="E55" s="26">
        <v>61156.697247999997</v>
      </c>
      <c r="F55" s="7" t="str">
        <f t="shared" si="8"/>
        <v>N/A</v>
      </c>
      <c r="G55" s="26">
        <v>73648.348610000001</v>
      </c>
      <c r="H55" s="7" t="str">
        <f t="shared" si="9"/>
        <v>N/A</v>
      </c>
      <c r="I55" s="8">
        <v>98.26</v>
      </c>
      <c r="J55" s="8">
        <v>20.43</v>
      </c>
      <c r="K55" s="25" t="s">
        <v>736</v>
      </c>
      <c r="L55" s="91" t="str">
        <f t="shared" si="10"/>
        <v>Yes</v>
      </c>
    </row>
    <row r="56" spans="1:12" x14ac:dyDescent="0.25">
      <c r="A56" s="148" t="s">
        <v>1496</v>
      </c>
      <c r="B56" s="21" t="s">
        <v>213</v>
      </c>
      <c r="C56" s="26" t="s">
        <v>1747</v>
      </c>
      <c r="D56" s="7" t="str">
        <f t="shared" si="7"/>
        <v>N/A</v>
      </c>
      <c r="E56" s="26" t="s">
        <v>1747</v>
      </c>
      <c r="F56" s="7" t="str">
        <f t="shared" si="8"/>
        <v>N/A</v>
      </c>
      <c r="G56" s="26" t="s">
        <v>1747</v>
      </c>
      <c r="H56" s="7" t="str">
        <f t="shared" si="9"/>
        <v>N/A</v>
      </c>
      <c r="I56" s="8" t="s">
        <v>1747</v>
      </c>
      <c r="J56" s="8" t="s">
        <v>1747</v>
      </c>
      <c r="K56" s="25" t="s">
        <v>736</v>
      </c>
      <c r="L56" s="91" t="str">
        <f t="shared" si="10"/>
        <v>N/A</v>
      </c>
    </row>
    <row r="57" spans="1:12" x14ac:dyDescent="0.25">
      <c r="A57" s="148" t="s">
        <v>1497</v>
      </c>
      <c r="B57" s="21" t="s">
        <v>213</v>
      </c>
      <c r="C57" s="26">
        <v>7782.4101123999999</v>
      </c>
      <c r="D57" s="7" t="str">
        <f t="shared" si="7"/>
        <v>N/A</v>
      </c>
      <c r="E57" s="26">
        <v>8229.3293412999992</v>
      </c>
      <c r="F57" s="7" t="str">
        <f t="shared" si="8"/>
        <v>N/A</v>
      </c>
      <c r="G57" s="26">
        <v>11756.724490000001</v>
      </c>
      <c r="H57" s="7" t="str">
        <f t="shared" si="9"/>
        <v>N/A</v>
      </c>
      <c r="I57" s="8">
        <v>5.7430000000000003</v>
      </c>
      <c r="J57" s="8">
        <v>42.86</v>
      </c>
      <c r="K57" s="25" t="s">
        <v>736</v>
      </c>
      <c r="L57" s="91" t="str">
        <f t="shared" si="10"/>
        <v>No</v>
      </c>
    </row>
    <row r="58" spans="1:12" x14ac:dyDescent="0.25">
      <c r="A58" s="148" t="s">
        <v>1498</v>
      </c>
      <c r="B58" s="21" t="s">
        <v>213</v>
      </c>
      <c r="C58" s="26">
        <v>44537.861999000001</v>
      </c>
      <c r="D58" s="7" t="str">
        <f t="shared" si="7"/>
        <v>N/A</v>
      </c>
      <c r="E58" s="26">
        <v>71179.041666999998</v>
      </c>
      <c r="F58" s="7" t="str">
        <f t="shared" si="8"/>
        <v>N/A</v>
      </c>
      <c r="G58" s="26">
        <v>84805.286064</v>
      </c>
      <c r="H58" s="7" t="str">
        <f t="shared" si="9"/>
        <v>N/A</v>
      </c>
      <c r="I58" s="8">
        <v>59.82</v>
      </c>
      <c r="J58" s="8">
        <v>19.14</v>
      </c>
      <c r="K58" s="25" t="s">
        <v>736</v>
      </c>
      <c r="L58" s="91" t="str">
        <f t="shared" si="10"/>
        <v>Yes</v>
      </c>
    </row>
    <row r="59" spans="1:12" x14ac:dyDescent="0.25">
      <c r="A59" s="148" t="s">
        <v>1499</v>
      </c>
      <c r="B59" s="21" t="s">
        <v>213</v>
      </c>
      <c r="C59" s="26" t="s">
        <v>1747</v>
      </c>
      <c r="D59" s="7" t="str">
        <f t="shared" si="7"/>
        <v>N/A</v>
      </c>
      <c r="E59" s="26" t="s">
        <v>1747</v>
      </c>
      <c r="F59" s="7" t="str">
        <f t="shared" si="8"/>
        <v>N/A</v>
      </c>
      <c r="G59" s="26" t="s">
        <v>1747</v>
      </c>
      <c r="H59" s="7" t="str">
        <f t="shared" si="9"/>
        <v>N/A</v>
      </c>
      <c r="I59" s="8" t="s">
        <v>1747</v>
      </c>
      <c r="J59" s="8" t="s">
        <v>1747</v>
      </c>
      <c r="K59" s="25" t="s">
        <v>736</v>
      </c>
      <c r="L59" s="91" t="str">
        <f t="shared" si="10"/>
        <v>N/A</v>
      </c>
    </row>
    <row r="60" spans="1:12" x14ac:dyDescent="0.25">
      <c r="A60" s="148" t="s">
        <v>1500</v>
      </c>
      <c r="B60" s="21" t="s">
        <v>213</v>
      </c>
      <c r="C60" s="26">
        <v>1835.3701016</v>
      </c>
      <c r="D60" s="7" t="str">
        <f t="shared" si="7"/>
        <v>N/A</v>
      </c>
      <c r="E60" s="26">
        <v>1745.8003019</v>
      </c>
      <c r="F60" s="7" t="str">
        <f t="shared" si="8"/>
        <v>N/A</v>
      </c>
      <c r="G60" s="26">
        <v>2254.6310606000002</v>
      </c>
      <c r="H60" s="7" t="str">
        <f t="shared" si="9"/>
        <v>N/A</v>
      </c>
      <c r="I60" s="8">
        <v>-4.88</v>
      </c>
      <c r="J60" s="8">
        <v>29.15</v>
      </c>
      <c r="K60" s="25" t="s">
        <v>736</v>
      </c>
      <c r="L60" s="91" t="str">
        <f t="shared" si="10"/>
        <v>Yes</v>
      </c>
    </row>
    <row r="61" spans="1:12" x14ac:dyDescent="0.25">
      <c r="A61" s="148" t="s">
        <v>1501</v>
      </c>
      <c r="B61" s="21" t="s">
        <v>213</v>
      </c>
      <c r="C61" s="26">
        <v>1510.8121159</v>
      </c>
      <c r="D61" s="7" t="str">
        <f t="shared" si="7"/>
        <v>N/A</v>
      </c>
      <c r="E61" s="26">
        <v>1418.6852071000001</v>
      </c>
      <c r="F61" s="7" t="str">
        <f t="shared" si="8"/>
        <v>N/A</v>
      </c>
      <c r="G61" s="26">
        <v>1506.7332624999999</v>
      </c>
      <c r="H61" s="7" t="str">
        <f t="shared" si="9"/>
        <v>N/A</v>
      </c>
      <c r="I61" s="8">
        <v>-6.1</v>
      </c>
      <c r="J61" s="8">
        <v>6.2060000000000004</v>
      </c>
      <c r="K61" s="25" t="s">
        <v>736</v>
      </c>
      <c r="L61" s="91" t="str">
        <f t="shared" si="10"/>
        <v>Yes</v>
      </c>
    </row>
    <row r="62" spans="1:12" x14ac:dyDescent="0.25">
      <c r="A62" s="148" t="s">
        <v>1502</v>
      </c>
      <c r="B62" s="21" t="s">
        <v>213</v>
      </c>
      <c r="C62" s="26" t="s">
        <v>1747</v>
      </c>
      <c r="D62" s="7" t="str">
        <f t="shared" si="7"/>
        <v>N/A</v>
      </c>
      <c r="E62" s="26" t="s">
        <v>1747</v>
      </c>
      <c r="F62" s="7" t="str">
        <f t="shared" si="8"/>
        <v>N/A</v>
      </c>
      <c r="G62" s="26" t="s">
        <v>1747</v>
      </c>
      <c r="H62" s="7" t="str">
        <f t="shared" si="9"/>
        <v>N/A</v>
      </c>
      <c r="I62" s="8" t="s">
        <v>1747</v>
      </c>
      <c r="J62" s="8" t="s">
        <v>1747</v>
      </c>
      <c r="K62" s="25" t="s">
        <v>736</v>
      </c>
      <c r="L62" s="91" t="str">
        <f t="shared" si="10"/>
        <v>N/A</v>
      </c>
    </row>
    <row r="63" spans="1:12" ht="25" x14ac:dyDescent="0.25">
      <c r="A63" s="148" t="s">
        <v>1503</v>
      </c>
      <c r="B63" s="21" t="s">
        <v>213</v>
      </c>
      <c r="C63" s="26" t="s">
        <v>1747</v>
      </c>
      <c r="D63" s="7" t="str">
        <f t="shared" si="7"/>
        <v>N/A</v>
      </c>
      <c r="E63" s="26" t="s">
        <v>1747</v>
      </c>
      <c r="F63" s="7" t="str">
        <f t="shared" si="8"/>
        <v>N/A</v>
      </c>
      <c r="G63" s="26" t="s">
        <v>1747</v>
      </c>
      <c r="H63" s="7" t="str">
        <f t="shared" si="9"/>
        <v>N/A</v>
      </c>
      <c r="I63" s="8" t="s">
        <v>1747</v>
      </c>
      <c r="J63" s="8" t="s">
        <v>1747</v>
      </c>
      <c r="K63" s="25" t="s">
        <v>736</v>
      </c>
      <c r="L63" s="91" t="str">
        <f t="shared" si="10"/>
        <v>N/A</v>
      </c>
    </row>
    <row r="64" spans="1:12" x14ac:dyDescent="0.25">
      <c r="A64" s="148" t="s">
        <v>1504</v>
      </c>
      <c r="B64" s="21" t="s">
        <v>213</v>
      </c>
      <c r="C64" s="26">
        <v>920.75459097999999</v>
      </c>
      <c r="D64" s="7" t="str">
        <f t="shared" si="7"/>
        <v>N/A</v>
      </c>
      <c r="E64" s="26">
        <v>1211.7354496999999</v>
      </c>
      <c r="F64" s="7" t="str">
        <f t="shared" si="8"/>
        <v>N/A</v>
      </c>
      <c r="G64" s="26">
        <v>1031.9375</v>
      </c>
      <c r="H64" s="7" t="str">
        <f t="shared" si="9"/>
        <v>N/A</v>
      </c>
      <c r="I64" s="8">
        <v>31.6</v>
      </c>
      <c r="J64" s="8">
        <v>-14.8</v>
      </c>
      <c r="K64" s="25" t="s">
        <v>736</v>
      </c>
      <c r="L64" s="91" t="str">
        <f t="shared" si="10"/>
        <v>Yes</v>
      </c>
    </row>
    <row r="65" spans="1:12" x14ac:dyDescent="0.25">
      <c r="A65" s="148" t="s">
        <v>1505</v>
      </c>
      <c r="B65" s="21" t="s">
        <v>213</v>
      </c>
      <c r="C65" s="26">
        <v>1829.7055838000001</v>
      </c>
      <c r="D65" s="7" t="str">
        <f t="shared" si="7"/>
        <v>N/A</v>
      </c>
      <c r="E65" s="26">
        <v>1136.4564184000001</v>
      </c>
      <c r="F65" s="7" t="str">
        <f t="shared" si="8"/>
        <v>N/A</v>
      </c>
      <c r="G65" s="26">
        <v>1659.969697</v>
      </c>
      <c r="H65" s="7" t="str">
        <f t="shared" si="9"/>
        <v>N/A</v>
      </c>
      <c r="I65" s="8">
        <v>-37.9</v>
      </c>
      <c r="J65" s="8">
        <v>46.07</v>
      </c>
      <c r="K65" s="25" t="s">
        <v>736</v>
      </c>
      <c r="L65" s="91" t="str">
        <f t="shared" si="10"/>
        <v>No</v>
      </c>
    </row>
    <row r="66" spans="1:12" x14ac:dyDescent="0.25">
      <c r="A66" s="148" t="s">
        <v>1506</v>
      </c>
      <c r="B66" s="21" t="s">
        <v>213</v>
      </c>
      <c r="C66" s="26">
        <v>9821.4509804000008</v>
      </c>
      <c r="D66" s="7" t="str">
        <f t="shared" si="7"/>
        <v>N/A</v>
      </c>
      <c r="E66" s="26">
        <v>8638.1300812999998</v>
      </c>
      <c r="F66" s="7" t="str">
        <f t="shared" si="8"/>
        <v>N/A</v>
      </c>
      <c r="G66" s="26">
        <v>11572.326733</v>
      </c>
      <c r="H66" s="7" t="str">
        <f t="shared" si="9"/>
        <v>N/A</v>
      </c>
      <c r="I66" s="8">
        <v>-12</v>
      </c>
      <c r="J66" s="8">
        <v>33.97</v>
      </c>
      <c r="K66" s="25" t="s">
        <v>736</v>
      </c>
      <c r="L66" s="91" t="str">
        <f t="shared" si="10"/>
        <v>No</v>
      </c>
    </row>
    <row r="67" spans="1:12" x14ac:dyDescent="0.25">
      <c r="A67" s="148" t="s">
        <v>1507</v>
      </c>
      <c r="B67" s="21" t="s">
        <v>213</v>
      </c>
      <c r="C67" s="26">
        <v>20</v>
      </c>
      <c r="D67" s="7" t="str">
        <f t="shared" si="7"/>
        <v>N/A</v>
      </c>
      <c r="E67" s="26">
        <v>0</v>
      </c>
      <c r="F67" s="7" t="str">
        <f t="shared" si="8"/>
        <v>N/A</v>
      </c>
      <c r="G67" s="26">
        <v>0</v>
      </c>
      <c r="H67" s="7" t="str">
        <f t="shared" si="9"/>
        <v>N/A</v>
      </c>
      <c r="I67" s="8">
        <v>-100</v>
      </c>
      <c r="J67" s="8" t="s">
        <v>1747</v>
      </c>
      <c r="K67" s="25" t="s">
        <v>736</v>
      </c>
      <c r="L67" s="91" t="str">
        <f t="shared" si="10"/>
        <v>N/A</v>
      </c>
    </row>
    <row r="68" spans="1:12" x14ac:dyDescent="0.25">
      <c r="A68" s="148" t="s">
        <v>1508</v>
      </c>
      <c r="B68" s="21" t="s">
        <v>213</v>
      </c>
      <c r="C68" s="26">
        <v>3803.1669886</v>
      </c>
      <c r="D68" s="7" t="str">
        <f t="shared" si="7"/>
        <v>N/A</v>
      </c>
      <c r="E68" s="26">
        <v>3238.3615911000002</v>
      </c>
      <c r="F68" s="7" t="str">
        <f t="shared" si="8"/>
        <v>N/A</v>
      </c>
      <c r="G68" s="26">
        <v>3765.6172043000001</v>
      </c>
      <c r="H68" s="7" t="str">
        <f t="shared" si="9"/>
        <v>N/A</v>
      </c>
      <c r="I68" s="8">
        <v>-14.9</v>
      </c>
      <c r="J68" s="8">
        <v>16.28</v>
      </c>
      <c r="K68" s="25" t="s">
        <v>736</v>
      </c>
      <c r="L68" s="91" t="str">
        <f t="shared" si="10"/>
        <v>Yes</v>
      </c>
    </row>
    <row r="69" spans="1:12" x14ac:dyDescent="0.25">
      <c r="A69" s="148" t="s">
        <v>1509</v>
      </c>
      <c r="B69" s="21" t="s">
        <v>213</v>
      </c>
      <c r="C69" s="26">
        <v>2146.1559742999998</v>
      </c>
      <c r="D69" s="7" t="str">
        <f t="shared" si="7"/>
        <v>N/A</v>
      </c>
      <c r="E69" s="26">
        <v>1489.7024160000001</v>
      </c>
      <c r="F69" s="7" t="str">
        <f t="shared" si="8"/>
        <v>N/A</v>
      </c>
      <c r="G69" s="26">
        <v>2016.0744139000001</v>
      </c>
      <c r="H69" s="7" t="str">
        <f t="shared" si="9"/>
        <v>N/A</v>
      </c>
      <c r="I69" s="8">
        <v>-30.6</v>
      </c>
      <c r="J69" s="8">
        <v>35.33</v>
      </c>
      <c r="K69" s="25" t="s">
        <v>736</v>
      </c>
      <c r="L69" s="91" t="str">
        <f t="shared" si="10"/>
        <v>No</v>
      </c>
    </row>
    <row r="70" spans="1:12" x14ac:dyDescent="0.25">
      <c r="A70" s="148" t="s">
        <v>1510</v>
      </c>
      <c r="B70" s="21" t="s">
        <v>213</v>
      </c>
      <c r="C70" s="26" t="s">
        <v>1747</v>
      </c>
      <c r="D70" s="7" t="str">
        <f t="shared" si="7"/>
        <v>N/A</v>
      </c>
      <c r="E70" s="26" t="s">
        <v>1747</v>
      </c>
      <c r="F70" s="7" t="str">
        <f t="shared" si="8"/>
        <v>N/A</v>
      </c>
      <c r="G70" s="26" t="s">
        <v>1747</v>
      </c>
      <c r="H70" s="7" t="str">
        <f t="shared" si="9"/>
        <v>N/A</v>
      </c>
      <c r="I70" s="8" t="s">
        <v>1747</v>
      </c>
      <c r="J70" s="8" t="s">
        <v>1747</v>
      </c>
      <c r="K70" s="25" t="s">
        <v>736</v>
      </c>
      <c r="L70" s="91" t="str">
        <f t="shared" si="10"/>
        <v>N/A</v>
      </c>
    </row>
    <row r="71" spans="1:12" ht="25" x14ac:dyDescent="0.25">
      <c r="A71" s="148" t="s">
        <v>1511</v>
      </c>
      <c r="B71" s="21" t="s">
        <v>213</v>
      </c>
      <c r="C71" s="26" t="s">
        <v>1747</v>
      </c>
      <c r="D71" s="7" t="str">
        <f t="shared" si="7"/>
        <v>N/A</v>
      </c>
      <c r="E71" s="26" t="s">
        <v>1747</v>
      </c>
      <c r="F71" s="7" t="str">
        <f t="shared" si="8"/>
        <v>N/A</v>
      </c>
      <c r="G71" s="26" t="s">
        <v>1747</v>
      </c>
      <c r="H71" s="7" t="str">
        <f t="shared" si="9"/>
        <v>N/A</v>
      </c>
      <c r="I71" s="8" t="s">
        <v>1747</v>
      </c>
      <c r="J71" s="8" t="s">
        <v>1747</v>
      </c>
      <c r="K71" s="25" t="s">
        <v>736</v>
      </c>
      <c r="L71" s="91" t="str">
        <f t="shared" si="10"/>
        <v>N/A</v>
      </c>
    </row>
    <row r="72" spans="1:12" x14ac:dyDescent="0.25">
      <c r="A72" s="148" t="s">
        <v>1512</v>
      </c>
      <c r="B72" s="21" t="s">
        <v>213</v>
      </c>
      <c r="C72" s="26">
        <v>686.86111111000002</v>
      </c>
      <c r="D72" s="7" t="str">
        <f t="shared" si="7"/>
        <v>N/A</v>
      </c>
      <c r="E72" s="26">
        <v>686.92682926999998</v>
      </c>
      <c r="F72" s="7" t="str">
        <f t="shared" si="8"/>
        <v>N/A</v>
      </c>
      <c r="G72" s="26">
        <v>565.85</v>
      </c>
      <c r="H72" s="7" t="str">
        <f t="shared" si="9"/>
        <v>N/A</v>
      </c>
      <c r="I72" s="8">
        <v>9.5999999999999992E-3</v>
      </c>
      <c r="J72" s="8">
        <v>-17.600000000000001</v>
      </c>
      <c r="K72" s="25" t="s">
        <v>736</v>
      </c>
      <c r="L72" s="91" t="str">
        <f t="shared" si="10"/>
        <v>Yes</v>
      </c>
    </row>
    <row r="73" spans="1:12" x14ac:dyDescent="0.25">
      <c r="A73" s="148" t="s">
        <v>1513</v>
      </c>
      <c r="B73" s="21" t="s">
        <v>213</v>
      </c>
      <c r="C73" s="26">
        <v>2124.556231</v>
      </c>
      <c r="D73" s="7" t="str">
        <f t="shared" si="7"/>
        <v>N/A</v>
      </c>
      <c r="E73" s="26">
        <v>1481.8356163999999</v>
      </c>
      <c r="F73" s="7" t="str">
        <f t="shared" si="8"/>
        <v>N/A</v>
      </c>
      <c r="G73" s="26">
        <v>2356.3372092999998</v>
      </c>
      <c r="H73" s="7" t="str">
        <f t="shared" si="9"/>
        <v>N/A</v>
      </c>
      <c r="I73" s="8">
        <v>-30.3</v>
      </c>
      <c r="J73" s="8">
        <v>59.01</v>
      </c>
      <c r="K73" s="25" t="s">
        <v>736</v>
      </c>
      <c r="L73" s="91" t="str">
        <f t="shared" si="10"/>
        <v>No</v>
      </c>
    </row>
    <row r="74" spans="1:12" x14ac:dyDescent="0.25">
      <c r="A74" s="148" t="s">
        <v>1514</v>
      </c>
      <c r="B74" s="21" t="s">
        <v>213</v>
      </c>
      <c r="C74" s="26">
        <v>6709.0752315</v>
      </c>
      <c r="D74" s="7" t="str">
        <f t="shared" si="7"/>
        <v>N/A</v>
      </c>
      <c r="E74" s="26">
        <v>6942.7771083999996</v>
      </c>
      <c r="F74" s="7" t="str">
        <f t="shared" si="8"/>
        <v>N/A</v>
      </c>
      <c r="G74" s="26">
        <v>6894.0854572999997</v>
      </c>
      <c r="H74" s="7" t="str">
        <f t="shared" si="9"/>
        <v>N/A</v>
      </c>
      <c r="I74" s="8">
        <v>3.4830000000000001</v>
      </c>
      <c r="J74" s="8">
        <v>-0.70099999999999996</v>
      </c>
      <c r="K74" s="25" t="s">
        <v>736</v>
      </c>
      <c r="L74" s="91" t="str">
        <f t="shared" si="10"/>
        <v>Yes</v>
      </c>
    </row>
    <row r="75" spans="1:12" x14ac:dyDescent="0.25">
      <c r="A75" s="148" t="s">
        <v>1596</v>
      </c>
      <c r="B75" s="21" t="s">
        <v>213</v>
      </c>
      <c r="C75" s="26">
        <v>27992726</v>
      </c>
      <c r="D75" s="7" t="str">
        <f t="shared" ref="D75:D144" si="11">IF($B75="N/A","N/A",IF(C75&gt;10,"No",IF(C75&lt;-10,"No","Yes")))</f>
        <v>N/A</v>
      </c>
      <c r="E75" s="26">
        <v>10310235</v>
      </c>
      <c r="F75" s="7" t="str">
        <f t="shared" ref="F75:F144" si="12">IF($B75="N/A","N/A",IF(E75&gt;10,"No",IF(E75&lt;-10,"No","Yes")))</f>
        <v>N/A</v>
      </c>
      <c r="G75" s="26">
        <v>6382265</v>
      </c>
      <c r="H75" s="7" t="str">
        <f t="shared" ref="H75:H144" si="13">IF($B75="N/A","N/A",IF(G75&gt;10,"No",IF(G75&lt;-10,"No","Yes")))</f>
        <v>N/A</v>
      </c>
      <c r="I75" s="8">
        <v>-63.2</v>
      </c>
      <c r="J75" s="8">
        <v>-38.1</v>
      </c>
      <c r="K75" s="25" t="s">
        <v>736</v>
      </c>
      <c r="L75" s="91" t="str">
        <f t="shared" ref="L75:L135" si="14">IF(J75="Div by 0", "N/A", IF(K75="N/A","N/A", IF(J75&gt;VALUE(MID(K75,1,2)), "No", IF(J75&lt;-1*VALUE(MID(K75,1,2)), "No", "Yes"))))</f>
        <v>No</v>
      </c>
    </row>
    <row r="76" spans="1:12" x14ac:dyDescent="0.25">
      <c r="A76" s="148" t="s">
        <v>596</v>
      </c>
      <c r="B76" s="21" t="s">
        <v>213</v>
      </c>
      <c r="C76" s="22">
        <v>3697</v>
      </c>
      <c r="D76" s="7" t="str">
        <f t="shared" si="11"/>
        <v>N/A</v>
      </c>
      <c r="E76" s="22">
        <v>1030</v>
      </c>
      <c r="F76" s="7" t="str">
        <f t="shared" si="12"/>
        <v>N/A</v>
      </c>
      <c r="G76" s="22">
        <v>648</v>
      </c>
      <c r="H76" s="7" t="str">
        <f t="shared" si="13"/>
        <v>N/A</v>
      </c>
      <c r="I76" s="8">
        <v>-72.099999999999994</v>
      </c>
      <c r="J76" s="8">
        <v>-37.1</v>
      </c>
      <c r="K76" s="25" t="s">
        <v>736</v>
      </c>
      <c r="L76" s="91" t="str">
        <f t="shared" si="14"/>
        <v>No</v>
      </c>
    </row>
    <row r="77" spans="1:12" x14ac:dyDescent="0.25">
      <c r="A77" s="148" t="s">
        <v>1423</v>
      </c>
      <c r="B77" s="21" t="s">
        <v>213</v>
      </c>
      <c r="C77" s="26">
        <v>7571.740871</v>
      </c>
      <c r="D77" s="7" t="str">
        <f t="shared" si="11"/>
        <v>N/A</v>
      </c>
      <c r="E77" s="26">
        <v>10009.936893</v>
      </c>
      <c r="F77" s="7" t="str">
        <f t="shared" si="12"/>
        <v>N/A</v>
      </c>
      <c r="G77" s="26">
        <v>9849.1743826999991</v>
      </c>
      <c r="H77" s="7" t="str">
        <f t="shared" si="13"/>
        <v>N/A</v>
      </c>
      <c r="I77" s="8">
        <v>32.200000000000003</v>
      </c>
      <c r="J77" s="8">
        <v>-1.61</v>
      </c>
      <c r="K77" s="25" t="s">
        <v>736</v>
      </c>
      <c r="L77" s="91" t="str">
        <f t="shared" si="14"/>
        <v>Yes</v>
      </c>
    </row>
    <row r="78" spans="1:12" x14ac:dyDescent="0.25">
      <c r="A78" s="148" t="s">
        <v>1424</v>
      </c>
      <c r="B78" s="21" t="s">
        <v>213</v>
      </c>
      <c r="C78" s="22">
        <v>3.3608331079</v>
      </c>
      <c r="D78" s="7" t="str">
        <f t="shared" si="11"/>
        <v>N/A</v>
      </c>
      <c r="E78" s="22">
        <v>5.3009708737999999</v>
      </c>
      <c r="F78" s="7" t="str">
        <f t="shared" si="12"/>
        <v>N/A</v>
      </c>
      <c r="G78" s="22">
        <v>5.1327160493999999</v>
      </c>
      <c r="H78" s="7" t="str">
        <f t="shared" si="13"/>
        <v>N/A</v>
      </c>
      <c r="I78" s="8">
        <v>57.73</v>
      </c>
      <c r="J78" s="8">
        <v>-3.17</v>
      </c>
      <c r="K78" s="25" t="s">
        <v>736</v>
      </c>
      <c r="L78" s="91" t="str">
        <f t="shared" si="14"/>
        <v>Yes</v>
      </c>
    </row>
    <row r="79" spans="1:12" x14ac:dyDescent="0.25">
      <c r="A79" s="148" t="s">
        <v>597</v>
      </c>
      <c r="B79" s="21" t="s">
        <v>213</v>
      </c>
      <c r="C79" s="26">
        <v>595682</v>
      </c>
      <c r="D79" s="7" t="str">
        <f t="shared" si="11"/>
        <v>N/A</v>
      </c>
      <c r="E79" s="26">
        <v>322062</v>
      </c>
      <c r="F79" s="7" t="str">
        <f t="shared" si="12"/>
        <v>N/A</v>
      </c>
      <c r="G79" s="26">
        <v>230755</v>
      </c>
      <c r="H79" s="7" t="str">
        <f t="shared" si="13"/>
        <v>N/A</v>
      </c>
      <c r="I79" s="8">
        <v>-45.9</v>
      </c>
      <c r="J79" s="8">
        <v>-28.4</v>
      </c>
      <c r="K79" s="25" t="s">
        <v>736</v>
      </c>
      <c r="L79" s="91" t="str">
        <f t="shared" si="14"/>
        <v>Yes</v>
      </c>
    </row>
    <row r="80" spans="1:12" x14ac:dyDescent="0.25">
      <c r="A80" s="148" t="s">
        <v>598</v>
      </c>
      <c r="B80" s="21" t="s">
        <v>213</v>
      </c>
      <c r="C80" s="22">
        <v>163</v>
      </c>
      <c r="D80" s="7" t="str">
        <f t="shared" si="11"/>
        <v>N/A</v>
      </c>
      <c r="E80" s="22">
        <v>59</v>
      </c>
      <c r="F80" s="7" t="str">
        <f t="shared" si="12"/>
        <v>N/A</v>
      </c>
      <c r="G80" s="22">
        <v>33</v>
      </c>
      <c r="H80" s="7" t="str">
        <f t="shared" si="13"/>
        <v>N/A</v>
      </c>
      <c r="I80" s="8">
        <v>-63.8</v>
      </c>
      <c r="J80" s="8">
        <v>-44.1</v>
      </c>
      <c r="K80" s="25" t="s">
        <v>736</v>
      </c>
      <c r="L80" s="91" t="str">
        <f t="shared" si="14"/>
        <v>No</v>
      </c>
    </row>
    <row r="81" spans="1:12" x14ac:dyDescent="0.25">
      <c r="A81" s="148" t="s">
        <v>1425</v>
      </c>
      <c r="B81" s="21" t="s">
        <v>213</v>
      </c>
      <c r="C81" s="26">
        <v>3654.4907975000001</v>
      </c>
      <c r="D81" s="7" t="str">
        <f t="shared" si="11"/>
        <v>N/A</v>
      </c>
      <c r="E81" s="26">
        <v>5458.6779661</v>
      </c>
      <c r="F81" s="7" t="str">
        <f t="shared" si="12"/>
        <v>N/A</v>
      </c>
      <c r="G81" s="26">
        <v>6992.5757575999996</v>
      </c>
      <c r="H81" s="7" t="str">
        <f t="shared" si="13"/>
        <v>N/A</v>
      </c>
      <c r="I81" s="8">
        <v>49.37</v>
      </c>
      <c r="J81" s="8">
        <v>28.1</v>
      </c>
      <c r="K81" s="25" t="s">
        <v>736</v>
      </c>
      <c r="L81" s="91" t="str">
        <f t="shared" si="14"/>
        <v>Yes</v>
      </c>
    </row>
    <row r="82" spans="1:12" ht="25" x14ac:dyDescent="0.25">
      <c r="A82" s="148" t="s">
        <v>599</v>
      </c>
      <c r="B82" s="21" t="s">
        <v>213</v>
      </c>
      <c r="C82" s="26">
        <v>187996</v>
      </c>
      <c r="D82" s="7" t="str">
        <f t="shared" si="11"/>
        <v>N/A</v>
      </c>
      <c r="E82" s="26">
        <v>172760</v>
      </c>
      <c r="F82" s="7" t="str">
        <f t="shared" si="12"/>
        <v>N/A</v>
      </c>
      <c r="G82" s="26">
        <v>156138</v>
      </c>
      <c r="H82" s="7" t="str">
        <f t="shared" si="13"/>
        <v>N/A</v>
      </c>
      <c r="I82" s="8">
        <v>-8.1</v>
      </c>
      <c r="J82" s="8">
        <v>-9.6199999999999992</v>
      </c>
      <c r="K82" s="25" t="s">
        <v>736</v>
      </c>
      <c r="L82" s="91" t="str">
        <f t="shared" si="14"/>
        <v>Yes</v>
      </c>
    </row>
    <row r="83" spans="1:12" x14ac:dyDescent="0.25">
      <c r="A83" s="148" t="s">
        <v>600</v>
      </c>
      <c r="B83" s="21" t="s">
        <v>213</v>
      </c>
      <c r="C83" s="22">
        <v>11</v>
      </c>
      <c r="D83" s="7" t="str">
        <f t="shared" si="11"/>
        <v>N/A</v>
      </c>
      <c r="E83" s="22">
        <v>11</v>
      </c>
      <c r="F83" s="7" t="str">
        <f t="shared" si="12"/>
        <v>N/A</v>
      </c>
      <c r="G83" s="22">
        <v>11</v>
      </c>
      <c r="H83" s="7" t="str">
        <f t="shared" si="13"/>
        <v>N/A</v>
      </c>
      <c r="I83" s="8">
        <v>83.33</v>
      </c>
      <c r="J83" s="8">
        <v>-36.4</v>
      </c>
      <c r="K83" s="25" t="s">
        <v>736</v>
      </c>
      <c r="L83" s="91" t="str">
        <f t="shared" si="14"/>
        <v>No</v>
      </c>
    </row>
    <row r="84" spans="1:12" ht="25" x14ac:dyDescent="0.25">
      <c r="A84" s="122" t="s">
        <v>1426</v>
      </c>
      <c r="B84" s="21" t="s">
        <v>213</v>
      </c>
      <c r="C84" s="26">
        <v>31332.666667000001</v>
      </c>
      <c r="D84" s="7" t="str">
        <f t="shared" si="11"/>
        <v>N/A</v>
      </c>
      <c r="E84" s="26">
        <v>15705.454545000001</v>
      </c>
      <c r="F84" s="7" t="str">
        <f t="shared" si="12"/>
        <v>N/A</v>
      </c>
      <c r="G84" s="26">
        <v>22305.428571</v>
      </c>
      <c r="H84" s="7" t="str">
        <f t="shared" si="13"/>
        <v>N/A</v>
      </c>
      <c r="I84" s="8">
        <v>-49.9</v>
      </c>
      <c r="J84" s="8">
        <v>42.02</v>
      </c>
      <c r="K84" s="25" t="s">
        <v>736</v>
      </c>
      <c r="L84" s="91" t="str">
        <f t="shared" si="14"/>
        <v>No</v>
      </c>
    </row>
    <row r="85" spans="1:12" x14ac:dyDescent="0.25">
      <c r="A85" s="122" t="s">
        <v>601</v>
      </c>
      <c r="B85" s="21" t="s">
        <v>213</v>
      </c>
      <c r="C85" s="26">
        <v>28507512</v>
      </c>
      <c r="D85" s="7" t="str">
        <f t="shared" si="11"/>
        <v>N/A</v>
      </c>
      <c r="E85" s="26">
        <v>30593772</v>
      </c>
      <c r="F85" s="7" t="str">
        <f t="shared" si="12"/>
        <v>N/A</v>
      </c>
      <c r="G85" s="26">
        <v>34187528</v>
      </c>
      <c r="H85" s="7" t="str">
        <f t="shared" si="13"/>
        <v>N/A</v>
      </c>
      <c r="I85" s="8">
        <v>7.3179999999999996</v>
      </c>
      <c r="J85" s="8">
        <v>11.75</v>
      </c>
      <c r="K85" s="25" t="s">
        <v>736</v>
      </c>
      <c r="L85" s="91" t="str">
        <f t="shared" si="14"/>
        <v>Yes</v>
      </c>
    </row>
    <row r="86" spans="1:12" x14ac:dyDescent="0.25">
      <c r="A86" s="122" t="s">
        <v>602</v>
      </c>
      <c r="B86" s="21" t="s">
        <v>213</v>
      </c>
      <c r="C86" s="22">
        <v>134</v>
      </c>
      <c r="D86" s="7" t="str">
        <f t="shared" si="11"/>
        <v>N/A</v>
      </c>
      <c r="E86" s="22">
        <v>126</v>
      </c>
      <c r="F86" s="7" t="str">
        <f t="shared" si="12"/>
        <v>N/A</v>
      </c>
      <c r="G86" s="22">
        <v>124</v>
      </c>
      <c r="H86" s="7" t="str">
        <f t="shared" si="13"/>
        <v>N/A</v>
      </c>
      <c r="I86" s="8">
        <v>-5.97</v>
      </c>
      <c r="J86" s="8">
        <v>-1.59</v>
      </c>
      <c r="K86" s="25" t="s">
        <v>736</v>
      </c>
      <c r="L86" s="91" t="str">
        <f t="shared" si="14"/>
        <v>Yes</v>
      </c>
    </row>
    <row r="87" spans="1:12" x14ac:dyDescent="0.25">
      <c r="A87" s="122" t="s">
        <v>1427</v>
      </c>
      <c r="B87" s="21" t="s">
        <v>213</v>
      </c>
      <c r="C87" s="26">
        <v>212742.62687000001</v>
      </c>
      <c r="D87" s="7" t="str">
        <f t="shared" si="11"/>
        <v>N/A</v>
      </c>
      <c r="E87" s="26">
        <v>242807.71429</v>
      </c>
      <c r="F87" s="7" t="str">
        <f t="shared" si="12"/>
        <v>N/A</v>
      </c>
      <c r="G87" s="26">
        <v>275705.87096999999</v>
      </c>
      <c r="H87" s="7" t="str">
        <f t="shared" si="13"/>
        <v>N/A</v>
      </c>
      <c r="I87" s="8">
        <v>14.13</v>
      </c>
      <c r="J87" s="8">
        <v>13.55</v>
      </c>
      <c r="K87" s="25" t="s">
        <v>736</v>
      </c>
      <c r="L87" s="91" t="str">
        <f t="shared" si="14"/>
        <v>Yes</v>
      </c>
    </row>
    <row r="88" spans="1:12" x14ac:dyDescent="0.25">
      <c r="A88" s="148" t="s">
        <v>603</v>
      </c>
      <c r="B88" s="21" t="s">
        <v>213</v>
      </c>
      <c r="C88" s="26">
        <v>184453448</v>
      </c>
      <c r="D88" s="7" t="str">
        <f t="shared" si="11"/>
        <v>N/A</v>
      </c>
      <c r="E88" s="26">
        <v>1834728</v>
      </c>
      <c r="F88" s="7" t="str">
        <f t="shared" si="12"/>
        <v>N/A</v>
      </c>
      <c r="G88" s="26">
        <v>497022</v>
      </c>
      <c r="H88" s="7" t="str">
        <f t="shared" si="13"/>
        <v>N/A</v>
      </c>
      <c r="I88" s="8">
        <v>-99</v>
      </c>
      <c r="J88" s="8">
        <v>-72.900000000000006</v>
      </c>
      <c r="K88" s="25" t="s">
        <v>736</v>
      </c>
      <c r="L88" s="91" t="str">
        <f t="shared" si="14"/>
        <v>No</v>
      </c>
    </row>
    <row r="89" spans="1:12" x14ac:dyDescent="0.25">
      <c r="A89" s="151" t="s">
        <v>604</v>
      </c>
      <c r="B89" s="22" t="s">
        <v>213</v>
      </c>
      <c r="C89" s="22">
        <v>3609</v>
      </c>
      <c r="D89" s="7" t="str">
        <f t="shared" si="11"/>
        <v>N/A</v>
      </c>
      <c r="E89" s="22">
        <v>202</v>
      </c>
      <c r="F89" s="7" t="str">
        <f t="shared" si="12"/>
        <v>N/A</v>
      </c>
      <c r="G89" s="22">
        <v>14</v>
      </c>
      <c r="H89" s="7" t="str">
        <f t="shared" si="13"/>
        <v>N/A</v>
      </c>
      <c r="I89" s="8">
        <v>-94.4</v>
      </c>
      <c r="J89" s="8">
        <v>-93.1</v>
      </c>
      <c r="K89" s="1" t="s">
        <v>736</v>
      </c>
      <c r="L89" s="91" t="str">
        <f t="shared" si="14"/>
        <v>No</v>
      </c>
    </row>
    <row r="90" spans="1:12" x14ac:dyDescent="0.25">
      <c r="A90" s="148" t="s">
        <v>1428</v>
      </c>
      <c r="B90" s="21" t="s">
        <v>213</v>
      </c>
      <c r="C90" s="26">
        <v>51109.29565</v>
      </c>
      <c r="D90" s="7" t="str">
        <f t="shared" si="11"/>
        <v>N/A</v>
      </c>
      <c r="E90" s="26">
        <v>9082.8118811999993</v>
      </c>
      <c r="F90" s="7" t="str">
        <f t="shared" si="12"/>
        <v>N/A</v>
      </c>
      <c r="G90" s="26">
        <v>35501.571429000003</v>
      </c>
      <c r="H90" s="7" t="str">
        <f t="shared" si="13"/>
        <v>N/A</v>
      </c>
      <c r="I90" s="8">
        <v>-82.2</v>
      </c>
      <c r="J90" s="8">
        <v>290.89999999999998</v>
      </c>
      <c r="K90" s="25" t="s">
        <v>736</v>
      </c>
      <c r="L90" s="91" t="str">
        <f t="shared" si="14"/>
        <v>No</v>
      </c>
    </row>
    <row r="91" spans="1:12" x14ac:dyDescent="0.25">
      <c r="A91" s="148" t="s">
        <v>605</v>
      </c>
      <c r="B91" s="21" t="s">
        <v>213</v>
      </c>
      <c r="C91" s="26">
        <v>13564260</v>
      </c>
      <c r="D91" s="7" t="str">
        <f t="shared" si="11"/>
        <v>N/A</v>
      </c>
      <c r="E91" s="26">
        <v>4787199</v>
      </c>
      <c r="F91" s="7" t="str">
        <f t="shared" si="12"/>
        <v>N/A</v>
      </c>
      <c r="G91" s="26">
        <v>3429737</v>
      </c>
      <c r="H91" s="7" t="str">
        <f t="shared" si="13"/>
        <v>N/A</v>
      </c>
      <c r="I91" s="8">
        <v>-64.7</v>
      </c>
      <c r="J91" s="8">
        <v>-28.4</v>
      </c>
      <c r="K91" s="25" t="s">
        <v>736</v>
      </c>
      <c r="L91" s="91" t="str">
        <f t="shared" si="14"/>
        <v>Yes</v>
      </c>
    </row>
    <row r="92" spans="1:12" x14ac:dyDescent="0.25">
      <c r="A92" s="148" t="s">
        <v>606</v>
      </c>
      <c r="B92" s="21" t="s">
        <v>213</v>
      </c>
      <c r="C92" s="22">
        <v>16596</v>
      </c>
      <c r="D92" s="7" t="str">
        <f t="shared" si="11"/>
        <v>N/A</v>
      </c>
      <c r="E92" s="22">
        <v>5517</v>
      </c>
      <c r="F92" s="7" t="str">
        <f t="shared" si="12"/>
        <v>N/A</v>
      </c>
      <c r="G92" s="22">
        <v>3772</v>
      </c>
      <c r="H92" s="7" t="str">
        <f t="shared" si="13"/>
        <v>N/A</v>
      </c>
      <c r="I92" s="8">
        <v>-66.8</v>
      </c>
      <c r="J92" s="8">
        <v>-31.6</v>
      </c>
      <c r="K92" s="25" t="s">
        <v>736</v>
      </c>
      <c r="L92" s="91" t="str">
        <f t="shared" si="14"/>
        <v>No</v>
      </c>
    </row>
    <row r="93" spans="1:12" x14ac:dyDescent="0.25">
      <c r="A93" s="148" t="s">
        <v>1429</v>
      </c>
      <c r="B93" s="21" t="s">
        <v>213</v>
      </c>
      <c r="C93" s="26">
        <v>817.32104120999998</v>
      </c>
      <c r="D93" s="7" t="str">
        <f t="shared" si="11"/>
        <v>N/A</v>
      </c>
      <c r="E93" s="26">
        <v>867.71778140000004</v>
      </c>
      <c r="F93" s="7" t="str">
        <f t="shared" si="12"/>
        <v>N/A</v>
      </c>
      <c r="G93" s="26">
        <v>909.26219512</v>
      </c>
      <c r="H93" s="7" t="str">
        <f t="shared" si="13"/>
        <v>N/A</v>
      </c>
      <c r="I93" s="8">
        <v>6.1660000000000004</v>
      </c>
      <c r="J93" s="8">
        <v>4.7880000000000003</v>
      </c>
      <c r="K93" s="25" t="s">
        <v>736</v>
      </c>
      <c r="L93" s="91" t="str">
        <f t="shared" si="14"/>
        <v>Yes</v>
      </c>
    </row>
    <row r="94" spans="1:12" x14ac:dyDescent="0.25">
      <c r="A94" s="148" t="s">
        <v>607</v>
      </c>
      <c r="B94" s="21" t="s">
        <v>213</v>
      </c>
      <c r="C94" s="26">
        <v>1391315</v>
      </c>
      <c r="D94" s="7" t="str">
        <f t="shared" si="11"/>
        <v>N/A</v>
      </c>
      <c r="E94" s="26">
        <v>837356</v>
      </c>
      <c r="F94" s="7" t="str">
        <f t="shared" si="12"/>
        <v>N/A</v>
      </c>
      <c r="G94" s="26">
        <v>574465</v>
      </c>
      <c r="H94" s="7" t="str">
        <f t="shared" si="13"/>
        <v>N/A</v>
      </c>
      <c r="I94" s="8">
        <v>-39.799999999999997</v>
      </c>
      <c r="J94" s="8">
        <v>-31.4</v>
      </c>
      <c r="K94" s="25" t="s">
        <v>736</v>
      </c>
      <c r="L94" s="91" t="str">
        <f t="shared" si="14"/>
        <v>No</v>
      </c>
    </row>
    <row r="95" spans="1:12" x14ac:dyDescent="0.25">
      <c r="A95" s="148" t="s">
        <v>608</v>
      </c>
      <c r="B95" s="21" t="s">
        <v>213</v>
      </c>
      <c r="C95" s="22">
        <v>2153</v>
      </c>
      <c r="D95" s="7" t="str">
        <f t="shared" si="11"/>
        <v>N/A</v>
      </c>
      <c r="E95" s="22">
        <v>1364</v>
      </c>
      <c r="F95" s="7" t="str">
        <f t="shared" si="12"/>
        <v>N/A</v>
      </c>
      <c r="G95" s="22">
        <v>894</v>
      </c>
      <c r="H95" s="7" t="str">
        <f t="shared" si="13"/>
        <v>N/A</v>
      </c>
      <c r="I95" s="8">
        <v>-36.6</v>
      </c>
      <c r="J95" s="8">
        <v>-34.5</v>
      </c>
      <c r="K95" s="25" t="s">
        <v>736</v>
      </c>
      <c r="L95" s="91" t="str">
        <f t="shared" si="14"/>
        <v>No</v>
      </c>
    </row>
    <row r="96" spans="1:12" x14ac:dyDescent="0.25">
      <c r="A96" s="148" t="s">
        <v>1430</v>
      </c>
      <c r="B96" s="21" t="s">
        <v>213</v>
      </c>
      <c r="C96" s="26">
        <v>646.22155132</v>
      </c>
      <c r="D96" s="7" t="str">
        <f t="shared" si="11"/>
        <v>N/A</v>
      </c>
      <c r="E96" s="26">
        <v>613.89736070000004</v>
      </c>
      <c r="F96" s="7" t="str">
        <f t="shared" si="12"/>
        <v>N/A</v>
      </c>
      <c r="G96" s="26">
        <v>642.57829977999995</v>
      </c>
      <c r="H96" s="7" t="str">
        <f t="shared" si="13"/>
        <v>N/A</v>
      </c>
      <c r="I96" s="8">
        <v>-5</v>
      </c>
      <c r="J96" s="8">
        <v>4.6719999999999997</v>
      </c>
      <c r="K96" s="25" t="s">
        <v>736</v>
      </c>
      <c r="L96" s="91" t="str">
        <f t="shared" si="14"/>
        <v>Yes</v>
      </c>
    </row>
    <row r="97" spans="1:12" ht="25" x14ac:dyDescent="0.25">
      <c r="A97" s="148" t="s">
        <v>609</v>
      </c>
      <c r="B97" s="21" t="s">
        <v>213</v>
      </c>
      <c r="C97" s="26">
        <v>854059</v>
      </c>
      <c r="D97" s="7" t="str">
        <f t="shared" si="11"/>
        <v>N/A</v>
      </c>
      <c r="E97" s="26">
        <v>201981</v>
      </c>
      <c r="F97" s="7" t="str">
        <f t="shared" si="12"/>
        <v>N/A</v>
      </c>
      <c r="G97" s="26">
        <v>144873</v>
      </c>
      <c r="H97" s="7" t="str">
        <f t="shared" si="13"/>
        <v>N/A</v>
      </c>
      <c r="I97" s="8">
        <v>-76.400000000000006</v>
      </c>
      <c r="J97" s="8">
        <v>-28.3</v>
      </c>
      <c r="K97" s="25" t="s">
        <v>736</v>
      </c>
      <c r="L97" s="91" t="str">
        <f t="shared" si="14"/>
        <v>Yes</v>
      </c>
    </row>
    <row r="98" spans="1:12" x14ac:dyDescent="0.25">
      <c r="A98" s="148" t="s">
        <v>610</v>
      </c>
      <c r="B98" s="21" t="s">
        <v>213</v>
      </c>
      <c r="C98" s="22">
        <v>6637</v>
      </c>
      <c r="D98" s="7" t="str">
        <f t="shared" si="11"/>
        <v>N/A</v>
      </c>
      <c r="E98" s="22">
        <v>1774</v>
      </c>
      <c r="F98" s="7" t="str">
        <f t="shared" si="12"/>
        <v>N/A</v>
      </c>
      <c r="G98" s="22">
        <v>1313</v>
      </c>
      <c r="H98" s="7" t="str">
        <f t="shared" si="13"/>
        <v>N/A</v>
      </c>
      <c r="I98" s="8">
        <v>-73.3</v>
      </c>
      <c r="J98" s="8">
        <v>-26</v>
      </c>
      <c r="K98" s="25" t="s">
        <v>736</v>
      </c>
      <c r="L98" s="91" t="str">
        <f t="shared" si="14"/>
        <v>Yes</v>
      </c>
    </row>
    <row r="99" spans="1:12" ht="25" x14ac:dyDescent="0.25">
      <c r="A99" s="148" t="s">
        <v>1431</v>
      </c>
      <c r="B99" s="21" t="s">
        <v>213</v>
      </c>
      <c r="C99" s="26">
        <v>128.68148260000001</v>
      </c>
      <c r="D99" s="7" t="str">
        <f t="shared" si="11"/>
        <v>N/A</v>
      </c>
      <c r="E99" s="26">
        <v>113.85625705</v>
      </c>
      <c r="F99" s="7" t="str">
        <f t="shared" si="12"/>
        <v>N/A</v>
      </c>
      <c r="G99" s="26">
        <v>110.33739528</v>
      </c>
      <c r="H99" s="7" t="str">
        <f t="shared" si="13"/>
        <v>N/A</v>
      </c>
      <c r="I99" s="8">
        <v>-11.5</v>
      </c>
      <c r="J99" s="8">
        <v>-3.09</v>
      </c>
      <c r="K99" s="25" t="s">
        <v>736</v>
      </c>
      <c r="L99" s="91" t="str">
        <f t="shared" si="14"/>
        <v>Yes</v>
      </c>
    </row>
    <row r="100" spans="1:12" ht="25" x14ac:dyDescent="0.25">
      <c r="A100" s="148" t="s">
        <v>611</v>
      </c>
      <c r="B100" s="21" t="s">
        <v>213</v>
      </c>
      <c r="C100" s="26">
        <v>8725132</v>
      </c>
      <c r="D100" s="7" t="str">
        <f t="shared" si="11"/>
        <v>N/A</v>
      </c>
      <c r="E100" s="26">
        <v>3330792</v>
      </c>
      <c r="F100" s="7" t="str">
        <f t="shared" si="12"/>
        <v>N/A</v>
      </c>
      <c r="G100" s="26">
        <v>2826198</v>
      </c>
      <c r="H100" s="7" t="str">
        <f t="shared" si="13"/>
        <v>N/A</v>
      </c>
      <c r="I100" s="8">
        <v>-61.8</v>
      </c>
      <c r="J100" s="8">
        <v>-15.1</v>
      </c>
      <c r="K100" s="25" t="s">
        <v>736</v>
      </c>
      <c r="L100" s="91" t="str">
        <f t="shared" si="14"/>
        <v>Yes</v>
      </c>
    </row>
    <row r="101" spans="1:12" x14ac:dyDescent="0.25">
      <c r="A101" s="148" t="s">
        <v>612</v>
      </c>
      <c r="B101" s="21" t="s">
        <v>213</v>
      </c>
      <c r="C101" s="22">
        <v>9650</v>
      </c>
      <c r="D101" s="7" t="str">
        <f t="shared" si="11"/>
        <v>N/A</v>
      </c>
      <c r="E101" s="22">
        <v>2646</v>
      </c>
      <c r="F101" s="7" t="str">
        <f t="shared" si="12"/>
        <v>N/A</v>
      </c>
      <c r="G101" s="22">
        <v>1985</v>
      </c>
      <c r="H101" s="7" t="str">
        <f t="shared" si="13"/>
        <v>N/A</v>
      </c>
      <c r="I101" s="8">
        <v>-72.599999999999994</v>
      </c>
      <c r="J101" s="8">
        <v>-25</v>
      </c>
      <c r="K101" s="25" t="s">
        <v>736</v>
      </c>
      <c r="L101" s="91" t="str">
        <f t="shared" si="14"/>
        <v>Yes</v>
      </c>
    </row>
    <row r="102" spans="1:12" x14ac:dyDescent="0.25">
      <c r="A102" s="148" t="s">
        <v>1432</v>
      </c>
      <c r="B102" s="21" t="s">
        <v>213</v>
      </c>
      <c r="C102" s="26">
        <v>904.15875647999997</v>
      </c>
      <c r="D102" s="7" t="str">
        <f t="shared" si="11"/>
        <v>N/A</v>
      </c>
      <c r="E102" s="26">
        <v>1258.8027211000001</v>
      </c>
      <c r="F102" s="7" t="str">
        <f t="shared" si="12"/>
        <v>N/A</v>
      </c>
      <c r="G102" s="26">
        <v>1423.7773299999999</v>
      </c>
      <c r="H102" s="7" t="str">
        <f t="shared" si="13"/>
        <v>N/A</v>
      </c>
      <c r="I102" s="8">
        <v>39.22</v>
      </c>
      <c r="J102" s="8">
        <v>13.11</v>
      </c>
      <c r="K102" s="25" t="s">
        <v>736</v>
      </c>
      <c r="L102" s="91" t="str">
        <f t="shared" si="14"/>
        <v>Yes</v>
      </c>
    </row>
    <row r="103" spans="1:12" x14ac:dyDescent="0.25">
      <c r="A103" s="148" t="s">
        <v>613</v>
      </c>
      <c r="B103" s="21" t="s">
        <v>213</v>
      </c>
      <c r="C103" s="26">
        <v>2739107</v>
      </c>
      <c r="D103" s="7" t="str">
        <f t="shared" si="11"/>
        <v>N/A</v>
      </c>
      <c r="E103" s="26">
        <v>672119</v>
      </c>
      <c r="F103" s="7" t="str">
        <f t="shared" si="12"/>
        <v>N/A</v>
      </c>
      <c r="G103" s="26">
        <v>403704</v>
      </c>
      <c r="H103" s="7" t="str">
        <f t="shared" si="13"/>
        <v>N/A</v>
      </c>
      <c r="I103" s="8">
        <v>-75.5</v>
      </c>
      <c r="J103" s="8">
        <v>-39.9</v>
      </c>
      <c r="K103" s="25" t="s">
        <v>736</v>
      </c>
      <c r="L103" s="91" t="str">
        <f t="shared" si="14"/>
        <v>No</v>
      </c>
    </row>
    <row r="104" spans="1:12" x14ac:dyDescent="0.25">
      <c r="A104" s="148" t="s">
        <v>614</v>
      </c>
      <c r="B104" s="21" t="s">
        <v>213</v>
      </c>
      <c r="C104" s="22">
        <v>2693</v>
      </c>
      <c r="D104" s="7" t="str">
        <f t="shared" si="11"/>
        <v>N/A</v>
      </c>
      <c r="E104" s="22">
        <v>879</v>
      </c>
      <c r="F104" s="7" t="str">
        <f t="shared" si="12"/>
        <v>N/A</v>
      </c>
      <c r="G104" s="22">
        <v>806</v>
      </c>
      <c r="H104" s="7" t="str">
        <f t="shared" si="13"/>
        <v>N/A</v>
      </c>
      <c r="I104" s="8">
        <v>-67.400000000000006</v>
      </c>
      <c r="J104" s="8">
        <v>-8.3000000000000007</v>
      </c>
      <c r="K104" s="25" t="s">
        <v>736</v>
      </c>
      <c r="L104" s="91" t="str">
        <f t="shared" si="14"/>
        <v>Yes</v>
      </c>
    </row>
    <row r="105" spans="1:12" x14ac:dyDescent="0.25">
      <c r="A105" s="148" t="s">
        <v>1433</v>
      </c>
      <c r="B105" s="21" t="s">
        <v>213</v>
      </c>
      <c r="C105" s="26">
        <v>1017.1210546</v>
      </c>
      <c r="D105" s="7" t="str">
        <f t="shared" si="11"/>
        <v>N/A</v>
      </c>
      <c r="E105" s="26">
        <v>764.64050056999997</v>
      </c>
      <c r="F105" s="7" t="str">
        <f t="shared" si="12"/>
        <v>N/A</v>
      </c>
      <c r="G105" s="26">
        <v>500.87344912999998</v>
      </c>
      <c r="H105" s="7" t="str">
        <f t="shared" si="13"/>
        <v>N/A</v>
      </c>
      <c r="I105" s="8">
        <v>-24.8</v>
      </c>
      <c r="J105" s="8">
        <v>-34.5</v>
      </c>
      <c r="K105" s="25" t="s">
        <v>736</v>
      </c>
      <c r="L105" s="91" t="str">
        <f t="shared" si="14"/>
        <v>No</v>
      </c>
    </row>
    <row r="106" spans="1:12" ht="25" x14ac:dyDescent="0.25">
      <c r="A106" s="148" t="s">
        <v>615</v>
      </c>
      <c r="B106" s="21" t="s">
        <v>213</v>
      </c>
      <c r="C106" s="26">
        <v>5212885</v>
      </c>
      <c r="D106" s="7" t="str">
        <f t="shared" si="11"/>
        <v>N/A</v>
      </c>
      <c r="E106" s="26">
        <v>382520</v>
      </c>
      <c r="F106" s="7" t="str">
        <f t="shared" si="12"/>
        <v>N/A</v>
      </c>
      <c r="G106" s="26">
        <v>464157</v>
      </c>
      <c r="H106" s="7" t="str">
        <f t="shared" si="13"/>
        <v>N/A</v>
      </c>
      <c r="I106" s="8">
        <v>-92.7</v>
      </c>
      <c r="J106" s="8">
        <v>21.34</v>
      </c>
      <c r="K106" s="25" t="s">
        <v>736</v>
      </c>
      <c r="L106" s="91" t="str">
        <f t="shared" si="14"/>
        <v>Yes</v>
      </c>
    </row>
    <row r="107" spans="1:12" x14ac:dyDescent="0.25">
      <c r="A107" s="148" t="s">
        <v>616</v>
      </c>
      <c r="B107" s="21" t="s">
        <v>213</v>
      </c>
      <c r="C107" s="22">
        <v>737</v>
      </c>
      <c r="D107" s="7" t="str">
        <f t="shared" si="11"/>
        <v>N/A</v>
      </c>
      <c r="E107" s="22">
        <v>109</v>
      </c>
      <c r="F107" s="7" t="str">
        <f t="shared" si="12"/>
        <v>N/A</v>
      </c>
      <c r="G107" s="22">
        <v>86</v>
      </c>
      <c r="H107" s="7" t="str">
        <f t="shared" si="13"/>
        <v>N/A</v>
      </c>
      <c r="I107" s="8">
        <v>-85.2</v>
      </c>
      <c r="J107" s="8">
        <v>-21.1</v>
      </c>
      <c r="K107" s="25" t="s">
        <v>736</v>
      </c>
      <c r="L107" s="91" t="str">
        <f t="shared" si="14"/>
        <v>Yes</v>
      </c>
    </row>
    <row r="108" spans="1:12" x14ac:dyDescent="0.25">
      <c r="A108" s="148" t="s">
        <v>1434</v>
      </c>
      <c r="B108" s="21" t="s">
        <v>213</v>
      </c>
      <c r="C108" s="26">
        <v>7073.1139756000002</v>
      </c>
      <c r="D108" s="7" t="str">
        <f t="shared" si="11"/>
        <v>N/A</v>
      </c>
      <c r="E108" s="26">
        <v>3509.3577982000002</v>
      </c>
      <c r="F108" s="7" t="str">
        <f t="shared" si="12"/>
        <v>N/A</v>
      </c>
      <c r="G108" s="26">
        <v>5397.1744185999996</v>
      </c>
      <c r="H108" s="7" t="str">
        <f t="shared" si="13"/>
        <v>N/A</v>
      </c>
      <c r="I108" s="8">
        <v>-50.4</v>
      </c>
      <c r="J108" s="8">
        <v>53.79</v>
      </c>
      <c r="K108" s="25" t="s">
        <v>736</v>
      </c>
      <c r="L108" s="91" t="str">
        <f t="shared" si="14"/>
        <v>No</v>
      </c>
    </row>
    <row r="109" spans="1:12" x14ac:dyDescent="0.25">
      <c r="A109" s="148" t="s">
        <v>617</v>
      </c>
      <c r="B109" s="21" t="s">
        <v>213</v>
      </c>
      <c r="C109" s="26">
        <v>4512533</v>
      </c>
      <c r="D109" s="7" t="str">
        <f t="shared" si="11"/>
        <v>N/A</v>
      </c>
      <c r="E109" s="26">
        <v>1892425</v>
      </c>
      <c r="F109" s="7" t="str">
        <f t="shared" si="12"/>
        <v>N/A</v>
      </c>
      <c r="G109" s="26">
        <v>1243163</v>
      </c>
      <c r="H109" s="7" t="str">
        <f t="shared" si="13"/>
        <v>N/A</v>
      </c>
      <c r="I109" s="8">
        <v>-58.1</v>
      </c>
      <c r="J109" s="8">
        <v>-34.299999999999997</v>
      </c>
      <c r="K109" s="25" t="s">
        <v>736</v>
      </c>
      <c r="L109" s="91" t="str">
        <f t="shared" si="14"/>
        <v>No</v>
      </c>
    </row>
    <row r="110" spans="1:12" x14ac:dyDescent="0.25">
      <c r="A110" s="148" t="s">
        <v>618</v>
      </c>
      <c r="B110" s="21" t="s">
        <v>213</v>
      </c>
      <c r="C110" s="22">
        <v>12188</v>
      </c>
      <c r="D110" s="7" t="str">
        <f t="shared" si="11"/>
        <v>N/A</v>
      </c>
      <c r="E110" s="22">
        <v>3841</v>
      </c>
      <c r="F110" s="7" t="str">
        <f t="shared" si="12"/>
        <v>N/A</v>
      </c>
      <c r="G110" s="22">
        <v>2755</v>
      </c>
      <c r="H110" s="7" t="str">
        <f t="shared" si="13"/>
        <v>N/A</v>
      </c>
      <c r="I110" s="8">
        <v>-68.5</v>
      </c>
      <c r="J110" s="8">
        <v>-28.3</v>
      </c>
      <c r="K110" s="25" t="s">
        <v>736</v>
      </c>
      <c r="L110" s="91" t="str">
        <f t="shared" si="14"/>
        <v>Yes</v>
      </c>
    </row>
    <row r="111" spans="1:12" x14ac:dyDescent="0.25">
      <c r="A111" s="148" t="s">
        <v>1435</v>
      </c>
      <c r="B111" s="21" t="s">
        <v>213</v>
      </c>
      <c r="C111" s="26">
        <v>370.24392845</v>
      </c>
      <c r="D111" s="7" t="str">
        <f t="shared" si="11"/>
        <v>N/A</v>
      </c>
      <c r="E111" s="26">
        <v>492.69070555000002</v>
      </c>
      <c r="F111" s="7" t="str">
        <f t="shared" si="12"/>
        <v>N/A</v>
      </c>
      <c r="G111" s="26">
        <v>451.23883848000003</v>
      </c>
      <c r="H111" s="7" t="str">
        <f t="shared" si="13"/>
        <v>N/A</v>
      </c>
      <c r="I111" s="8">
        <v>33.07</v>
      </c>
      <c r="J111" s="8">
        <v>-8.41</v>
      </c>
      <c r="K111" s="25" t="s">
        <v>736</v>
      </c>
      <c r="L111" s="91" t="str">
        <f t="shared" si="14"/>
        <v>Yes</v>
      </c>
    </row>
    <row r="112" spans="1:12" x14ac:dyDescent="0.25">
      <c r="A112" s="148" t="s">
        <v>619</v>
      </c>
      <c r="B112" s="21" t="s">
        <v>213</v>
      </c>
      <c r="C112" s="26">
        <v>17663892</v>
      </c>
      <c r="D112" s="7" t="str">
        <f t="shared" si="11"/>
        <v>N/A</v>
      </c>
      <c r="E112" s="26">
        <v>7435187</v>
      </c>
      <c r="F112" s="7" t="str">
        <f t="shared" si="12"/>
        <v>N/A</v>
      </c>
      <c r="G112" s="26">
        <v>5502383</v>
      </c>
      <c r="H112" s="7" t="str">
        <f t="shared" si="13"/>
        <v>N/A</v>
      </c>
      <c r="I112" s="8">
        <v>-57.9</v>
      </c>
      <c r="J112" s="8">
        <v>-26</v>
      </c>
      <c r="K112" s="25" t="s">
        <v>736</v>
      </c>
      <c r="L112" s="91" t="str">
        <f t="shared" si="14"/>
        <v>Yes</v>
      </c>
    </row>
    <row r="113" spans="1:12" x14ac:dyDescent="0.25">
      <c r="A113" s="148" t="s">
        <v>620</v>
      </c>
      <c r="B113" s="21" t="s">
        <v>213</v>
      </c>
      <c r="C113" s="22">
        <v>12161</v>
      </c>
      <c r="D113" s="7" t="str">
        <f t="shared" si="11"/>
        <v>N/A</v>
      </c>
      <c r="E113" s="22">
        <v>4636</v>
      </c>
      <c r="F113" s="7" t="str">
        <f t="shared" si="12"/>
        <v>N/A</v>
      </c>
      <c r="G113" s="22">
        <v>3201</v>
      </c>
      <c r="H113" s="7" t="str">
        <f t="shared" si="13"/>
        <v>N/A</v>
      </c>
      <c r="I113" s="8">
        <v>-61.9</v>
      </c>
      <c r="J113" s="8">
        <v>-31</v>
      </c>
      <c r="K113" s="25" t="s">
        <v>736</v>
      </c>
      <c r="L113" s="91" t="str">
        <f t="shared" si="14"/>
        <v>No</v>
      </c>
    </row>
    <row r="114" spans="1:12" x14ac:dyDescent="0.25">
      <c r="A114" s="148" t="s">
        <v>1436</v>
      </c>
      <c r="B114" s="21" t="s">
        <v>213</v>
      </c>
      <c r="C114" s="26">
        <v>1452.5032481000001</v>
      </c>
      <c r="D114" s="7" t="str">
        <f t="shared" si="11"/>
        <v>N/A</v>
      </c>
      <c r="E114" s="26">
        <v>1603.793572</v>
      </c>
      <c r="F114" s="7" t="str">
        <f t="shared" si="12"/>
        <v>N/A</v>
      </c>
      <c r="G114" s="26">
        <v>1718.9575133000001</v>
      </c>
      <c r="H114" s="7" t="str">
        <f t="shared" si="13"/>
        <v>N/A</v>
      </c>
      <c r="I114" s="8">
        <v>10.42</v>
      </c>
      <c r="J114" s="8">
        <v>7.181</v>
      </c>
      <c r="K114" s="25" t="s">
        <v>736</v>
      </c>
      <c r="L114" s="91" t="str">
        <f t="shared" si="14"/>
        <v>Yes</v>
      </c>
    </row>
    <row r="115" spans="1:12" ht="25" x14ac:dyDescent="0.25">
      <c r="A115" s="148" t="s">
        <v>621</v>
      </c>
      <c r="B115" s="21" t="s">
        <v>213</v>
      </c>
      <c r="C115" s="26">
        <v>88241189</v>
      </c>
      <c r="D115" s="7" t="str">
        <f t="shared" si="11"/>
        <v>N/A</v>
      </c>
      <c r="E115" s="26">
        <v>62430594</v>
      </c>
      <c r="F115" s="7" t="str">
        <f t="shared" si="12"/>
        <v>N/A</v>
      </c>
      <c r="G115" s="26">
        <v>71021728</v>
      </c>
      <c r="H115" s="7" t="str">
        <f t="shared" si="13"/>
        <v>N/A</v>
      </c>
      <c r="I115" s="8">
        <v>-29.3</v>
      </c>
      <c r="J115" s="8">
        <v>13.76</v>
      </c>
      <c r="K115" s="25" t="s">
        <v>736</v>
      </c>
      <c r="L115" s="91" t="str">
        <f t="shared" si="14"/>
        <v>Yes</v>
      </c>
    </row>
    <row r="116" spans="1:12" x14ac:dyDescent="0.25">
      <c r="A116" s="151" t="s">
        <v>622</v>
      </c>
      <c r="B116" s="22" t="s">
        <v>213</v>
      </c>
      <c r="C116" s="22">
        <v>5414</v>
      </c>
      <c r="D116" s="7" t="str">
        <f t="shared" si="11"/>
        <v>N/A</v>
      </c>
      <c r="E116" s="22">
        <v>1098</v>
      </c>
      <c r="F116" s="7" t="str">
        <f t="shared" si="12"/>
        <v>N/A</v>
      </c>
      <c r="G116" s="22">
        <v>1004</v>
      </c>
      <c r="H116" s="7" t="str">
        <f t="shared" si="13"/>
        <v>N/A</v>
      </c>
      <c r="I116" s="8">
        <v>-79.7</v>
      </c>
      <c r="J116" s="8">
        <v>-8.56</v>
      </c>
      <c r="K116" s="1" t="s">
        <v>736</v>
      </c>
      <c r="L116" s="91" t="str">
        <f t="shared" si="14"/>
        <v>Yes</v>
      </c>
    </row>
    <row r="117" spans="1:12" x14ac:dyDescent="0.25">
      <c r="A117" s="148" t="s">
        <v>1437</v>
      </c>
      <c r="B117" s="21" t="s">
        <v>213</v>
      </c>
      <c r="C117" s="26">
        <v>16298.705024000001</v>
      </c>
      <c r="D117" s="7" t="str">
        <f t="shared" si="11"/>
        <v>N/A</v>
      </c>
      <c r="E117" s="26">
        <v>56858.464481000003</v>
      </c>
      <c r="F117" s="7" t="str">
        <f t="shared" si="12"/>
        <v>N/A</v>
      </c>
      <c r="G117" s="26">
        <v>70738.772907999999</v>
      </c>
      <c r="H117" s="7" t="str">
        <f t="shared" si="13"/>
        <v>N/A</v>
      </c>
      <c r="I117" s="8">
        <v>248.9</v>
      </c>
      <c r="J117" s="8">
        <v>24.41</v>
      </c>
      <c r="K117" s="25" t="s">
        <v>736</v>
      </c>
      <c r="L117" s="91" t="str">
        <f t="shared" si="14"/>
        <v>Yes</v>
      </c>
    </row>
    <row r="118" spans="1:12" ht="25" x14ac:dyDescent="0.25">
      <c r="A118" s="148" t="s">
        <v>623</v>
      </c>
      <c r="B118" s="21" t="s">
        <v>213</v>
      </c>
      <c r="C118" s="26">
        <v>302343</v>
      </c>
      <c r="D118" s="7" t="str">
        <f t="shared" si="11"/>
        <v>N/A</v>
      </c>
      <c r="E118" s="26">
        <v>173252</v>
      </c>
      <c r="F118" s="7" t="str">
        <f t="shared" si="12"/>
        <v>N/A</v>
      </c>
      <c r="G118" s="26">
        <v>97871</v>
      </c>
      <c r="H118" s="7" t="str">
        <f t="shared" si="13"/>
        <v>N/A</v>
      </c>
      <c r="I118" s="8">
        <v>-42.7</v>
      </c>
      <c r="J118" s="8">
        <v>-43.5</v>
      </c>
      <c r="K118" s="25" t="s">
        <v>736</v>
      </c>
      <c r="L118" s="91" t="str">
        <f t="shared" si="14"/>
        <v>No</v>
      </c>
    </row>
    <row r="119" spans="1:12" x14ac:dyDescent="0.25">
      <c r="A119" s="148" t="s">
        <v>624</v>
      </c>
      <c r="B119" s="21" t="s">
        <v>213</v>
      </c>
      <c r="C119" s="22">
        <v>3172</v>
      </c>
      <c r="D119" s="7" t="str">
        <f t="shared" si="11"/>
        <v>N/A</v>
      </c>
      <c r="E119" s="22">
        <v>617</v>
      </c>
      <c r="F119" s="7" t="str">
        <f t="shared" si="12"/>
        <v>N/A</v>
      </c>
      <c r="G119" s="22">
        <v>472</v>
      </c>
      <c r="H119" s="7" t="str">
        <f t="shared" si="13"/>
        <v>N/A</v>
      </c>
      <c r="I119" s="8">
        <v>-80.5</v>
      </c>
      <c r="J119" s="8">
        <v>-23.5</v>
      </c>
      <c r="K119" s="25" t="s">
        <v>736</v>
      </c>
      <c r="L119" s="91" t="str">
        <f t="shared" si="14"/>
        <v>Yes</v>
      </c>
    </row>
    <row r="120" spans="1:12" x14ac:dyDescent="0.25">
      <c r="A120" s="148" t="s">
        <v>1438</v>
      </c>
      <c r="B120" s="21" t="s">
        <v>213</v>
      </c>
      <c r="C120" s="26">
        <v>95.316204287999994</v>
      </c>
      <c r="D120" s="7" t="str">
        <f t="shared" si="11"/>
        <v>N/A</v>
      </c>
      <c r="E120" s="26">
        <v>280.79740680999998</v>
      </c>
      <c r="F120" s="7" t="str">
        <f t="shared" si="12"/>
        <v>N/A</v>
      </c>
      <c r="G120" s="26">
        <v>207.35381355999999</v>
      </c>
      <c r="H120" s="7" t="str">
        <f t="shared" si="13"/>
        <v>N/A</v>
      </c>
      <c r="I120" s="8">
        <v>194.6</v>
      </c>
      <c r="J120" s="8">
        <v>-26.2</v>
      </c>
      <c r="K120" s="25" t="s">
        <v>736</v>
      </c>
      <c r="L120" s="91" t="str">
        <f t="shared" si="14"/>
        <v>Yes</v>
      </c>
    </row>
    <row r="121" spans="1:12" ht="25" x14ac:dyDescent="0.25">
      <c r="A121" s="148" t="s">
        <v>625</v>
      </c>
      <c r="B121" s="21" t="s">
        <v>213</v>
      </c>
      <c r="C121" s="26">
        <v>0</v>
      </c>
      <c r="D121" s="7" t="str">
        <f t="shared" si="11"/>
        <v>N/A</v>
      </c>
      <c r="E121" s="26">
        <v>0</v>
      </c>
      <c r="F121" s="7" t="str">
        <f t="shared" si="12"/>
        <v>N/A</v>
      </c>
      <c r="G121" s="26">
        <v>0</v>
      </c>
      <c r="H121" s="7" t="str">
        <f t="shared" si="13"/>
        <v>N/A</v>
      </c>
      <c r="I121" s="8" t="s">
        <v>1747</v>
      </c>
      <c r="J121" s="8" t="s">
        <v>1747</v>
      </c>
      <c r="K121" s="25" t="s">
        <v>736</v>
      </c>
      <c r="L121" s="91" t="str">
        <f t="shared" si="14"/>
        <v>N/A</v>
      </c>
    </row>
    <row r="122" spans="1:12" x14ac:dyDescent="0.25">
      <c r="A122" s="148" t="s">
        <v>626</v>
      </c>
      <c r="B122" s="21" t="s">
        <v>213</v>
      </c>
      <c r="C122" s="22">
        <v>0</v>
      </c>
      <c r="D122" s="7" t="str">
        <f t="shared" si="11"/>
        <v>N/A</v>
      </c>
      <c r="E122" s="22">
        <v>0</v>
      </c>
      <c r="F122" s="7" t="str">
        <f t="shared" si="12"/>
        <v>N/A</v>
      </c>
      <c r="G122" s="22">
        <v>0</v>
      </c>
      <c r="H122" s="7" t="str">
        <f t="shared" si="13"/>
        <v>N/A</v>
      </c>
      <c r="I122" s="8" t="s">
        <v>1747</v>
      </c>
      <c r="J122" s="8" t="s">
        <v>1747</v>
      </c>
      <c r="K122" s="25" t="s">
        <v>736</v>
      </c>
      <c r="L122" s="91" t="str">
        <f t="shared" si="14"/>
        <v>N/A</v>
      </c>
    </row>
    <row r="123" spans="1:12" ht="25" x14ac:dyDescent="0.25">
      <c r="A123" s="148" t="s">
        <v>1439</v>
      </c>
      <c r="B123" s="21" t="s">
        <v>213</v>
      </c>
      <c r="C123" s="26" t="s">
        <v>1747</v>
      </c>
      <c r="D123" s="7" t="str">
        <f t="shared" si="11"/>
        <v>N/A</v>
      </c>
      <c r="E123" s="26" t="s">
        <v>1747</v>
      </c>
      <c r="F123" s="7" t="str">
        <f t="shared" si="12"/>
        <v>N/A</v>
      </c>
      <c r="G123" s="26" t="s">
        <v>1747</v>
      </c>
      <c r="H123" s="7" t="str">
        <f t="shared" si="13"/>
        <v>N/A</v>
      </c>
      <c r="I123" s="8" t="s">
        <v>1747</v>
      </c>
      <c r="J123" s="8" t="s">
        <v>1747</v>
      </c>
      <c r="K123" s="25" t="s">
        <v>736</v>
      </c>
      <c r="L123" s="91" t="str">
        <f t="shared" si="14"/>
        <v>N/A</v>
      </c>
    </row>
    <row r="124" spans="1:12" ht="25" x14ac:dyDescent="0.25">
      <c r="A124" s="148" t="s">
        <v>627</v>
      </c>
      <c r="B124" s="21" t="s">
        <v>213</v>
      </c>
      <c r="C124" s="26">
        <v>0</v>
      </c>
      <c r="D124" s="7" t="str">
        <f t="shared" si="11"/>
        <v>N/A</v>
      </c>
      <c r="E124" s="26">
        <v>0</v>
      </c>
      <c r="F124" s="7" t="str">
        <f t="shared" si="12"/>
        <v>N/A</v>
      </c>
      <c r="G124" s="26">
        <v>0</v>
      </c>
      <c r="H124" s="7" t="str">
        <f t="shared" si="13"/>
        <v>N/A</v>
      </c>
      <c r="I124" s="8" t="s">
        <v>1747</v>
      </c>
      <c r="J124" s="8" t="s">
        <v>1747</v>
      </c>
      <c r="K124" s="25" t="s">
        <v>736</v>
      </c>
      <c r="L124" s="91" t="str">
        <f t="shared" si="14"/>
        <v>N/A</v>
      </c>
    </row>
    <row r="125" spans="1:12" x14ac:dyDescent="0.25">
      <c r="A125" s="148" t="s">
        <v>628</v>
      </c>
      <c r="B125" s="21" t="s">
        <v>213</v>
      </c>
      <c r="C125" s="22">
        <v>0</v>
      </c>
      <c r="D125" s="7" t="str">
        <f t="shared" si="11"/>
        <v>N/A</v>
      </c>
      <c r="E125" s="22">
        <v>0</v>
      </c>
      <c r="F125" s="7" t="str">
        <f t="shared" si="12"/>
        <v>N/A</v>
      </c>
      <c r="G125" s="22">
        <v>0</v>
      </c>
      <c r="H125" s="7" t="str">
        <f t="shared" si="13"/>
        <v>N/A</v>
      </c>
      <c r="I125" s="8" t="s">
        <v>1747</v>
      </c>
      <c r="J125" s="8" t="s">
        <v>1747</v>
      </c>
      <c r="K125" s="25" t="s">
        <v>736</v>
      </c>
      <c r="L125" s="91" t="str">
        <f t="shared" si="14"/>
        <v>N/A</v>
      </c>
    </row>
    <row r="126" spans="1:12" ht="25" x14ac:dyDescent="0.25">
      <c r="A126" s="148" t="s">
        <v>1440</v>
      </c>
      <c r="B126" s="21" t="s">
        <v>213</v>
      </c>
      <c r="C126" s="26" t="s">
        <v>1747</v>
      </c>
      <c r="D126" s="7" t="str">
        <f t="shared" si="11"/>
        <v>N/A</v>
      </c>
      <c r="E126" s="26" t="s">
        <v>1747</v>
      </c>
      <c r="F126" s="7" t="str">
        <f t="shared" si="12"/>
        <v>N/A</v>
      </c>
      <c r="G126" s="26" t="s">
        <v>1747</v>
      </c>
      <c r="H126" s="7" t="str">
        <f t="shared" si="13"/>
        <v>N/A</v>
      </c>
      <c r="I126" s="8" t="s">
        <v>1747</v>
      </c>
      <c r="J126" s="8" t="s">
        <v>1747</v>
      </c>
      <c r="K126" s="25" t="s">
        <v>736</v>
      </c>
      <c r="L126" s="91" t="str">
        <f t="shared" si="14"/>
        <v>N/A</v>
      </c>
    </row>
    <row r="127" spans="1:12" ht="25" x14ac:dyDescent="0.25">
      <c r="A127" s="148" t="s">
        <v>629</v>
      </c>
      <c r="B127" s="21" t="s">
        <v>213</v>
      </c>
      <c r="C127" s="26">
        <v>4218106</v>
      </c>
      <c r="D127" s="7" t="str">
        <f t="shared" si="11"/>
        <v>N/A</v>
      </c>
      <c r="E127" s="26">
        <v>597099</v>
      </c>
      <c r="F127" s="7" t="str">
        <f t="shared" si="12"/>
        <v>N/A</v>
      </c>
      <c r="G127" s="26">
        <v>776783</v>
      </c>
      <c r="H127" s="7" t="str">
        <f t="shared" si="13"/>
        <v>N/A</v>
      </c>
      <c r="I127" s="8">
        <v>-85.8</v>
      </c>
      <c r="J127" s="8">
        <v>30.09</v>
      </c>
      <c r="K127" s="25" t="s">
        <v>736</v>
      </c>
      <c r="L127" s="91" t="str">
        <f t="shared" si="14"/>
        <v>No</v>
      </c>
    </row>
    <row r="128" spans="1:12" x14ac:dyDescent="0.25">
      <c r="A128" s="148" t="s">
        <v>630</v>
      </c>
      <c r="B128" s="21" t="s">
        <v>213</v>
      </c>
      <c r="C128" s="22">
        <v>297</v>
      </c>
      <c r="D128" s="7" t="str">
        <f t="shared" si="11"/>
        <v>N/A</v>
      </c>
      <c r="E128" s="22">
        <v>44</v>
      </c>
      <c r="F128" s="7" t="str">
        <f t="shared" si="12"/>
        <v>N/A</v>
      </c>
      <c r="G128" s="22">
        <v>68</v>
      </c>
      <c r="H128" s="7" t="str">
        <f t="shared" si="13"/>
        <v>N/A</v>
      </c>
      <c r="I128" s="8">
        <v>-85.2</v>
      </c>
      <c r="J128" s="8">
        <v>54.55</v>
      </c>
      <c r="K128" s="25" t="s">
        <v>736</v>
      </c>
      <c r="L128" s="91" t="str">
        <f t="shared" si="14"/>
        <v>No</v>
      </c>
    </row>
    <row r="129" spans="1:12" ht="25" x14ac:dyDescent="0.25">
      <c r="A129" s="148" t="s">
        <v>1441</v>
      </c>
      <c r="B129" s="21" t="s">
        <v>213</v>
      </c>
      <c r="C129" s="26">
        <v>14202.377103999999</v>
      </c>
      <c r="D129" s="7" t="str">
        <f t="shared" si="11"/>
        <v>N/A</v>
      </c>
      <c r="E129" s="26">
        <v>13570.431817999999</v>
      </c>
      <c r="F129" s="7" t="str">
        <f t="shared" si="12"/>
        <v>N/A</v>
      </c>
      <c r="G129" s="26">
        <v>11423.279412</v>
      </c>
      <c r="H129" s="7" t="str">
        <f t="shared" si="13"/>
        <v>N/A</v>
      </c>
      <c r="I129" s="8">
        <v>-4.45</v>
      </c>
      <c r="J129" s="8">
        <v>-15.8</v>
      </c>
      <c r="K129" s="25" t="s">
        <v>736</v>
      </c>
      <c r="L129" s="91" t="str">
        <f t="shared" si="14"/>
        <v>Yes</v>
      </c>
    </row>
    <row r="130" spans="1:12" ht="25" x14ac:dyDescent="0.25">
      <c r="A130" s="148" t="s">
        <v>631</v>
      </c>
      <c r="B130" s="21" t="s">
        <v>213</v>
      </c>
      <c r="C130" s="26">
        <v>1869207</v>
      </c>
      <c r="D130" s="7" t="str">
        <f t="shared" si="11"/>
        <v>N/A</v>
      </c>
      <c r="E130" s="26">
        <v>509416</v>
      </c>
      <c r="F130" s="7" t="str">
        <f t="shared" si="12"/>
        <v>N/A</v>
      </c>
      <c r="G130" s="26">
        <v>301182</v>
      </c>
      <c r="H130" s="7" t="str">
        <f t="shared" si="13"/>
        <v>N/A</v>
      </c>
      <c r="I130" s="8">
        <v>-72.7</v>
      </c>
      <c r="J130" s="8">
        <v>-40.9</v>
      </c>
      <c r="K130" s="25" t="s">
        <v>736</v>
      </c>
      <c r="L130" s="91" t="str">
        <f t="shared" si="14"/>
        <v>No</v>
      </c>
    </row>
    <row r="131" spans="1:12" x14ac:dyDescent="0.25">
      <c r="A131" s="148" t="s">
        <v>632</v>
      </c>
      <c r="B131" s="21" t="s">
        <v>213</v>
      </c>
      <c r="C131" s="22">
        <v>2305</v>
      </c>
      <c r="D131" s="7" t="str">
        <f t="shared" si="11"/>
        <v>N/A</v>
      </c>
      <c r="E131" s="22">
        <v>449</v>
      </c>
      <c r="F131" s="7" t="str">
        <f t="shared" si="12"/>
        <v>N/A</v>
      </c>
      <c r="G131" s="22">
        <v>285</v>
      </c>
      <c r="H131" s="7" t="str">
        <f t="shared" si="13"/>
        <v>N/A</v>
      </c>
      <c r="I131" s="8">
        <v>-80.5</v>
      </c>
      <c r="J131" s="8">
        <v>-36.5</v>
      </c>
      <c r="K131" s="25" t="s">
        <v>736</v>
      </c>
      <c r="L131" s="91" t="str">
        <f t="shared" si="14"/>
        <v>No</v>
      </c>
    </row>
    <row r="132" spans="1:12" ht="25" x14ac:dyDescent="0.25">
      <c r="A132" s="148" t="s">
        <v>1442</v>
      </c>
      <c r="B132" s="21" t="s">
        <v>213</v>
      </c>
      <c r="C132" s="26">
        <v>810.93579176000003</v>
      </c>
      <c r="D132" s="7" t="str">
        <f t="shared" si="11"/>
        <v>N/A</v>
      </c>
      <c r="E132" s="26">
        <v>1134.5567928999999</v>
      </c>
      <c r="F132" s="7" t="str">
        <f t="shared" si="12"/>
        <v>N/A</v>
      </c>
      <c r="G132" s="26">
        <v>1056.7789474000001</v>
      </c>
      <c r="H132" s="7" t="str">
        <f t="shared" si="13"/>
        <v>N/A</v>
      </c>
      <c r="I132" s="8">
        <v>39.909999999999997</v>
      </c>
      <c r="J132" s="8">
        <v>-6.86</v>
      </c>
      <c r="K132" s="25" t="s">
        <v>736</v>
      </c>
      <c r="L132" s="91" t="str">
        <f t="shared" si="14"/>
        <v>Yes</v>
      </c>
    </row>
    <row r="133" spans="1:12" x14ac:dyDescent="0.25">
      <c r="A133" s="148" t="s">
        <v>633</v>
      </c>
      <c r="B133" s="21" t="s">
        <v>213</v>
      </c>
      <c r="C133" s="26">
        <v>13777808</v>
      </c>
      <c r="D133" s="7" t="str">
        <f t="shared" si="11"/>
        <v>N/A</v>
      </c>
      <c r="E133" s="26">
        <v>431657</v>
      </c>
      <c r="F133" s="7" t="str">
        <f t="shared" si="12"/>
        <v>N/A</v>
      </c>
      <c r="G133" s="26">
        <v>62136</v>
      </c>
      <c r="H133" s="7" t="str">
        <f t="shared" si="13"/>
        <v>N/A</v>
      </c>
      <c r="I133" s="8">
        <v>-96.9</v>
      </c>
      <c r="J133" s="8">
        <v>-85.6</v>
      </c>
      <c r="K133" s="25" t="s">
        <v>736</v>
      </c>
      <c r="L133" s="91" t="str">
        <f t="shared" si="14"/>
        <v>No</v>
      </c>
    </row>
    <row r="134" spans="1:12" x14ac:dyDescent="0.25">
      <c r="A134" s="148" t="s">
        <v>634</v>
      </c>
      <c r="B134" s="21" t="s">
        <v>213</v>
      </c>
      <c r="C134" s="22">
        <v>572</v>
      </c>
      <c r="D134" s="7" t="str">
        <f t="shared" si="11"/>
        <v>N/A</v>
      </c>
      <c r="E134" s="22">
        <v>92</v>
      </c>
      <c r="F134" s="7" t="str">
        <f t="shared" si="12"/>
        <v>N/A</v>
      </c>
      <c r="G134" s="22">
        <v>14</v>
      </c>
      <c r="H134" s="7" t="str">
        <f t="shared" si="13"/>
        <v>N/A</v>
      </c>
      <c r="I134" s="8">
        <v>-83.9</v>
      </c>
      <c r="J134" s="8">
        <v>-84.8</v>
      </c>
      <c r="K134" s="25" t="s">
        <v>736</v>
      </c>
      <c r="L134" s="91" t="str">
        <f t="shared" si="14"/>
        <v>No</v>
      </c>
    </row>
    <row r="135" spans="1:12" x14ac:dyDescent="0.25">
      <c r="A135" s="148" t="s">
        <v>1443</v>
      </c>
      <c r="B135" s="21" t="s">
        <v>213</v>
      </c>
      <c r="C135" s="26">
        <v>24087.076923000001</v>
      </c>
      <c r="D135" s="7" t="str">
        <f t="shared" si="11"/>
        <v>N/A</v>
      </c>
      <c r="E135" s="26">
        <v>4691.9239129999996</v>
      </c>
      <c r="F135" s="7" t="str">
        <f t="shared" si="12"/>
        <v>N/A</v>
      </c>
      <c r="G135" s="26">
        <v>4438.2857143000001</v>
      </c>
      <c r="H135" s="7" t="str">
        <f t="shared" si="13"/>
        <v>N/A</v>
      </c>
      <c r="I135" s="8">
        <v>-80.5</v>
      </c>
      <c r="J135" s="8">
        <v>-5.41</v>
      </c>
      <c r="K135" s="25" t="s">
        <v>736</v>
      </c>
      <c r="L135" s="91" t="str">
        <f t="shared" si="14"/>
        <v>Yes</v>
      </c>
    </row>
    <row r="136" spans="1:12" ht="25" x14ac:dyDescent="0.25">
      <c r="A136" s="148" t="s">
        <v>635</v>
      </c>
      <c r="B136" s="21" t="s">
        <v>213</v>
      </c>
      <c r="C136" s="26">
        <v>55616</v>
      </c>
      <c r="D136" s="7" t="str">
        <f t="shared" si="11"/>
        <v>N/A</v>
      </c>
      <c r="E136" s="26">
        <v>617</v>
      </c>
      <c r="F136" s="7" t="str">
        <f t="shared" si="12"/>
        <v>N/A</v>
      </c>
      <c r="G136" s="26">
        <v>1088</v>
      </c>
      <c r="H136" s="7" t="str">
        <f t="shared" si="13"/>
        <v>N/A</v>
      </c>
      <c r="I136" s="8">
        <v>-98.9</v>
      </c>
      <c r="J136" s="8">
        <v>76.34</v>
      </c>
      <c r="K136" s="25" t="s">
        <v>736</v>
      </c>
      <c r="L136" s="91" t="str">
        <f>IF(J136="Div by 0", "N/A", IF(OR(J136="N/A",K136="N/A"),"N/A", IF(J136&gt;VALUE(MID(K136,1,2)), "No", IF(J136&lt;-1*VALUE(MID(K136,1,2)), "No", "Yes"))))</f>
        <v>No</v>
      </c>
    </row>
    <row r="137" spans="1:12" x14ac:dyDescent="0.25">
      <c r="A137" s="148" t="s">
        <v>636</v>
      </c>
      <c r="B137" s="21" t="s">
        <v>213</v>
      </c>
      <c r="C137" s="22">
        <v>357</v>
      </c>
      <c r="D137" s="7" t="str">
        <f t="shared" si="11"/>
        <v>N/A</v>
      </c>
      <c r="E137" s="22">
        <v>14</v>
      </c>
      <c r="F137" s="7" t="str">
        <f t="shared" si="12"/>
        <v>N/A</v>
      </c>
      <c r="G137" s="22">
        <v>11</v>
      </c>
      <c r="H137" s="7" t="str">
        <f t="shared" si="13"/>
        <v>N/A</v>
      </c>
      <c r="I137" s="8">
        <v>-96.1</v>
      </c>
      <c r="J137" s="8">
        <v>-78.599999999999994</v>
      </c>
      <c r="K137" s="25" t="s">
        <v>736</v>
      </c>
      <c r="L137" s="91" t="str">
        <f t="shared" ref="L137:L141" si="15">IF(J137="Div by 0", "N/A", IF(OR(J137="N/A",K137="N/A"),"N/A", IF(J137&gt;VALUE(MID(K137,1,2)), "No", IF(J137&lt;-1*VALUE(MID(K137,1,2)), "No", "Yes"))))</f>
        <v>No</v>
      </c>
    </row>
    <row r="138" spans="1:12" ht="25" x14ac:dyDescent="0.25">
      <c r="A138" s="148" t="s">
        <v>1444</v>
      </c>
      <c r="B138" s="21" t="s">
        <v>213</v>
      </c>
      <c r="C138" s="26">
        <v>155.78711484999999</v>
      </c>
      <c r="D138" s="7" t="str">
        <f t="shared" si="11"/>
        <v>N/A</v>
      </c>
      <c r="E138" s="26">
        <v>44.071428570999998</v>
      </c>
      <c r="F138" s="7" t="str">
        <f t="shared" si="12"/>
        <v>N/A</v>
      </c>
      <c r="G138" s="26">
        <v>362.66666666999998</v>
      </c>
      <c r="H138" s="7" t="str">
        <f t="shared" si="13"/>
        <v>N/A</v>
      </c>
      <c r="I138" s="8">
        <v>-71.7</v>
      </c>
      <c r="J138" s="8">
        <v>722.9</v>
      </c>
      <c r="K138" s="25" t="s">
        <v>736</v>
      </c>
      <c r="L138" s="91" t="str">
        <f t="shared" si="15"/>
        <v>No</v>
      </c>
    </row>
    <row r="139" spans="1:12" ht="25" x14ac:dyDescent="0.25">
      <c r="A139" s="148" t="s">
        <v>637</v>
      </c>
      <c r="B139" s="21" t="s">
        <v>213</v>
      </c>
      <c r="C139" s="26">
        <v>4884230</v>
      </c>
      <c r="D139" s="7" t="str">
        <f t="shared" si="11"/>
        <v>N/A</v>
      </c>
      <c r="E139" s="26">
        <v>1775704</v>
      </c>
      <c r="F139" s="7" t="str">
        <f t="shared" si="12"/>
        <v>N/A</v>
      </c>
      <c r="G139" s="26">
        <v>1710748</v>
      </c>
      <c r="H139" s="7" t="str">
        <f t="shared" si="13"/>
        <v>N/A</v>
      </c>
      <c r="I139" s="8">
        <v>-63.6</v>
      </c>
      <c r="J139" s="8">
        <v>-3.66</v>
      </c>
      <c r="K139" s="25" t="s">
        <v>736</v>
      </c>
      <c r="L139" s="91" t="str">
        <f t="shared" si="15"/>
        <v>Yes</v>
      </c>
    </row>
    <row r="140" spans="1:12" x14ac:dyDescent="0.25">
      <c r="A140" s="148" t="s">
        <v>638</v>
      </c>
      <c r="B140" s="21" t="s">
        <v>213</v>
      </c>
      <c r="C140" s="22">
        <v>41</v>
      </c>
      <c r="D140" s="7" t="str">
        <f t="shared" si="11"/>
        <v>N/A</v>
      </c>
      <c r="E140" s="22">
        <v>11</v>
      </c>
      <c r="F140" s="7" t="str">
        <f t="shared" si="12"/>
        <v>N/A</v>
      </c>
      <c r="G140" s="22">
        <v>11</v>
      </c>
      <c r="H140" s="7" t="str">
        <f t="shared" si="13"/>
        <v>N/A</v>
      </c>
      <c r="I140" s="8">
        <v>-73.2</v>
      </c>
      <c r="J140" s="8">
        <v>0</v>
      </c>
      <c r="K140" s="25" t="s">
        <v>736</v>
      </c>
      <c r="L140" s="91" t="str">
        <f t="shared" si="15"/>
        <v>Yes</v>
      </c>
    </row>
    <row r="141" spans="1:12" ht="25" x14ac:dyDescent="0.25">
      <c r="A141" s="148" t="s">
        <v>1445</v>
      </c>
      <c r="B141" s="21" t="s">
        <v>213</v>
      </c>
      <c r="C141" s="26">
        <v>119127.56097999999</v>
      </c>
      <c r="D141" s="7" t="str">
        <f t="shared" si="11"/>
        <v>N/A</v>
      </c>
      <c r="E141" s="26">
        <v>161427.63636</v>
      </c>
      <c r="F141" s="7" t="str">
        <f t="shared" si="12"/>
        <v>N/A</v>
      </c>
      <c r="G141" s="26">
        <v>155522.54545000001</v>
      </c>
      <c r="H141" s="7" t="str">
        <f t="shared" si="13"/>
        <v>N/A</v>
      </c>
      <c r="I141" s="8">
        <v>35.51</v>
      </c>
      <c r="J141" s="8">
        <v>-3.66</v>
      </c>
      <c r="K141" s="25" t="s">
        <v>736</v>
      </c>
      <c r="L141" s="91" t="str">
        <f t="shared" si="15"/>
        <v>Yes</v>
      </c>
    </row>
    <row r="142" spans="1:12" ht="25" x14ac:dyDescent="0.25">
      <c r="A142" s="148" t="s">
        <v>639</v>
      </c>
      <c r="B142" s="21" t="s">
        <v>213</v>
      </c>
      <c r="C142" s="26">
        <v>3237335</v>
      </c>
      <c r="D142" s="7" t="str">
        <f t="shared" si="11"/>
        <v>N/A</v>
      </c>
      <c r="E142" s="26">
        <v>1491660</v>
      </c>
      <c r="F142" s="7" t="str">
        <f t="shared" si="12"/>
        <v>N/A</v>
      </c>
      <c r="G142" s="26">
        <v>1295754</v>
      </c>
      <c r="H142" s="7" t="str">
        <f t="shared" si="13"/>
        <v>N/A</v>
      </c>
      <c r="I142" s="8">
        <v>-53.9</v>
      </c>
      <c r="J142" s="8">
        <v>-13.1</v>
      </c>
      <c r="K142" s="25" t="s">
        <v>736</v>
      </c>
      <c r="L142" s="91" t="str">
        <f t="shared" ref="L142:L153" si="16">IF(J142="Div by 0", "N/A", IF(K142="N/A","N/A", IF(J142&gt;VALUE(MID(K142,1,2)), "No", IF(J142&lt;-1*VALUE(MID(K142,1,2)), "No", "Yes"))))</f>
        <v>Yes</v>
      </c>
    </row>
    <row r="143" spans="1:12" x14ac:dyDescent="0.25">
      <c r="A143" s="148" t="s">
        <v>640</v>
      </c>
      <c r="B143" s="21" t="s">
        <v>213</v>
      </c>
      <c r="C143" s="22">
        <v>3382</v>
      </c>
      <c r="D143" s="7" t="str">
        <f t="shared" si="11"/>
        <v>N/A</v>
      </c>
      <c r="E143" s="22">
        <v>1276</v>
      </c>
      <c r="F143" s="7" t="str">
        <f t="shared" si="12"/>
        <v>N/A</v>
      </c>
      <c r="G143" s="22">
        <v>951</v>
      </c>
      <c r="H143" s="7" t="str">
        <f t="shared" si="13"/>
        <v>N/A</v>
      </c>
      <c r="I143" s="8">
        <v>-62.3</v>
      </c>
      <c r="J143" s="8">
        <v>-25.5</v>
      </c>
      <c r="K143" s="25" t="s">
        <v>736</v>
      </c>
      <c r="L143" s="91" t="str">
        <f t="shared" si="16"/>
        <v>Yes</v>
      </c>
    </row>
    <row r="144" spans="1:12" ht="25" x14ac:dyDescent="0.25">
      <c r="A144" s="148" t="s">
        <v>1446</v>
      </c>
      <c r="B144" s="21" t="s">
        <v>213</v>
      </c>
      <c r="C144" s="26">
        <v>957.22501478000004</v>
      </c>
      <c r="D144" s="7" t="str">
        <f t="shared" si="11"/>
        <v>N/A</v>
      </c>
      <c r="E144" s="26">
        <v>1169.0125392</v>
      </c>
      <c r="F144" s="7" t="str">
        <f t="shared" si="12"/>
        <v>N/A</v>
      </c>
      <c r="G144" s="26">
        <v>1362.5173502</v>
      </c>
      <c r="H144" s="7" t="str">
        <f t="shared" si="13"/>
        <v>N/A</v>
      </c>
      <c r="I144" s="8">
        <v>22.13</v>
      </c>
      <c r="J144" s="8">
        <v>16.55</v>
      </c>
      <c r="K144" s="25" t="s">
        <v>736</v>
      </c>
      <c r="L144" s="91" t="str">
        <f t="shared" si="16"/>
        <v>Yes</v>
      </c>
    </row>
    <row r="145" spans="1:12" ht="25" x14ac:dyDescent="0.25">
      <c r="A145" s="148" t="s">
        <v>641</v>
      </c>
      <c r="B145" s="21" t="s">
        <v>213</v>
      </c>
      <c r="C145" s="26">
        <v>19876286</v>
      </c>
      <c r="D145" s="7" t="str">
        <f t="shared" ref="D145:D153" si="17">IF($B145="N/A","N/A",IF(C145&gt;10,"No",IF(C145&lt;-10,"No","Yes")))</f>
        <v>N/A</v>
      </c>
      <c r="E145" s="26">
        <v>20891130</v>
      </c>
      <c r="F145" s="7" t="str">
        <f t="shared" ref="F145:F153" si="18">IF($B145="N/A","N/A",IF(E145&gt;10,"No",IF(E145&lt;-10,"No","Yes")))</f>
        <v>N/A</v>
      </c>
      <c r="G145" s="26">
        <v>21353962</v>
      </c>
      <c r="H145" s="7" t="str">
        <f t="shared" ref="H145:H153" si="19">IF($B145="N/A","N/A",IF(G145&gt;10,"No",IF(G145&lt;-10,"No","Yes")))</f>
        <v>N/A</v>
      </c>
      <c r="I145" s="8">
        <v>5.1059999999999999</v>
      </c>
      <c r="J145" s="8">
        <v>2.2149999999999999</v>
      </c>
      <c r="K145" s="25" t="s">
        <v>736</v>
      </c>
      <c r="L145" s="91" t="str">
        <f t="shared" si="16"/>
        <v>Yes</v>
      </c>
    </row>
    <row r="146" spans="1:12" x14ac:dyDescent="0.25">
      <c r="A146" s="148" t="s">
        <v>642</v>
      </c>
      <c r="B146" s="21" t="s">
        <v>213</v>
      </c>
      <c r="C146" s="22">
        <v>228</v>
      </c>
      <c r="D146" s="7" t="str">
        <f t="shared" si="17"/>
        <v>N/A</v>
      </c>
      <c r="E146" s="22">
        <v>213</v>
      </c>
      <c r="F146" s="7" t="str">
        <f t="shared" si="18"/>
        <v>N/A</v>
      </c>
      <c r="G146" s="22">
        <v>234</v>
      </c>
      <c r="H146" s="7" t="str">
        <f t="shared" si="19"/>
        <v>N/A</v>
      </c>
      <c r="I146" s="8">
        <v>-6.58</v>
      </c>
      <c r="J146" s="8">
        <v>9.859</v>
      </c>
      <c r="K146" s="25" t="s">
        <v>736</v>
      </c>
      <c r="L146" s="91" t="str">
        <f t="shared" si="16"/>
        <v>Yes</v>
      </c>
    </row>
    <row r="147" spans="1:12" ht="25" x14ac:dyDescent="0.25">
      <c r="A147" s="148" t="s">
        <v>1447</v>
      </c>
      <c r="B147" s="21" t="s">
        <v>213</v>
      </c>
      <c r="C147" s="26">
        <v>87176.692981999993</v>
      </c>
      <c r="D147" s="7" t="str">
        <f t="shared" si="17"/>
        <v>N/A</v>
      </c>
      <c r="E147" s="26">
        <v>98080.422535000005</v>
      </c>
      <c r="F147" s="7" t="str">
        <f t="shared" si="18"/>
        <v>N/A</v>
      </c>
      <c r="G147" s="26">
        <v>91256.247862999997</v>
      </c>
      <c r="H147" s="7" t="str">
        <f t="shared" si="19"/>
        <v>N/A</v>
      </c>
      <c r="I147" s="8">
        <v>12.51</v>
      </c>
      <c r="J147" s="8">
        <v>-6.96</v>
      </c>
      <c r="K147" s="25" t="s">
        <v>736</v>
      </c>
      <c r="L147" s="91" t="str">
        <f t="shared" si="16"/>
        <v>Yes</v>
      </c>
    </row>
    <row r="148" spans="1:12" ht="25" x14ac:dyDescent="0.25">
      <c r="A148" s="148" t="s">
        <v>643</v>
      </c>
      <c r="B148" s="21" t="s">
        <v>213</v>
      </c>
      <c r="C148" s="26">
        <v>12576735</v>
      </c>
      <c r="D148" s="7" t="str">
        <f t="shared" si="17"/>
        <v>N/A</v>
      </c>
      <c r="E148" s="26">
        <v>4379246</v>
      </c>
      <c r="F148" s="7" t="str">
        <f t="shared" si="18"/>
        <v>N/A</v>
      </c>
      <c r="G148" s="26">
        <v>3768051</v>
      </c>
      <c r="H148" s="7" t="str">
        <f t="shared" si="19"/>
        <v>N/A</v>
      </c>
      <c r="I148" s="8">
        <v>-65.2</v>
      </c>
      <c r="J148" s="8">
        <v>-14</v>
      </c>
      <c r="K148" s="25" t="s">
        <v>736</v>
      </c>
      <c r="L148" s="91" t="str">
        <f t="shared" si="16"/>
        <v>Yes</v>
      </c>
    </row>
    <row r="149" spans="1:12" x14ac:dyDescent="0.25">
      <c r="A149" s="148" t="s">
        <v>644</v>
      </c>
      <c r="B149" s="21" t="s">
        <v>213</v>
      </c>
      <c r="C149" s="22">
        <v>1878</v>
      </c>
      <c r="D149" s="7" t="str">
        <f t="shared" si="17"/>
        <v>N/A</v>
      </c>
      <c r="E149" s="22">
        <v>880</v>
      </c>
      <c r="F149" s="7" t="str">
        <f t="shared" si="18"/>
        <v>N/A</v>
      </c>
      <c r="G149" s="22">
        <v>564</v>
      </c>
      <c r="H149" s="7" t="str">
        <f t="shared" si="19"/>
        <v>N/A</v>
      </c>
      <c r="I149" s="8">
        <v>-53.1</v>
      </c>
      <c r="J149" s="8">
        <v>-35.9</v>
      </c>
      <c r="K149" s="25" t="s">
        <v>736</v>
      </c>
      <c r="L149" s="91" t="str">
        <f t="shared" si="16"/>
        <v>No</v>
      </c>
    </row>
    <row r="150" spans="1:12" ht="25" x14ac:dyDescent="0.25">
      <c r="A150" s="148" t="s">
        <v>1448</v>
      </c>
      <c r="B150" s="21" t="s">
        <v>213</v>
      </c>
      <c r="C150" s="26">
        <v>6696.8769967999997</v>
      </c>
      <c r="D150" s="7" t="str">
        <f t="shared" si="17"/>
        <v>N/A</v>
      </c>
      <c r="E150" s="26">
        <v>4976.4159091000001</v>
      </c>
      <c r="F150" s="7" t="str">
        <f t="shared" si="18"/>
        <v>N/A</v>
      </c>
      <c r="G150" s="26">
        <v>6680.9414894000001</v>
      </c>
      <c r="H150" s="7" t="str">
        <f t="shared" si="19"/>
        <v>N/A</v>
      </c>
      <c r="I150" s="8">
        <v>-25.7</v>
      </c>
      <c r="J150" s="8">
        <v>34.25</v>
      </c>
      <c r="K150" s="25" t="s">
        <v>736</v>
      </c>
      <c r="L150" s="91" t="str">
        <f t="shared" si="16"/>
        <v>No</v>
      </c>
    </row>
    <row r="151" spans="1:12" ht="25" x14ac:dyDescent="0.25">
      <c r="A151" s="148" t="s">
        <v>645</v>
      </c>
      <c r="B151" s="21" t="s">
        <v>213</v>
      </c>
      <c r="C151" s="26">
        <v>11883181</v>
      </c>
      <c r="D151" s="7" t="str">
        <f t="shared" si="17"/>
        <v>N/A</v>
      </c>
      <c r="E151" s="26">
        <v>8836767</v>
      </c>
      <c r="F151" s="7" t="str">
        <f t="shared" si="18"/>
        <v>N/A</v>
      </c>
      <c r="G151" s="26">
        <v>11295578</v>
      </c>
      <c r="H151" s="7" t="str">
        <f t="shared" si="19"/>
        <v>N/A</v>
      </c>
      <c r="I151" s="8">
        <v>-25.6</v>
      </c>
      <c r="J151" s="8">
        <v>27.82</v>
      </c>
      <c r="K151" s="25" t="s">
        <v>736</v>
      </c>
      <c r="L151" s="91" t="str">
        <f t="shared" si="16"/>
        <v>Yes</v>
      </c>
    </row>
    <row r="152" spans="1:12" x14ac:dyDescent="0.25">
      <c r="A152" s="148" t="s">
        <v>646</v>
      </c>
      <c r="B152" s="21" t="s">
        <v>213</v>
      </c>
      <c r="C152" s="22">
        <v>660</v>
      </c>
      <c r="D152" s="7" t="str">
        <f t="shared" si="17"/>
        <v>N/A</v>
      </c>
      <c r="E152" s="22">
        <v>380</v>
      </c>
      <c r="F152" s="7" t="str">
        <f t="shared" si="18"/>
        <v>N/A</v>
      </c>
      <c r="G152" s="22">
        <v>418</v>
      </c>
      <c r="H152" s="7" t="str">
        <f t="shared" si="19"/>
        <v>N/A</v>
      </c>
      <c r="I152" s="8">
        <v>-42.4</v>
      </c>
      <c r="J152" s="8">
        <v>10</v>
      </c>
      <c r="K152" s="25" t="s">
        <v>736</v>
      </c>
      <c r="L152" s="91" t="str">
        <f t="shared" si="16"/>
        <v>Yes</v>
      </c>
    </row>
    <row r="153" spans="1:12" ht="25" x14ac:dyDescent="0.25">
      <c r="A153" s="148" t="s">
        <v>1449</v>
      </c>
      <c r="B153" s="21" t="s">
        <v>213</v>
      </c>
      <c r="C153" s="26">
        <v>18004.819696999999</v>
      </c>
      <c r="D153" s="7" t="str">
        <f t="shared" si="17"/>
        <v>N/A</v>
      </c>
      <c r="E153" s="26">
        <v>23254.65</v>
      </c>
      <c r="F153" s="7" t="str">
        <f t="shared" si="18"/>
        <v>N/A</v>
      </c>
      <c r="G153" s="26">
        <v>27022.913875999999</v>
      </c>
      <c r="H153" s="7" t="str">
        <f t="shared" si="19"/>
        <v>N/A</v>
      </c>
      <c r="I153" s="8">
        <v>29.16</v>
      </c>
      <c r="J153" s="8">
        <v>16.2</v>
      </c>
      <c r="K153" s="25" t="s">
        <v>736</v>
      </c>
      <c r="L153" s="91" t="str">
        <f t="shared" si="16"/>
        <v>Yes</v>
      </c>
    </row>
    <row r="154" spans="1:12" x14ac:dyDescent="0.25">
      <c r="A154" s="148" t="s">
        <v>1515</v>
      </c>
      <c r="B154" s="21" t="s">
        <v>213</v>
      </c>
      <c r="C154" s="26">
        <v>1148.8437167</v>
      </c>
      <c r="D154" s="7" t="str">
        <f t="shared" ref="D154:D173" si="20">IF($B154="N/A","N/A",IF(C154&gt;10,"No",IF(C154&lt;-10,"No","Yes")))</f>
        <v>N/A</v>
      </c>
      <c r="E154" s="26">
        <v>988.13829786999997</v>
      </c>
      <c r="F154" s="7" t="str">
        <f t="shared" ref="F154:F173" si="21">IF($B154="N/A","N/A",IF(E154&gt;10,"No",IF(E154&lt;-10,"No","Yes")))</f>
        <v>N/A</v>
      </c>
      <c r="G154" s="26">
        <v>972.16527037000003</v>
      </c>
      <c r="H154" s="7" t="str">
        <f t="shared" ref="H154:H173" si="22">IF($B154="N/A","N/A",IF(G154&gt;10,"No",IF(G154&lt;-10,"No","Yes")))</f>
        <v>N/A</v>
      </c>
      <c r="I154" s="8">
        <v>-14</v>
      </c>
      <c r="J154" s="8">
        <v>-1.62</v>
      </c>
      <c r="K154" s="25" t="s">
        <v>736</v>
      </c>
      <c r="L154" s="91" t="str">
        <f t="shared" ref="L154:L173" si="23">IF(J154="Div by 0", "N/A", IF(K154="N/A","N/A", IF(J154&gt;VALUE(MID(K154,1,2)), "No", IF(J154&lt;-1*VALUE(MID(K154,1,2)), "No", "Yes"))))</f>
        <v>Yes</v>
      </c>
    </row>
    <row r="155" spans="1:12" x14ac:dyDescent="0.25">
      <c r="A155" s="152" t="s">
        <v>1516</v>
      </c>
      <c r="B155" s="21" t="s">
        <v>213</v>
      </c>
      <c r="C155" s="26">
        <v>628.22450918000004</v>
      </c>
      <c r="D155" s="7" t="str">
        <f t="shared" si="20"/>
        <v>N/A</v>
      </c>
      <c r="E155" s="26">
        <v>776.06003752000004</v>
      </c>
      <c r="F155" s="7" t="str">
        <f t="shared" si="21"/>
        <v>N/A</v>
      </c>
      <c r="G155" s="26">
        <v>2140.0132159</v>
      </c>
      <c r="H155" s="7" t="str">
        <f t="shared" si="22"/>
        <v>N/A</v>
      </c>
      <c r="I155" s="8">
        <v>23.53</v>
      </c>
      <c r="J155" s="8">
        <v>175.8</v>
      </c>
      <c r="K155" s="25" t="s">
        <v>736</v>
      </c>
      <c r="L155" s="91" t="str">
        <f t="shared" si="23"/>
        <v>No</v>
      </c>
    </row>
    <row r="156" spans="1:12" x14ac:dyDescent="0.25">
      <c r="A156" s="152" t="s">
        <v>1517</v>
      </c>
      <c r="B156" s="21" t="s">
        <v>213</v>
      </c>
      <c r="C156" s="26">
        <v>2275.0285118000002</v>
      </c>
      <c r="D156" s="7" t="str">
        <f t="shared" si="20"/>
        <v>N/A</v>
      </c>
      <c r="E156" s="26">
        <v>2467.2767410000001</v>
      </c>
      <c r="F156" s="7" t="str">
        <f t="shared" si="21"/>
        <v>N/A</v>
      </c>
      <c r="G156" s="26">
        <v>1090.5739934999999</v>
      </c>
      <c r="H156" s="7" t="str">
        <f t="shared" si="22"/>
        <v>N/A</v>
      </c>
      <c r="I156" s="8">
        <v>8.4499999999999993</v>
      </c>
      <c r="J156" s="8">
        <v>-55.8</v>
      </c>
      <c r="K156" s="25" t="s">
        <v>736</v>
      </c>
      <c r="L156" s="91" t="str">
        <f t="shared" si="23"/>
        <v>No</v>
      </c>
    </row>
    <row r="157" spans="1:12" x14ac:dyDescent="0.25">
      <c r="A157" s="152" t="s">
        <v>1518</v>
      </c>
      <c r="B157" s="21" t="s">
        <v>213</v>
      </c>
      <c r="C157" s="26">
        <v>426.99274310999999</v>
      </c>
      <c r="D157" s="7" t="str">
        <f t="shared" si="20"/>
        <v>N/A</v>
      </c>
      <c r="E157" s="26">
        <v>337.30536984999998</v>
      </c>
      <c r="F157" s="7" t="str">
        <f t="shared" si="21"/>
        <v>N/A</v>
      </c>
      <c r="G157" s="26">
        <v>334.22689394000002</v>
      </c>
      <c r="H157" s="7" t="str">
        <f t="shared" si="22"/>
        <v>N/A</v>
      </c>
      <c r="I157" s="8">
        <v>-21</v>
      </c>
      <c r="J157" s="8">
        <v>-0.91300000000000003</v>
      </c>
      <c r="K157" s="25" t="s">
        <v>736</v>
      </c>
      <c r="L157" s="91" t="str">
        <f t="shared" si="23"/>
        <v>Yes</v>
      </c>
    </row>
    <row r="158" spans="1:12" x14ac:dyDescent="0.25">
      <c r="A158" s="152" t="s">
        <v>1519</v>
      </c>
      <c r="B158" s="21" t="s">
        <v>213</v>
      </c>
      <c r="C158" s="26">
        <v>1077.4035200999999</v>
      </c>
      <c r="D158" s="7" t="str">
        <f t="shared" si="20"/>
        <v>N/A</v>
      </c>
      <c r="E158" s="26">
        <v>949.43038799999999</v>
      </c>
      <c r="F158" s="7" t="str">
        <f t="shared" si="21"/>
        <v>N/A</v>
      </c>
      <c r="G158" s="26">
        <v>1618.0903226</v>
      </c>
      <c r="H158" s="7" t="str">
        <f t="shared" si="22"/>
        <v>N/A</v>
      </c>
      <c r="I158" s="8">
        <v>-11.9</v>
      </c>
      <c r="J158" s="8">
        <v>70.430000000000007</v>
      </c>
      <c r="K158" s="25" t="s">
        <v>736</v>
      </c>
      <c r="L158" s="91" t="str">
        <f t="shared" si="23"/>
        <v>No</v>
      </c>
    </row>
    <row r="159" spans="1:12" x14ac:dyDescent="0.25">
      <c r="A159" s="148" t="s">
        <v>1520</v>
      </c>
      <c r="B159" s="21" t="s">
        <v>213</v>
      </c>
      <c r="C159" s="26">
        <v>8772.2497743000004</v>
      </c>
      <c r="D159" s="7" t="str">
        <f t="shared" si="20"/>
        <v>N/A</v>
      </c>
      <c r="E159" s="26">
        <v>3155.3883458</v>
      </c>
      <c r="F159" s="7" t="str">
        <f t="shared" si="21"/>
        <v>N/A</v>
      </c>
      <c r="G159" s="26">
        <v>5342.1847676999996</v>
      </c>
      <c r="H159" s="7" t="str">
        <f t="shared" si="22"/>
        <v>N/A</v>
      </c>
      <c r="I159" s="8">
        <v>-64</v>
      </c>
      <c r="J159" s="8">
        <v>69.3</v>
      </c>
      <c r="K159" s="25" t="s">
        <v>736</v>
      </c>
      <c r="L159" s="91" t="str">
        <f t="shared" si="23"/>
        <v>No</v>
      </c>
    </row>
    <row r="160" spans="1:12" x14ac:dyDescent="0.25">
      <c r="A160" s="152" t="s">
        <v>1521</v>
      </c>
      <c r="B160" s="21" t="s">
        <v>213</v>
      </c>
      <c r="C160" s="26">
        <v>22452.705034999999</v>
      </c>
      <c r="D160" s="7" t="str">
        <f t="shared" si="20"/>
        <v>N/A</v>
      </c>
      <c r="E160" s="26">
        <v>13425.360225</v>
      </c>
      <c r="F160" s="7" t="str">
        <f t="shared" si="21"/>
        <v>N/A</v>
      </c>
      <c r="G160" s="26">
        <v>49939.105727000002</v>
      </c>
      <c r="H160" s="7" t="str">
        <f t="shared" si="22"/>
        <v>N/A</v>
      </c>
      <c r="I160" s="8">
        <v>-40.200000000000003</v>
      </c>
      <c r="J160" s="8">
        <v>272</v>
      </c>
      <c r="K160" s="25" t="s">
        <v>736</v>
      </c>
      <c r="L160" s="91" t="str">
        <f t="shared" si="23"/>
        <v>No</v>
      </c>
    </row>
    <row r="161" spans="1:12" x14ac:dyDescent="0.25">
      <c r="A161" s="152" t="s">
        <v>1522</v>
      </c>
      <c r="B161" s="21" t="s">
        <v>213</v>
      </c>
      <c r="C161" s="26">
        <v>9931.4356050000006</v>
      </c>
      <c r="D161" s="7" t="str">
        <f t="shared" si="20"/>
        <v>N/A</v>
      </c>
      <c r="E161" s="26">
        <v>11580.177514999999</v>
      </c>
      <c r="F161" s="7" t="str">
        <f t="shared" si="21"/>
        <v>N/A</v>
      </c>
      <c r="G161" s="26">
        <v>12801.454841999999</v>
      </c>
      <c r="H161" s="7" t="str">
        <f t="shared" si="22"/>
        <v>N/A</v>
      </c>
      <c r="I161" s="8">
        <v>16.600000000000001</v>
      </c>
      <c r="J161" s="8">
        <v>10.55</v>
      </c>
      <c r="K161" s="25" t="s">
        <v>736</v>
      </c>
      <c r="L161" s="91" t="str">
        <f t="shared" si="23"/>
        <v>Yes</v>
      </c>
    </row>
    <row r="162" spans="1:12" x14ac:dyDescent="0.25">
      <c r="A162" s="152" t="s">
        <v>1523</v>
      </c>
      <c r="B162" s="21" t="s">
        <v>213</v>
      </c>
      <c r="C162" s="26">
        <v>18.732301241999998</v>
      </c>
      <c r="D162" s="7" t="str">
        <f t="shared" si="20"/>
        <v>N/A</v>
      </c>
      <c r="E162" s="26">
        <v>23.271943066999999</v>
      </c>
      <c r="F162" s="7" t="str">
        <f t="shared" si="21"/>
        <v>N/A</v>
      </c>
      <c r="G162" s="26">
        <v>48.205681818000002</v>
      </c>
      <c r="H162" s="7" t="str">
        <f t="shared" si="22"/>
        <v>N/A</v>
      </c>
      <c r="I162" s="8">
        <v>24.23</v>
      </c>
      <c r="J162" s="8">
        <v>107.1</v>
      </c>
      <c r="K162" s="25" t="s">
        <v>736</v>
      </c>
      <c r="L162" s="91" t="str">
        <f t="shared" si="23"/>
        <v>No</v>
      </c>
    </row>
    <row r="163" spans="1:12" x14ac:dyDescent="0.25">
      <c r="A163" s="152" t="s">
        <v>1524</v>
      </c>
      <c r="B163" s="21" t="s">
        <v>213</v>
      </c>
      <c r="C163" s="26">
        <v>88.038634900000005</v>
      </c>
      <c r="D163" s="7" t="str">
        <f t="shared" si="20"/>
        <v>N/A</v>
      </c>
      <c r="E163" s="26">
        <v>71.093250733999994</v>
      </c>
      <c r="F163" s="7" t="str">
        <f t="shared" si="21"/>
        <v>N/A</v>
      </c>
      <c r="G163" s="26">
        <v>42.434946236999998</v>
      </c>
      <c r="H163" s="7" t="str">
        <f t="shared" si="22"/>
        <v>N/A</v>
      </c>
      <c r="I163" s="8">
        <v>-19.2</v>
      </c>
      <c r="J163" s="8">
        <v>-40.299999999999997</v>
      </c>
      <c r="K163" s="25" t="s">
        <v>736</v>
      </c>
      <c r="L163" s="91" t="str">
        <f t="shared" si="23"/>
        <v>No</v>
      </c>
    </row>
    <row r="164" spans="1:12" x14ac:dyDescent="0.25">
      <c r="A164" s="148" t="s">
        <v>1525</v>
      </c>
      <c r="B164" s="21" t="s">
        <v>213</v>
      </c>
      <c r="C164" s="26">
        <v>724.94016251999994</v>
      </c>
      <c r="D164" s="7" t="str">
        <f t="shared" si="20"/>
        <v>N/A</v>
      </c>
      <c r="E164" s="26">
        <v>712.59219857999994</v>
      </c>
      <c r="F164" s="7" t="str">
        <f t="shared" si="21"/>
        <v>N/A</v>
      </c>
      <c r="G164" s="26">
        <v>838.13907083000004</v>
      </c>
      <c r="H164" s="7" t="str">
        <f t="shared" si="22"/>
        <v>N/A</v>
      </c>
      <c r="I164" s="8">
        <v>-1.7</v>
      </c>
      <c r="J164" s="8">
        <v>17.62</v>
      </c>
      <c r="K164" s="25" t="s">
        <v>736</v>
      </c>
      <c r="L164" s="91" t="str">
        <f t="shared" si="23"/>
        <v>Yes</v>
      </c>
    </row>
    <row r="165" spans="1:12" x14ac:dyDescent="0.25">
      <c r="A165" s="152" t="s">
        <v>1526</v>
      </c>
      <c r="B165" s="21" t="s">
        <v>213</v>
      </c>
      <c r="C165" s="26">
        <v>83.460101330000001</v>
      </c>
      <c r="D165" s="7" t="str">
        <f t="shared" si="20"/>
        <v>N/A</v>
      </c>
      <c r="E165" s="26">
        <v>158.75046904000001</v>
      </c>
      <c r="F165" s="7" t="str">
        <f t="shared" si="21"/>
        <v>N/A</v>
      </c>
      <c r="G165" s="26">
        <v>374.43171805999998</v>
      </c>
      <c r="H165" s="7" t="str">
        <f t="shared" si="22"/>
        <v>N/A</v>
      </c>
      <c r="I165" s="8">
        <v>90.21</v>
      </c>
      <c r="J165" s="8">
        <v>135.9</v>
      </c>
      <c r="K165" s="25" t="s">
        <v>736</v>
      </c>
      <c r="L165" s="91" t="str">
        <f t="shared" si="23"/>
        <v>No</v>
      </c>
    </row>
    <row r="166" spans="1:12" x14ac:dyDescent="0.25">
      <c r="A166" s="152" t="s">
        <v>1527</v>
      </c>
      <c r="B166" s="21" t="s">
        <v>213</v>
      </c>
      <c r="C166" s="26">
        <v>1725.9452017000001</v>
      </c>
      <c r="D166" s="7" t="str">
        <f t="shared" si="20"/>
        <v>N/A</v>
      </c>
      <c r="E166" s="26">
        <v>1896.2831133</v>
      </c>
      <c r="F166" s="7" t="str">
        <f t="shared" si="21"/>
        <v>N/A</v>
      </c>
      <c r="G166" s="26">
        <v>1825.5511425</v>
      </c>
      <c r="H166" s="7" t="str">
        <f t="shared" si="22"/>
        <v>N/A</v>
      </c>
      <c r="I166" s="8">
        <v>9.8689999999999998</v>
      </c>
      <c r="J166" s="8">
        <v>-3.73</v>
      </c>
      <c r="K166" s="25" t="s">
        <v>736</v>
      </c>
      <c r="L166" s="91" t="str">
        <f t="shared" si="23"/>
        <v>Yes</v>
      </c>
    </row>
    <row r="167" spans="1:12" x14ac:dyDescent="0.25">
      <c r="A167" s="152" t="s">
        <v>1528</v>
      </c>
      <c r="B167" s="21" t="s">
        <v>213</v>
      </c>
      <c r="C167" s="26">
        <v>212.46605385999999</v>
      </c>
      <c r="D167" s="7" t="str">
        <f t="shared" si="20"/>
        <v>N/A</v>
      </c>
      <c r="E167" s="26">
        <v>209.34634462</v>
      </c>
      <c r="F167" s="7" t="str">
        <f t="shared" si="21"/>
        <v>N/A</v>
      </c>
      <c r="G167" s="26">
        <v>257.20416667000001</v>
      </c>
      <c r="H167" s="7" t="str">
        <f t="shared" si="22"/>
        <v>N/A</v>
      </c>
      <c r="I167" s="8">
        <v>-1.47</v>
      </c>
      <c r="J167" s="8">
        <v>22.86</v>
      </c>
      <c r="K167" s="25" t="s">
        <v>736</v>
      </c>
      <c r="L167" s="91" t="str">
        <f t="shared" si="23"/>
        <v>Yes</v>
      </c>
    </row>
    <row r="168" spans="1:12" x14ac:dyDescent="0.25">
      <c r="A168" s="152" t="s">
        <v>1529</v>
      </c>
      <c r="B168" s="21" t="s">
        <v>213</v>
      </c>
      <c r="C168" s="26">
        <v>731.85447521000003</v>
      </c>
      <c r="D168" s="7" t="str">
        <f t="shared" si="20"/>
        <v>N/A</v>
      </c>
      <c r="E168" s="26">
        <v>721.78024128000004</v>
      </c>
      <c r="F168" s="7" t="str">
        <f t="shared" si="21"/>
        <v>N/A</v>
      </c>
      <c r="G168" s="26">
        <v>743.55107526999996</v>
      </c>
      <c r="H168" s="7" t="str">
        <f t="shared" si="22"/>
        <v>N/A</v>
      </c>
      <c r="I168" s="8">
        <v>-1.38</v>
      </c>
      <c r="J168" s="8">
        <v>3.016</v>
      </c>
      <c r="K168" s="25" t="s">
        <v>736</v>
      </c>
      <c r="L168" s="91" t="str">
        <f t="shared" si="23"/>
        <v>Yes</v>
      </c>
    </row>
    <row r="169" spans="1:12" x14ac:dyDescent="0.25">
      <c r="A169" s="148" t="s">
        <v>1530</v>
      </c>
      <c r="B169" s="21" t="s">
        <v>213</v>
      </c>
      <c r="C169" s="26">
        <v>8128.0802758</v>
      </c>
      <c r="D169" s="7" t="str">
        <f t="shared" si="20"/>
        <v>N/A</v>
      </c>
      <c r="E169" s="26">
        <v>10890.775925</v>
      </c>
      <c r="F169" s="7" t="str">
        <f t="shared" si="21"/>
        <v>N/A</v>
      </c>
      <c r="G169" s="26">
        <v>18397.290937000002</v>
      </c>
      <c r="H169" s="7" t="str">
        <f t="shared" si="22"/>
        <v>N/A</v>
      </c>
      <c r="I169" s="8">
        <v>33.99</v>
      </c>
      <c r="J169" s="8">
        <v>68.930000000000007</v>
      </c>
      <c r="K169" s="25" t="s">
        <v>736</v>
      </c>
      <c r="L169" s="91" t="str">
        <f t="shared" si="23"/>
        <v>No</v>
      </c>
    </row>
    <row r="170" spans="1:12" x14ac:dyDescent="0.25">
      <c r="A170" s="152" t="s">
        <v>1531</v>
      </c>
      <c r="B170" s="21" t="s">
        <v>213</v>
      </c>
      <c r="C170" s="26">
        <v>6567.2346422000001</v>
      </c>
      <c r="D170" s="7" t="str">
        <f t="shared" si="20"/>
        <v>N/A</v>
      </c>
      <c r="E170" s="26">
        <v>15099.705441</v>
      </c>
      <c r="F170" s="7" t="str">
        <f t="shared" si="21"/>
        <v>N/A</v>
      </c>
      <c r="G170" s="26">
        <v>39681.070484999997</v>
      </c>
      <c r="H170" s="7" t="str">
        <f t="shared" si="22"/>
        <v>N/A</v>
      </c>
      <c r="I170" s="8">
        <v>129.9</v>
      </c>
      <c r="J170" s="8">
        <v>162.80000000000001</v>
      </c>
      <c r="K170" s="25" t="s">
        <v>736</v>
      </c>
      <c r="L170" s="91" t="str">
        <f t="shared" si="23"/>
        <v>No</v>
      </c>
    </row>
    <row r="171" spans="1:12" x14ac:dyDescent="0.25">
      <c r="A171" s="152" t="s">
        <v>1532</v>
      </c>
      <c r="B171" s="21" t="s">
        <v>213</v>
      </c>
      <c r="C171" s="26">
        <v>19525.871071000001</v>
      </c>
      <c r="D171" s="7" t="str">
        <f t="shared" si="20"/>
        <v>N/A</v>
      </c>
      <c r="E171" s="26">
        <v>43488.968593999998</v>
      </c>
      <c r="F171" s="7" t="str">
        <f t="shared" si="21"/>
        <v>N/A</v>
      </c>
      <c r="G171" s="26">
        <v>57113.471707999997</v>
      </c>
      <c r="H171" s="7" t="str">
        <f t="shared" si="22"/>
        <v>N/A</v>
      </c>
      <c r="I171" s="8">
        <v>122.7</v>
      </c>
      <c r="J171" s="8">
        <v>31.33</v>
      </c>
      <c r="K171" s="25" t="s">
        <v>736</v>
      </c>
      <c r="L171" s="91" t="str">
        <f t="shared" si="23"/>
        <v>No</v>
      </c>
    </row>
    <row r="172" spans="1:12" x14ac:dyDescent="0.25">
      <c r="A172" s="152" t="s">
        <v>1533</v>
      </c>
      <c r="B172" s="21" t="s">
        <v>213</v>
      </c>
      <c r="C172" s="26">
        <v>1177.1790034000001</v>
      </c>
      <c r="D172" s="7" t="str">
        <f t="shared" si="20"/>
        <v>N/A</v>
      </c>
      <c r="E172" s="26">
        <v>1175.8766444</v>
      </c>
      <c r="F172" s="7" t="str">
        <f t="shared" si="21"/>
        <v>N/A</v>
      </c>
      <c r="G172" s="26">
        <v>1614.9943182</v>
      </c>
      <c r="H172" s="7" t="str">
        <f t="shared" si="22"/>
        <v>N/A</v>
      </c>
      <c r="I172" s="8">
        <v>-0.111</v>
      </c>
      <c r="J172" s="8">
        <v>37.340000000000003</v>
      </c>
      <c r="K172" s="25" t="s">
        <v>736</v>
      </c>
      <c r="L172" s="91" t="str">
        <f t="shared" si="23"/>
        <v>No</v>
      </c>
    </row>
    <row r="173" spans="1:12" x14ac:dyDescent="0.25">
      <c r="A173" s="152" t="s">
        <v>1534</v>
      </c>
      <c r="B173" s="21" t="s">
        <v>213</v>
      </c>
      <c r="C173" s="26">
        <v>1905.8703584</v>
      </c>
      <c r="D173" s="7" t="str">
        <f t="shared" si="20"/>
        <v>N/A</v>
      </c>
      <c r="E173" s="26">
        <v>1496.0577111</v>
      </c>
      <c r="F173" s="7" t="str">
        <f t="shared" si="21"/>
        <v>N/A</v>
      </c>
      <c r="G173" s="26">
        <v>1361.5408602</v>
      </c>
      <c r="H173" s="7" t="str">
        <f t="shared" si="22"/>
        <v>N/A</v>
      </c>
      <c r="I173" s="8">
        <v>-21.5</v>
      </c>
      <c r="J173" s="8">
        <v>-8.99</v>
      </c>
      <c r="K173" s="25" t="s">
        <v>736</v>
      </c>
      <c r="L173" s="91" t="str">
        <f t="shared" si="23"/>
        <v>Yes</v>
      </c>
    </row>
    <row r="174" spans="1:12" x14ac:dyDescent="0.25">
      <c r="A174" s="148" t="s">
        <v>371</v>
      </c>
      <c r="B174" s="21" t="s">
        <v>213</v>
      </c>
      <c r="C174" s="4">
        <v>15.172781745</v>
      </c>
      <c r="D174" s="7" t="str">
        <f t="shared" ref="D174:D203" si="24">IF($B174="N/A","N/A",IF(C174&gt;10,"No",IF(C174&lt;-10,"No","Yes")))</f>
        <v>N/A</v>
      </c>
      <c r="E174" s="4">
        <v>9.8715737013999991</v>
      </c>
      <c r="F174" s="7" t="str">
        <f t="shared" ref="F174:F203" si="25">IF($B174="N/A","N/A",IF(E174&gt;10,"No",IF(E174&lt;-10,"No","Yes")))</f>
        <v>N/A</v>
      </c>
      <c r="G174" s="4">
        <v>9.8705255141000006</v>
      </c>
      <c r="H174" s="7" t="str">
        <f t="shared" ref="H174:H203" si="26">IF($B174="N/A","N/A",IF(G174&gt;10,"No",IF(G174&lt;-10,"No","Yes")))</f>
        <v>N/A</v>
      </c>
      <c r="I174" s="8">
        <v>-34.9</v>
      </c>
      <c r="J174" s="8">
        <v>-1.0999999999999999E-2</v>
      </c>
      <c r="K174" s="25" t="s">
        <v>736</v>
      </c>
      <c r="L174" s="91" t="str">
        <f t="shared" ref="L174:L203" si="27">IF(J174="Div by 0", "N/A", IF(K174="N/A","N/A", IF(J174&gt;VALUE(MID(K174,1,2)), "No", IF(J174&lt;-1*VALUE(MID(K174,1,2)), "No", "Yes"))))</f>
        <v>Yes</v>
      </c>
    </row>
    <row r="175" spans="1:12" x14ac:dyDescent="0.25">
      <c r="A175" s="152" t="s">
        <v>481</v>
      </c>
      <c r="B175" s="21" t="s">
        <v>213</v>
      </c>
      <c r="C175" s="4">
        <v>21.659278023999999</v>
      </c>
      <c r="D175" s="7" t="str">
        <f t="shared" si="24"/>
        <v>N/A</v>
      </c>
      <c r="E175" s="4">
        <v>17.636022514</v>
      </c>
      <c r="F175" s="7" t="str">
        <f t="shared" si="25"/>
        <v>N/A</v>
      </c>
      <c r="G175" s="4">
        <v>22.026431718000001</v>
      </c>
      <c r="H175" s="7" t="str">
        <f t="shared" si="26"/>
        <v>N/A</v>
      </c>
      <c r="I175" s="8">
        <v>-18.600000000000001</v>
      </c>
      <c r="J175" s="8">
        <v>24.89</v>
      </c>
      <c r="K175" s="25" t="s">
        <v>736</v>
      </c>
      <c r="L175" s="91" t="str">
        <f t="shared" si="27"/>
        <v>Yes</v>
      </c>
    </row>
    <row r="176" spans="1:12" x14ac:dyDescent="0.25">
      <c r="A176" s="152" t="s">
        <v>482</v>
      </c>
      <c r="B176" s="21" t="s">
        <v>213</v>
      </c>
      <c r="C176" s="4">
        <v>18.289290682000001</v>
      </c>
      <c r="D176" s="7" t="str">
        <f t="shared" si="24"/>
        <v>N/A</v>
      </c>
      <c r="E176" s="4">
        <v>12.016385981000001</v>
      </c>
      <c r="F176" s="7" t="str">
        <f t="shared" si="25"/>
        <v>N/A</v>
      </c>
      <c r="G176" s="4">
        <v>11.69749728</v>
      </c>
      <c r="H176" s="7" t="str">
        <f t="shared" si="26"/>
        <v>N/A</v>
      </c>
      <c r="I176" s="8">
        <v>-34.299999999999997</v>
      </c>
      <c r="J176" s="8">
        <v>-2.65</v>
      </c>
      <c r="K176" s="25" t="s">
        <v>736</v>
      </c>
      <c r="L176" s="91" t="str">
        <f t="shared" si="27"/>
        <v>Yes</v>
      </c>
    </row>
    <row r="177" spans="1:12" x14ac:dyDescent="0.25">
      <c r="A177" s="152" t="s">
        <v>483</v>
      </c>
      <c r="B177" s="21" t="s">
        <v>213</v>
      </c>
      <c r="C177" s="4">
        <v>8.2244799226000005</v>
      </c>
      <c r="D177" s="7" t="str">
        <f t="shared" si="24"/>
        <v>N/A</v>
      </c>
      <c r="E177" s="4">
        <v>8.6478326503999998</v>
      </c>
      <c r="F177" s="7" t="str">
        <f t="shared" si="25"/>
        <v>N/A</v>
      </c>
      <c r="G177" s="4">
        <v>6.2121212120999996</v>
      </c>
      <c r="H177" s="7" t="str">
        <f t="shared" si="26"/>
        <v>N/A</v>
      </c>
      <c r="I177" s="8">
        <v>5.1470000000000002</v>
      </c>
      <c r="J177" s="8">
        <v>-28.2</v>
      </c>
      <c r="K177" s="25" t="s">
        <v>736</v>
      </c>
      <c r="L177" s="91" t="str">
        <f t="shared" si="27"/>
        <v>Yes</v>
      </c>
    </row>
    <row r="178" spans="1:12" x14ac:dyDescent="0.25">
      <c r="A178" s="152" t="s">
        <v>484</v>
      </c>
      <c r="B178" s="21" t="s">
        <v>213</v>
      </c>
      <c r="C178" s="4">
        <v>10.817772054000001</v>
      </c>
      <c r="D178" s="7" t="str">
        <f t="shared" si="24"/>
        <v>N/A</v>
      </c>
      <c r="E178" s="4">
        <v>8.8359960873999999</v>
      </c>
      <c r="F178" s="7" t="str">
        <f t="shared" si="25"/>
        <v>N/A</v>
      </c>
      <c r="G178" s="4">
        <v>11.774193548</v>
      </c>
      <c r="H178" s="7" t="str">
        <f t="shared" si="26"/>
        <v>N/A</v>
      </c>
      <c r="I178" s="8">
        <v>-18.3</v>
      </c>
      <c r="J178" s="8">
        <v>33.25</v>
      </c>
      <c r="K178" s="25" t="s">
        <v>736</v>
      </c>
      <c r="L178" s="91" t="str">
        <f t="shared" si="27"/>
        <v>No</v>
      </c>
    </row>
    <row r="179" spans="1:12" x14ac:dyDescent="0.25">
      <c r="A179" s="148" t="s">
        <v>1535</v>
      </c>
      <c r="B179" s="21" t="s">
        <v>213</v>
      </c>
      <c r="C179" s="4">
        <v>15.940244603</v>
      </c>
      <c r="D179" s="7" t="str">
        <f t="shared" si="24"/>
        <v>N/A</v>
      </c>
      <c r="E179" s="4">
        <v>3.8048686985</v>
      </c>
      <c r="F179" s="7" t="str">
        <f t="shared" si="25"/>
        <v>N/A</v>
      </c>
      <c r="G179" s="4">
        <v>2.7113480579</v>
      </c>
      <c r="H179" s="7" t="str">
        <f t="shared" si="26"/>
        <v>N/A</v>
      </c>
      <c r="I179" s="8">
        <v>-76.099999999999994</v>
      </c>
      <c r="J179" s="8">
        <v>-28.7</v>
      </c>
      <c r="K179" s="25" t="s">
        <v>736</v>
      </c>
      <c r="L179" s="91" t="str">
        <f t="shared" si="27"/>
        <v>Yes</v>
      </c>
    </row>
    <row r="180" spans="1:12" x14ac:dyDescent="0.25">
      <c r="A180" s="152" t="s">
        <v>1536</v>
      </c>
      <c r="B180" s="21" t="s">
        <v>213</v>
      </c>
      <c r="C180" s="4">
        <v>46.975934135999999</v>
      </c>
      <c r="D180" s="7" t="str">
        <f t="shared" si="24"/>
        <v>N/A</v>
      </c>
      <c r="E180" s="4">
        <v>36.210131332000003</v>
      </c>
      <c r="F180" s="7" t="str">
        <f t="shared" si="25"/>
        <v>N/A</v>
      </c>
      <c r="G180" s="4">
        <v>10.572687224999999</v>
      </c>
      <c r="H180" s="7" t="str">
        <f t="shared" si="26"/>
        <v>N/A</v>
      </c>
      <c r="I180" s="8">
        <v>-22.9</v>
      </c>
      <c r="J180" s="8">
        <v>-70.8</v>
      </c>
      <c r="K180" s="25" t="s">
        <v>736</v>
      </c>
      <c r="L180" s="91" t="str">
        <f t="shared" si="27"/>
        <v>No</v>
      </c>
    </row>
    <row r="181" spans="1:12" x14ac:dyDescent="0.25">
      <c r="A181" s="152" t="s">
        <v>1537</v>
      </c>
      <c r="B181" s="21" t="s">
        <v>213</v>
      </c>
      <c r="C181" s="4">
        <v>11.251738526</v>
      </c>
      <c r="D181" s="7" t="str">
        <f t="shared" si="24"/>
        <v>N/A</v>
      </c>
      <c r="E181" s="4">
        <v>7.2371415567000001</v>
      </c>
      <c r="F181" s="7" t="str">
        <f t="shared" si="25"/>
        <v>N/A</v>
      </c>
      <c r="G181" s="4">
        <v>7.2905331882000004</v>
      </c>
      <c r="H181" s="7" t="str">
        <f t="shared" si="26"/>
        <v>N/A</v>
      </c>
      <c r="I181" s="8">
        <v>-35.700000000000003</v>
      </c>
      <c r="J181" s="8">
        <v>0.73770000000000002</v>
      </c>
      <c r="K181" s="25" t="s">
        <v>736</v>
      </c>
      <c r="L181" s="91" t="str">
        <f t="shared" si="27"/>
        <v>Yes</v>
      </c>
    </row>
    <row r="182" spans="1:12" x14ac:dyDescent="0.25">
      <c r="A182" s="152" t="s">
        <v>1538</v>
      </c>
      <c r="B182" s="21" t="s">
        <v>213</v>
      </c>
      <c r="C182" s="4">
        <v>4.8379293699999999E-2</v>
      </c>
      <c r="D182" s="7" t="str">
        <f t="shared" si="24"/>
        <v>N/A</v>
      </c>
      <c r="E182" s="4">
        <v>6.4697002399999995E-2</v>
      </c>
      <c r="F182" s="7" t="str">
        <f t="shared" si="25"/>
        <v>N/A</v>
      </c>
      <c r="G182" s="4">
        <v>0.1136363636</v>
      </c>
      <c r="H182" s="7" t="str">
        <f t="shared" si="26"/>
        <v>N/A</v>
      </c>
      <c r="I182" s="8">
        <v>33.729999999999997</v>
      </c>
      <c r="J182" s="8">
        <v>75.64</v>
      </c>
      <c r="K182" s="25" t="s">
        <v>736</v>
      </c>
      <c r="L182" s="91" t="str">
        <f t="shared" si="27"/>
        <v>No</v>
      </c>
    </row>
    <row r="183" spans="1:12" x14ac:dyDescent="0.25">
      <c r="A183" s="152" t="s">
        <v>1539</v>
      </c>
      <c r="B183" s="21" t="s">
        <v>213</v>
      </c>
      <c r="C183" s="4">
        <v>2.2537025113000002</v>
      </c>
      <c r="D183" s="7" t="str">
        <f t="shared" si="24"/>
        <v>N/A</v>
      </c>
      <c r="E183" s="4">
        <v>1.3694163678</v>
      </c>
      <c r="F183" s="7" t="str">
        <f t="shared" si="25"/>
        <v>N/A</v>
      </c>
      <c r="G183" s="4">
        <v>0.91397849460000002</v>
      </c>
      <c r="H183" s="7" t="str">
        <f t="shared" si="26"/>
        <v>N/A</v>
      </c>
      <c r="I183" s="8">
        <v>-39.200000000000003</v>
      </c>
      <c r="J183" s="8">
        <v>-33.299999999999997</v>
      </c>
      <c r="K183" s="25" t="s">
        <v>736</v>
      </c>
      <c r="L183" s="91" t="str">
        <f t="shared" si="27"/>
        <v>No</v>
      </c>
    </row>
    <row r="184" spans="1:12" x14ac:dyDescent="0.25">
      <c r="A184" s="148" t="s">
        <v>97</v>
      </c>
      <c r="B184" s="21" t="s">
        <v>213</v>
      </c>
      <c r="C184" s="4">
        <v>49.909710252000004</v>
      </c>
      <c r="D184" s="7" t="str">
        <f t="shared" si="24"/>
        <v>N/A</v>
      </c>
      <c r="E184" s="4">
        <v>44.431665707999997</v>
      </c>
      <c r="F184" s="7" t="str">
        <f t="shared" si="25"/>
        <v>N/A</v>
      </c>
      <c r="G184" s="4">
        <v>48.758568165</v>
      </c>
      <c r="H184" s="7" t="str">
        <f t="shared" si="26"/>
        <v>N/A</v>
      </c>
      <c r="I184" s="8">
        <v>-11</v>
      </c>
      <c r="J184" s="8">
        <v>9.7379999999999995</v>
      </c>
      <c r="K184" s="25" t="s">
        <v>736</v>
      </c>
      <c r="L184" s="91" t="str">
        <f t="shared" si="27"/>
        <v>Yes</v>
      </c>
    </row>
    <row r="185" spans="1:12" x14ac:dyDescent="0.25">
      <c r="A185" s="152" t="s">
        <v>485</v>
      </c>
      <c r="B185" s="21" t="s">
        <v>213</v>
      </c>
      <c r="C185" s="4">
        <v>43.350221658999999</v>
      </c>
      <c r="D185" s="7" t="str">
        <f t="shared" si="24"/>
        <v>N/A</v>
      </c>
      <c r="E185" s="4">
        <v>29.268292682999999</v>
      </c>
      <c r="F185" s="7" t="str">
        <f t="shared" si="25"/>
        <v>N/A</v>
      </c>
      <c r="G185" s="4">
        <v>48.017621145</v>
      </c>
      <c r="H185" s="7" t="str">
        <f t="shared" si="26"/>
        <v>N/A</v>
      </c>
      <c r="I185" s="8">
        <v>-32.5</v>
      </c>
      <c r="J185" s="8">
        <v>64.06</v>
      </c>
      <c r="K185" s="25" t="s">
        <v>736</v>
      </c>
      <c r="L185" s="91" t="str">
        <f t="shared" si="27"/>
        <v>No</v>
      </c>
    </row>
    <row r="186" spans="1:12" x14ac:dyDescent="0.25">
      <c r="A186" s="152" t="s">
        <v>486</v>
      </c>
      <c r="B186" s="21" t="s">
        <v>213</v>
      </c>
      <c r="C186" s="4">
        <v>60.931849790999998</v>
      </c>
      <c r="D186" s="7" t="str">
        <f t="shared" si="24"/>
        <v>N/A</v>
      </c>
      <c r="E186" s="4">
        <v>68.957669549000002</v>
      </c>
      <c r="F186" s="7" t="str">
        <f t="shared" si="25"/>
        <v>N/A</v>
      </c>
      <c r="G186" s="4">
        <v>71.980413493</v>
      </c>
      <c r="H186" s="7" t="str">
        <f t="shared" si="26"/>
        <v>N/A</v>
      </c>
      <c r="I186" s="8">
        <v>13.17</v>
      </c>
      <c r="J186" s="8">
        <v>4.383</v>
      </c>
      <c r="K186" s="25" t="s">
        <v>736</v>
      </c>
      <c r="L186" s="91" t="str">
        <f t="shared" si="27"/>
        <v>Yes</v>
      </c>
    </row>
    <row r="187" spans="1:12" x14ac:dyDescent="0.25">
      <c r="A187" s="152" t="s">
        <v>487</v>
      </c>
      <c r="B187" s="21" t="s">
        <v>213</v>
      </c>
      <c r="C187" s="4">
        <v>42.009353330000003</v>
      </c>
      <c r="D187" s="7" t="str">
        <f t="shared" si="24"/>
        <v>N/A</v>
      </c>
      <c r="E187" s="4">
        <v>35.173603622999998</v>
      </c>
      <c r="F187" s="7" t="str">
        <f t="shared" si="25"/>
        <v>N/A</v>
      </c>
      <c r="G187" s="4">
        <v>39.469696970000001</v>
      </c>
      <c r="H187" s="7" t="str">
        <f t="shared" si="26"/>
        <v>N/A</v>
      </c>
      <c r="I187" s="8">
        <v>-16.3</v>
      </c>
      <c r="J187" s="8">
        <v>12.21</v>
      </c>
      <c r="K187" s="25" t="s">
        <v>736</v>
      </c>
      <c r="L187" s="91" t="str">
        <f t="shared" si="27"/>
        <v>Yes</v>
      </c>
    </row>
    <row r="188" spans="1:12" x14ac:dyDescent="0.25">
      <c r="A188" s="152" t="s">
        <v>488</v>
      </c>
      <c r="B188" s="21" t="s">
        <v>213</v>
      </c>
      <c r="C188" s="4">
        <v>52.307362095000002</v>
      </c>
      <c r="D188" s="7" t="str">
        <f t="shared" si="24"/>
        <v>N/A</v>
      </c>
      <c r="E188" s="4">
        <v>43.495272253000003</v>
      </c>
      <c r="F188" s="7" t="str">
        <f t="shared" si="25"/>
        <v>N/A</v>
      </c>
      <c r="G188" s="4">
        <v>39.086021504999998</v>
      </c>
      <c r="H188" s="7" t="str">
        <f t="shared" si="26"/>
        <v>N/A</v>
      </c>
      <c r="I188" s="8">
        <v>-16.8</v>
      </c>
      <c r="J188" s="8">
        <v>-10.1</v>
      </c>
      <c r="K188" s="25" t="s">
        <v>736</v>
      </c>
      <c r="L188" s="91" t="str">
        <f t="shared" si="27"/>
        <v>Yes</v>
      </c>
    </row>
    <row r="189" spans="1:12" x14ac:dyDescent="0.25">
      <c r="A189" s="148" t="s">
        <v>118</v>
      </c>
      <c r="B189" s="21" t="s">
        <v>213</v>
      </c>
      <c r="C189" s="4">
        <v>77.907740294000007</v>
      </c>
      <c r="D189" s="7" t="str">
        <f t="shared" si="24"/>
        <v>N/A</v>
      </c>
      <c r="E189" s="4">
        <v>62.900134176999998</v>
      </c>
      <c r="F189" s="7" t="str">
        <f t="shared" si="25"/>
        <v>N/A</v>
      </c>
      <c r="G189" s="4">
        <v>67.006854532000006</v>
      </c>
      <c r="H189" s="7" t="str">
        <f t="shared" si="26"/>
        <v>N/A</v>
      </c>
      <c r="I189" s="8">
        <v>-19.3</v>
      </c>
      <c r="J189" s="8">
        <v>6.5289999999999999</v>
      </c>
      <c r="K189" s="25" t="s">
        <v>736</v>
      </c>
      <c r="L189" s="91" t="str">
        <f t="shared" si="27"/>
        <v>Yes</v>
      </c>
    </row>
    <row r="190" spans="1:12" x14ac:dyDescent="0.25">
      <c r="A190" s="152" t="s">
        <v>489</v>
      </c>
      <c r="B190" s="21" t="s">
        <v>213</v>
      </c>
      <c r="C190" s="4">
        <v>84.800506650000003</v>
      </c>
      <c r="D190" s="7" t="str">
        <f t="shared" si="24"/>
        <v>N/A</v>
      </c>
      <c r="E190" s="4">
        <v>74.484052532999996</v>
      </c>
      <c r="F190" s="7" t="str">
        <f t="shared" si="25"/>
        <v>N/A</v>
      </c>
      <c r="G190" s="4">
        <v>76.211453743999996</v>
      </c>
      <c r="H190" s="7" t="str">
        <f t="shared" si="26"/>
        <v>N/A</v>
      </c>
      <c r="I190" s="8">
        <v>-12.2</v>
      </c>
      <c r="J190" s="8">
        <v>2.319</v>
      </c>
      <c r="K190" s="25" t="s">
        <v>736</v>
      </c>
      <c r="L190" s="91" t="str">
        <f t="shared" si="27"/>
        <v>Yes</v>
      </c>
    </row>
    <row r="191" spans="1:12" x14ac:dyDescent="0.25">
      <c r="A191" s="152" t="s">
        <v>490</v>
      </c>
      <c r="B191" s="21" t="s">
        <v>213</v>
      </c>
      <c r="C191" s="4">
        <v>90.445062586999995</v>
      </c>
      <c r="D191" s="7" t="str">
        <f t="shared" si="24"/>
        <v>N/A</v>
      </c>
      <c r="E191" s="4">
        <v>83.158852980999995</v>
      </c>
      <c r="F191" s="7" t="str">
        <f t="shared" si="25"/>
        <v>N/A</v>
      </c>
      <c r="G191" s="4">
        <v>89.281828074000003</v>
      </c>
      <c r="H191" s="7" t="str">
        <f t="shared" si="26"/>
        <v>N/A</v>
      </c>
      <c r="I191" s="8">
        <v>-8.06</v>
      </c>
      <c r="J191" s="8">
        <v>7.3630000000000004</v>
      </c>
      <c r="K191" s="25" t="s">
        <v>736</v>
      </c>
      <c r="L191" s="91" t="str">
        <f t="shared" si="27"/>
        <v>Yes</v>
      </c>
    </row>
    <row r="192" spans="1:12" x14ac:dyDescent="0.25">
      <c r="A192" s="152" t="s">
        <v>491</v>
      </c>
      <c r="B192" s="21" t="s">
        <v>213</v>
      </c>
      <c r="C192" s="4">
        <v>66.666666667000001</v>
      </c>
      <c r="D192" s="7" t="str">
        <f t="shared" si="24"/>
        <v>N/A</v>
      </c>
      <c r="E192" s="4">
        <v>59.758464523999997</v>
      </c>
      <c r="F192" s="7" t="str">
        <f t="shared" si="25"/>
        <v>N/A</v>
      </c>
      <c r="G192" s="4">
        <v>60.492424241999998</v>
      </c>
      <c r="H192" s="7" t="str">
        <f t="shared" si="26"/>
        <v>N/A</v>
      </c>
      <c r="I192" s="8">
        <v>-10.4</v>
      </c>
      <c r="J192" s="8">
        <v>1.228</v>
      </c>
      <c r="K192" s="25" t="s">
        <v>736</v>
      </c>
      <c r="L192" s="91" t="str">
        <f t="shared" si="27"/>
        <v>Yes</v>
      </c>
    </row>
    <row r="193" spans="1:12" x14ac:dyDescent="0.25">
      <c r="A193" s="152" t="s">
        <v>492</v>
      </c>
      <c r="B193" s="21" t="s">
        <v>213</v>
      </c>
      <c r="C193" s="4">
        <v>64.176861987999999</v>
      </c>
      <c r="D193" s="7" t="str">
        <f t="shared" si="24"/>
        <v>N/A</v>
      </c>
      <c r="E193" s="4">
        <v>51.124877730999998</v>
      </c>
      <c r="F193" s="7" t="str">
        <f t="shared" si="25"/>
        <v>N/A</v>
      </c>
      <c r="G193" s="4">
        <v>53.118279569999999</v>
      </c>
      <c r="H193" s="7" t="str">
        <f t="shared" si="26"/>
        <v>N/A</v>
      </c>
      <c r="I193" s="8">
        <v>-20.3</v>
      </c>
      <c r="J193" s="8">
        <v>3.899</v>
      </c>
      <c r="K193" s="25" t="s">
        <v>736</v>
      </c>
      <c r="L193" s="91" t="str">
        <f t="shared" si="27"/>
        <v>Yes</v>
      </c>
    </row>
    <row r="194" spans="1:12" x14ac:dyDescent="0.25">
      <c r="A194" s="148" t="s">
        <v>1540</v>
      </c>
      <c r="B194" s="21" t="s">
        <v>213</v>
      </c>
      <c r="C194" s="22">
        <v>3.3608331079</v>
      </c>
      <c r="D194" s="7" t="str">
        <f t="shared" si="24"/>
        <v>N/A</v>
      </c>
      <c r="E194" s="22">
        <v>5.3009708737999999</v>
      </c>
      <c r="F194" s="7" t="str">
        <f t="shared" si="25"/>
        <v>N/A</v>
      </c>
      <c r="G194" s="22">
        <v>5.1327160493999999</v>
      </c>
      <c r="H194" s="7" t="str">
        <f t="shared" si="26"/>
        <v>N/A</v>
      </c>
      <c r="I194" s="8">
        <v>57.73</v>
      </c>
      <c r="J194" s="8">
        <v>-3.17</v>
      </c>
      <c r="K194" s="25" t="s">
        <v>736</v>
      </c>
      <c r="L194" s="91" t="str">
        <f t="shared" si="27"/>
        <v>Yes</v>
      </c>
    </row>
    <row r="195" spans="1:12" x14ac:dyDescent="0.25">
      <c r="A195" s="152" t="s">
        <v>1541</v>
      </c>
      <c r="B195" s="21" t="s">
        <v>213</v>
      </c>
      <c r="C195" s="22">
        <v>0.80555555560000003</v>
      </c>
      <c r="D195" s="7" t="str">
        <f t="shared" si="24"/>
        <v>N/A</v>
      </c>
      <c r="E195" s="22">
        <v>2.1595744681000002</v>
      </c>
      <c r="F195" s="7" t="str">
        <f t="shared" si="25"/>
        <v>N/A</v>
      </c>
      <c r="G195" s="22">
        <v>4.72</v>
      </c>
      <c r="H195" s="7" t="str">
        <f t="shared" si="26"/>
        <v>N/A</v>
      </c>
      <c r="I195" s="8">
        <v>168.1</v>
      </c>
      <c r="J195" s="8">
        <v>118.6</v>
      </c>
      <c r="K195" s="25" t="s">
        <v>736</v>
      </c>
      <c r="L195" s="91" t="str">
        <f t="shared" si="27"/>
        <v>No</v>
      </c>
    </row>
    <row r="196" spans="1:12" x14ac:dyDescent="0.25">
      <c r="A196" s="152" t="s">
        <v>1542</v>
      </c>
      <c r="B196" s="21" t="s">
        <v>213</v>
      </c>
      <c r="C196" s="22">
        <v>5.3665399239999996</v>
      </c>
      <c r="D196" s="7" t="str">
        <f t="shared" si="24"/>
        <v>N/A</v>
      </c>
      <c r="E196" s="22">
        <v>8.9469696970000001</v>
      </c>
      <c r="F196" s="7" t="str">
        <f t="shared" si="25"/>
        <v>N/A</v>
      </c>
      <c r="G196" s="22">
        <v>4.9023255814000004</v>
      </c>
      <c r="H196" s="7" t="str">
        <f t="shared" si="26"/>
        <v>N/A</v>
      </c>
      <c r="I196" s="8">
        <v>66.72</v>
      </c>
      <c r="J196" s="8">
        <v>-45.2</v>
      </c>
      <c r="K196" s="25" t="s">
        <v>736</v>
      </c>
      <c r="L196" s="91" t="str">
        <f t="shared" si="27"/>
        <v>No</v>
      </c>
    </row>
    <row r="197" spans="1:12" x14ac:dyDescent="0.25">
      <c r="A197" s="152" t="s">
        <v>1543</v>
      </c>
      <c r="B197" s="21" t="s">
        <v>213</v>
      </c>
      <c r="C197" s="22">
        <v>3.5529411765000001</v>
      </c>
      <c r="D197" s="7" t="str">
        <f t="shared" si="24"/>
        <v>N/A</v>
      </c>
      <c r="E197" s="22">
        <v>3.8827930175000001</v>
      </c>
      <c r="F197" s="7" t="str">
        <f t="shared" si="25"/>
        <v>N/A</v>
      </c>
      <c r="G197" s="22">
        <v>4.2865853658999997</v>
      </c>
      <c r="H197" s="7" t="str">
        <f t="shared" si="26"/>
        <v>N/A</v>
      </c>
      <c r="I197" s="8">
        <v>9.2840000000000007</v>
      </c>
      <c r="J197" s="8">
        <v>10.4</v>
      </c>
      <c r="K197" s="25" t="s">
        <v>736</v>
      </c>
      <c r="L197" s="91" t="str">
        <f t="shared" si="27"/>
        <v>Yes</v>
      </c>
    </row>
    <row r="198" spans="1:12" x14ac:dyDescent="0.25">
      <c r="A198" s="152" t="s">
        <v>1544</v>
      </c>
      <c r="B198" s="21" t="s">
        <v>213</v>
      </c>
      <c r="C198" s="22">
        <v>4.8690476189999998</v>
      </c>
      <c r="D198" s="7" t="str">
        <f t="shared" si="24"/>
        <v>N/A</v>
      </c>
      <c r="E198" s="22">
        <v>4.9372693727000003</v>
      </c>
      <c r="F198" s="7" t="str">
        <f t="shared" si="25"/>
        <v>N/A</v>
      </c>
      <c r="G198" s="22">
        <v>6.0867579908999998</v>
      </c>
      <c r="H198" s="7" t="str">
        <f t="shared" si="26"/>
        <v>N/A</v>
      </c>
      <c r="I198" s="8">
        <v>1.401</v>
      </c>
      <c r="J198" s="8">
        <v>23.28</v>
      </c>
      <c r="K198" s="25" t="s">
        <v>736</v>
      </c>
      <c r="L198" s="91" t="str">
        <f t="shared" si="27"/>
        <v>Yes</v>
      </c>
    </row>
    <row r="199" spans="1:12" x14ac:dyDescent="0.25">
      <c r="A199" s="148" t="s">
        <v>1545</v>
      </c>
      <c r="B199" s="21" t="s">
        <v>213</v>
      </c>
      <c r="C199" s="22">
        <v>235.42044283999999</v>
      </c>
      <c r="D199" s="7" t="str">
        <f t="shared" si="24"/>
        <v>N/A</v>
      </c>
      <c r="E199" s="22">
        <v>134.32745592000001</v>
      </c>
      <c r="F199" s="7" t="str">
        <f t="shared" si="25"/>
        <v>N/A</v>
      </c>
      <c r="G199" s="22">
        <v>235.55617978000001</v>
      </c>
      <c r="H199" s="7" t="str">
        <f t="shared" si="26"/>
        <v>N/A</v>
      </c>
      <c r="I199" s="8">
        <v>-42.9</v>
      </c>
      <c r="J199" s="8">
        <v>75.36</v>
      </c>
      <c r="K199" s="25" t="s">
        <v>736</v>
      </c>
      <c r="L199" s="91" t="str">
        <f t="shared" si="27"/>
        <v>No</v>
      </c>
    </row>
    <row r="200" spans="1:12" x14ac:dyDescent="0.25">
      <c r="A200" s="152" t="s">
        <v>1546</v>
      </c>
      <c r="B200" s="21" t="s">
        <v>213</v>
      </c>
      <c r="C200" s="22">
        <v>238.78328278000001</v>
      </c>
      <c r="D200" s="7" t="str">
        <f t="shared" si="24"/>
        <v>N/A</v>
      </c>
      <c r="E200" s="22">
        <v>65.461139896000006</v>
      </c>
      <c r="F200" s="7" t="str">
        <f t="shared" si="25"/>
        <v>N/A</v>
      </c>
      <c r="G200" s="22">
        <v>264.70833333000002</v>
      </c>
      <c r="H200" s="7" t="str">
        <f t="shared" si="26"/>
        <v>N/A</v>
      </c>
      <c r="I200" s="8">
        <v>-72.599999999999994</v>
      </c>
      <c r="J200" s="8">
        <v>304.39999999999998</v>
      </c>
      <c r="K200" s="25" t="s">
        <v>736</v>
      </c>
      <c r="L200" s="91" t="str">
        <f t="shared" si="27"/>
        <v>No</v>
      </c>
    </row>
    <row r="201" spans="1:12" x14ac:dyDescent="0.25">
      <c r="A201" s="152" t="s">
        <v>1547</v>
      </c>
      <c r="B201" s="21" t="s">
        <v>213</v>
      </c>
      <c r="C201" s="22">
        <v>252.65142151000001</v>
      </c>
      <c r="D201" s="7" t="str">
        <f t="shared" si="24"/>
        <v>N/A</v>
      </c>
      <c r="E201" s="22">
        <v>249.69811321</v>
      </c>
      <c r="F201" s="7" t="str">
        <f t="shared" si="25"/>
        <v>N/A</v>
      </c>
      <c r="G201" s="22">
        <v>260.65671642000001</v>
      </c>
      <c r="H201" s="7" t="str">
        <f t="shared" si="26"/>
        <v>N/A</v>
      </c>
      <c r="I201" s="8">
        <v>-1.17</v>
      </c>
      <c r="J201" s="8">
        <v>4.3890000000000002</v>
      </c>
      <c r="K201" s="25" t="s">
        <v>736</v>
      </c>
      <c r="L201" s="91" t="str">
        <f t="shared" si="27"/>
        <v>Yes</v>
      </c>
    </row>
    <row r="202" spans="1:12" x14ac:dyDescent="0.25">
      <c r="A202" s="152" t="s">
        <v>1548</v>
      </c>
      <c r="B202" s="21" t="s">
        <v>213</v>
      </c>
      <c r="C202" s="22">
        <v>212.33333332999999</v>
      </c>
      <c r="D202" s="7" t="str">
        <f t="shared" si="24"/>
        <v>N/A</v>
      </c>
      <c r="E202" s="22">
        <v>182.33333332999999</v>
      </c>
      <c r="F202" s="7" t="str">
        <f t="shared" si="25"/>
        <v>N/A</v>
      </c>
      <c r="G202" s="22">
        <v>170</v>
      </c>
      <c r="H202" s="7" t="str">
        <f t="shared" si="26"/>
        <v>N/A</v>
      </c>
      <c r="I202" s="8">
        <v>-14.1</v>
      </c>
      <c r="J202" s="8">
        <v>-6.76</v>
      </c>
      <c r="K202" s="25" t="s">
        <v>736</v>
      </c>
      <c r="L202" s="91" t="str">
        <f t="shared" si="27"/>
        <v>Yes</v>
      </c>
    </row>
    <row r="203" spans="1:12" x14ac:dyDescent="0.25">
      <c r="A203" s="152" t="s">
        <v>1549</v>
      </c>
      <c r="B203" s="21" t="s">
        <v>213</v>
      </c>
      <c r="C203" s="22">
        <v>8.2952380952000002</v>
      </c>
      <c r="D203" s="7" t="str">
        <f t="shared" si="24"/>
        <v>N/A</v>
      </c>
      <c r="E203" s="22">
        <v>10.595238094999999</v>
      </c>
      <c r="F203" s="7" t="str">
        <f t="shared" si="25"/>
        <v>N/A</v>
      </c>
      <c r="G203" s="22">
        <v>8.1176470587999994</v>
      </c>
      <c r="H203" s="7" t="str">
        <f t="shared" si="26"/>
        <v>N/A</v>
      </c>
      <c r="I203" s="8">
        <v>27.73</v>
      </c>
      <c r="J203" s="8">
        <v>-23.4</v>
      </c>
      <c r="K203" s="25" t="s">
        <v>736</v>
      </c>
      <c r="L203" s="91" t="str">
        <f t="shared" si="27"/>
        <v>Yes</v>
      </c>
    </row>
    <row r="204" spans="1:12" x14ac:dyDescent="0.25">
      <c r="A204" s="148" t="s">
        <v>127</v>
      </c>
      <c r="B204" s="21" t="s">
        <v>213</v>
      </c>
      <c r="C204" s="22">
        <v>11</v>
      </c>
      <c r="D204" s="7" t="str">
        <f t="shared" ref="D204:D214" si="28">IF($B204="N/A","N/A",IF(C204&gt;10,"No",IF(C204&lt;-10,"No","Yes")))</f>
        <v>N/A</v>
      </c>
      <c r="E204" s="22">
        <v>11</v>
      </c>
      <c r="F204" s="7" t="str">
        <f t="shared" ref="F204:F214" si="29">IF($B204="N/A","N/A",IF(E204&gt;10,"No",IF(E204&lt;-10,"No","Yes")))</f>
        <v>N/A</v>
      </c>
      <c r="G204" s="22">
        <v>0</v>
      </c>
      <c r="H204" s="7" t="str">
        <f t="shared" ref="H204:H214" si="30">IF($B204="N/A","N/A",IF(G204&gt;10,"No",IF(G204&lt;-10,"No","Yes")))</f>
        <v>N/A</v>
      </c>
      <c r="I204" s="8">
        <v>-50</v>
      </c>
      <c r="J204" s="8">
        <v>-100</v>
      </c>
      <c r="K204" s="10" t="s">
        <v>213</v>
      </c>
      <c r="L204" s="91" t="str">
        <f t="shared" ref="L204:L214" si="31">IF(J204="Div by 0", "N/A", IF(K204="N/A","N/A", IF(J204&gt;VALUE(MID(K204,1,2)), "No", IF(J204&lt;-1*VALUE(MID(K204,1,2)), "No", "Yes"))))</f>
        <v>N/A</v>
      </c>
    </row>
    <row r="205" spans="1:12" x14ac:dyDescent="0.25">
      <c r="A205" s="148" t="s">
        <v>128</v>
      </c>
      <c r="B205" s="21" t="s">
        <v>213</v>
      </c>
      <c r="C205" s="22">
        <v>11</v>
      </c>
      <c r="D205" s="7" t="str">
        <f t="shared" si="28"/>
        <v>N/A</v>
      </c>
      <c r="E205" s="22">
        <v>11</v>
      </c>
      <c r="F205" s="7" t="str">
        <f t="shared" si="29"/>
        <v>N/A</v>
      </c>
      <c r="G205" s="22">
        <v>16</v>
      </c>
      <c r="H205" s="7" t="str">
        <f t="shared" si="30"/>
        <v>N/A</v>
      </c>
      <c r="I205" s="8">
        <v>-40</v>
      </c>
      <c r="J205" s="8">
        <v>433.3</v>
      </c>
      <c r="K205" s="10" t="s">
        <v>213</v>
      </c>
      <c r="L205" s="91" t="str">
        <f t="shared" si="31"/>
        <v>N/A</v>
      </c>
    </row>
    <row r="206" spans="1:12" ht="25" x14ac:dyDescent="0.25">
      <c r="A206" s="148" t="s">
        <v>1597</v>
      </c>
      <c r="B206" s="21" t="s">
        <v>213</v>
      </c>
      <c r="C206" s="22">
        <v>11</v>
      </c>
      <c r="D206" s="7" t="str">
        <f t="shared" si="28"/>
        <v>N/A</v>
      </c>
      <c r="E206" s="22">
        <v>11</v>
      </c>
      <c r="F206" s="7" t="str">
        <f t="shared" si="29"/>
        <v>N/A</v>
      </c>
      <c r="G206" s="22">
        <v>0</v>
      </c>
      <c r="H206" s="7" t="str">
        <f t="shared" si="30"/>
        <v>N/A</v>
      </c>
      <c r="I206" s="8">
        <v>-50</v>
      </c>
      <c r="J206" s="8">
        <v>-100</v>
      </c>
      <c r="K206" s="10" t="s">
        <v>213</v>
      </c>
      <c r="L206" s="91" t="str">
        <f t="shared" si="31"/>
        <v>N/A</v>
      </c>
    </row>
    <row r="207" spans="1:12" ht="25" x14ac:dyDescent="0.25">
      <c r="A207" s="148" t="s">
        <v>1550</v>
      </c>
      <c r="B207" s="21" t="s">
        <v>213</v>
      </c>
      <c r="C207" s="22">
        <v>90</v>
      </c>
      <c r="D207" s="7" t="str">
        <f t="shared" si="28"/>
        <v>N/A</v>
      </c>
      <c r="E207" s="22">
        <v>60</v>
      </c>
      <c r="F207" s="7" t="str">
        <f t="shared" si="29"/>
        <v>N/A</v>
      </c>
      <c r="G207" s="22">
        <v>58</v>
      </c>
      <c r="H207" s="7" t="str">
        <f t="shared" si="30"/>
        <v>N/A</v>
      </c>
      <c r="I207" s="8">
        <v>-33.299999999999997</v>
      </c>
      <c r="J207" s="8">
        <v>-3.33</v>
      </c>
      <c r="K207" s="10" t="s">
        <v>213</v>
      </c>
      <c r="L207" s="91" t="str">
        <f t="shared" si="31"/>
        <v>N/A</v>
      </c>
    </row>
    <row r="208" spans="1:12" x14ac:dyDescent="0.25">
      <c r="A208" s="148" t="s">
        <v>1598</v>
      </c>
      <c r="B208" s="21" t="s">
        <v>213</v>
      </c>
      <c r="C208" s="22">
        <v>0</v>
      </c>
      <c r="D208" s="7" t="str">
        <f t="shared" si="28"/>
        <v>N/A</v>
      </c>
      <c r="E208" s="22">
        <v>0</v>
      </c>
      <c r="F208" s="7" t="str">
        <f t="shared" si="29"/>
        <v>N/A</v>
      </c>
      <c r="G208" s="22">
        <v>0</v>
      </c>
      <c r="H208" s="7" t="str">
        <f t="shared" si="30"/>
        <v>N/A</v>
      </c>
      <c r="I208" s="8" t="s">
        <v>1747</v>
      </c>
      <c r="J208" s="8" t="s">
        <v>1747</v>
      </c>
      <c r="K208" s="10" t="s">
        <v>213</v>
      </c>
      <c r="L208" s="91" t="str">
        <f t="shared" si="31"/>
        <v>N/A</v>
      </c>
    </row>
    <row r="209" spans="1:12" x14ac:dyDescent="0.25">
      <c r="A209" s="148" t="s">
        <v>1599</v>
      </c>
      <c r="B209" s="21" t="s">
        <v>213</v>
      </c>
      <c r="C209" s="22">
        <v>93</v>
      </c>
      <c r="D209" s="7" t="str">
        <f t="shared" si="28"/>
        <v>N/A</v>
      </c>
      <c r="E209" s="22">
        <v>96</v>
      </c>
      <c r="F209" s="7" t="str">
        <f t="shared" si="29"/>
        <v>N/A</v>
      </c>
      <c r="G209" s="22">
        <v>137</v>
      </c>
      <c r="H209" s="7" t="str">
        <f t="shared" si="30"/>
        <v>N/A</v>
      </c>
      <c r="I209" s="8">
        <v>3.226</v>
      </c>
      <c r="J209" s="8">
        <v>42.71</v>
      </c>
      <c r="K209" s="10" t="s">
        <v>213</v>
      </c>
      <c r="L209" s="91" t="str">
        <f t="shared" si="31"/>
        <v>N/A</v>
      </c>
    </row>
    <row r="210" spans="1:12" x14ac:dyDescent="0.25">
      <c r="A210" s="148" t="s">
        <v>125</v>
      </c>
      <c r="B210" s="21" t="s">
        <v>213</v>
      </c>
      <c r="C210" s="26">
        <v>1399212</v>
      </c>
      <c r="D210" s="7" t="str">
        <f t="shared" si="28"/>
        <v>N/A</v>
      </c>
      <c r="E210" s="26">
        <v>1082598</v>
      </c>
      <c r="F210" s="7" t="str">
        <f t="shared" si="29"/>
        <v>N/A</v>
      </c>
      <c r="G210" s="26">
        <v>776135</v>
      </c>
      <c r="H210" s="7" t="str">
        <f t="shared" si="30"/>
        <v>N/A</v>
      </c>
      <c r="I210" s="8">
        <v>-22.6</v>
      </c>
      <c r="J210" s="8">
        <v>-28.3</v>
      </c>
      <c r="K210" s="10" t="s">
        <v>213</v>
      </c>
      <c r="L210" s="91" t="str">
        <f t="shared" si="31"/>
        <v>N/A</v>
      </c>
    </row>
    <row r="211" spans="1:12" x14ac:dyDescent="0.25">
      <c r="A211" s="148" t="s">
        <v>1600</v>
      </c>
      <c r="B211" s="21" t="s">
        <v>213</v>
      </c>
      <c r="C211" s="26">
        <v>1293261</v>
      </c>
      <c r="D211" s="7" t="str">
        <f t="shared" si="28"/>
        <v>N/A</v>
      </c>
      <c r="E211" s="26">
        <v>1070182</v>
      </c>
      <c r="F211" s="7" t="str">
        <f t="shared" si="29"/>
        <v>N/A</v>
      </c>
      <c r="G211" s="26">
        <v>282076</v>
      </c>
      <c r="H211" s="7" t="str">
        <f t="shared" si="30"/>
        <v>N/A</v>
      </c>
      <c r="I211" s="8">
        <v>-17.2</v>
      </c>
      <c r="J211" s="8">
        <v>-73.599999999999994</v>
      </c>
      <c r="K211" s="10" t="s">
        <v>213</v>
      </c>
      <c r="L211" s="91" t="str">
        <f t="shared" si="31"/>
        <v>N/A</v>
      </c>
    </row>
    <row r="212" spans="1:12" x14ac:dyDescent="0.25">
      <c r="A212" s="148" t="s">
        <v>1551</v>
      </c>
      <c r="B212" s="21" t="s">
        <v>213</v>
      </c>
      <c r="C212" s="26">
        <v>397355</v>
      </c>
      <c r="D212" s="7" t="str">
        <f t="shared" si="28"/>
        <v>N/A</v>
      </c>
      <c r="E212" s="26">
        <v>373556</v>
      </c>
      <c r="F212" s="7" t="str">
        <f t="shared" si="29"/>
        <v>N/A</v>
      </c>
      <c r="G212" s="26">
        <v>749945</v>
      </c>
      <c r="H212" s="7" t="str">
        <f t="shared" si="30"/>
        <v>N/A</v>
      </c>
      <c r="I212" s="8">
        <v>-5.99</v>
      </c>
      <c r="J212" s="8">
        <v>100.8</v>
      </c>
      <c r="K212" s="10" t="s">
        <v>213</v>
      </c>
      <c r="L212" s="91" t="str">
        <f t="shared" si="31"/>
        <v>N/A</v>
      </c>
    </row>
    <row r="213" spans="1:12" x14ac:dyDescent="0.25">
      <c r="A213" s="148" t="s">
        <v>1601</v>
      </c>
      <c r="B213" s="21" t="s">
        <v>213</v>
      </c>
      <c r="C213" s="26">
        <v>138179</v>
      </c>
      <c r="D213" s="7" t="str">
        <f t="shared" si="28"/>
        <v>N/A</v>
      </c>
      <c r="E213" s="26">
        <v>146988</v>
      </c>
      <c r="F213" s="7" t="str">
        <f t="shared" si="29"/>
        <v>N/A</v>
      </c>
      <c r="G213" s="26">
        <v>77081</v>
      </c>
      <c r="H213" s="7" t="str">
        <f t="shared" si="30"/>
        <v>N/A</v>
      </c>
      <c r="I213" s="8">
        <v>6.375</v>
      </c>
      <c r="J213" s="8">
        <v>-47.6</v>
      </c>
      <c r="K213" s="10" t="s">
        <v>213</v>
      </c>
      <c r="L213" s="91" t="str">
        <f t="shared" si="31"/>
        <v>N/A</v>
      </c>
    </row>
    <row r="214" spans="1:12" x14ac:dyDescent="0.25">
      <c r="A214" s="152" t="s">
        <v>1602</v>
      </c>
      <c r="B214" s="21" t="s">
        <v>213</v>
      </c>
      <c r="C214" s="26">
        <v>362561</v>
      </c>
      <c r="D214" s="7" t="str">
        <f t="shared" si="28"/>
        <v>N/A</v>
      </c>
      <c r="E214" s="26">
        <v>365105</v>
      </c>
      <c r="F214" s="7" t="str">
        <f t="shared" si="29"/>
        <v>N/A</v>
      </c>
      <c r="G214" s="26">
        <v>364159</v>
      </c>
      <c r="H214" s="7" t="str">
        <f t="shared" si="30"/>
        <v>N/A</v>
      </c>
      <c r="I214" s="8">
        <v>0.70169999999999999</v>
      </c>
      <c r="J214" s="8">
        <v>-0.25900000000000001</v>
      </c>
      <c r="K214" s="10" t="s">
        <v>213</v>
      </c>
      <c r="L214" s="91" t="str">
        <f t="shared" si="31"/>
        <v>N/A</v>
      </c>
    </row>
    <row r="215" spans="1:12" ht="25" x14ac:dyDescent="0.25">
      <c r="A215" s="148" t="s">
        <v>1365</v>
      </c>
      <c r="B215" s="21" t="s">
        <v>213</v>
      </c>
      <c r="C215" s="26">
        <v>154357</v>
      </c>
      <c r="D215" s="7" t="str">
        <f t="shared" ref="D215:D229" si="32">IF($B215="N/A","N/A",IF(C215&gt;10,"No",IF(C215&lt;-10,"No","Yes")))</f>
        <v>N/A</v>
      </c>
      <c r="E215" s="26">
        <v>108460</v>
      </c>
      <c r="F215" s="7" t="str">
        <f t="shared" ref="F215:F229" si="33">IF($B215="N/A","N/A",IF(E215&gt;10,"No",IF(E215&lt;-10,"No","Yes")))</f>
        <v>N/A</v>
      </c>
      <c r="G215" s="26">
        <v>68844</v>
      </c>
      <c r="H215" s="7" t="str">
        <f t="shared" ref="H215:H229" si="34">IF($B215="N/A","N/A",IF(G215&gt;10,"No",IF(G215&lt;-10,"No","Yes")))</f>
        <v>N/A</v>
      </c>
      <c r="I215" s="8">
        <v>-29.7</v>
      </c>
      <c r="J215" s="8">
        <v>-36.5</v>
      </c>
      <c r="K215" s="25" t="s">
        <v>736</v>
      </c>
      <c r="L215" s="91" t="str">
        <f t="shared" ref="L215:L229" si="35">IF(J215="Div by 0", "N/A", IF(K215="N/A","N/A", IF(J215&gt;VALUE(MID(K215,1,2)), "No", IF(J215&lt;-1*VALUE(MID(K215,1,2)), "No", "Yes"))))</f>
        <v>No</v>
      </c>
    </row>
    <row r="216" spans="1:12" x14ac:dyDescent="0.25">
      <c r="A216" s="148" t="s">
        <v>647</v>
      </c>
      <c r="B216" s="21" t="s">
        <v>213</v>
      </c>
      <c r="C216" s="22">
        <v>592</v>
      </c>
      <c r="D216" s="7" t="str">
        <f t="shared" si="32"/>
        <v>N/A</v>
      </c>
      <c r="E216" s="22">
        <v>338</v>
      </c>
      <c r="F216" s="7" t="str">
        <f t="shared" si="33"/>
        <v>N/A</v>
      </c>
      <c r="G216" s="22">
        <v>217</v>
      </c>
      <c r="H216" s="7" t="str">
        <f t="shared" si="34"/>
        <v>N/A</v>
      </c>
      <c r="I216" s="8">
        <v>-42.9</v>
      </c>
      <c r="J216" s="8">
        <v>-35.799999999999997</v>
      </c>
      <c r="K216" s="25" t="s">
        <v>736</v>
      </c>
      <c r="L216" s="91" t="str">
        <f t="shared" si="35"/>
        <v>No</v>
      </c>
    </row>
    <row r="217" spans="1:12" x14ac:dyDescent="0.25">
      <c r="A217" s="148" t="s">
        <v>1366</v>
      </c>
      <c r="B217" s="21" t="s">
        <v>213</v>
      </c>
      <c r="C217" s="26">
        <v>260.73817567999998</v>
      </c>
      <c r="D217" s="7" t="str">
        <f t="shared" si="32"/>
        <v>N/A</v>
      </c>
      <c r="E217" s="26">
        <v>320.88757396</v>
      </c>
      <c r="F217" s="7" t="str">
        <f t="shared" si="33"/>
        <v>N/A</v>
      </c>
      <c r="G217" s="26">
        <v>317.25345621999998</v>
      </c>
      <c r="H217" s="7" t="str">
        <f t="shared" si="34"/>
        <v>N/A</v>
      </c>
      <c r="I217" s="8">
        <v>23.07</v>
      </c>
      <c r="J217" s="8">
        <v>-1.1299999999999999</v>
      </c>
      <c r="K217" s="25" t="s">
        <v>736</v>
      </c>
      <c r="L217" s="91" t="str">
        <f t="shared" si="35"/>
        <v>Yes</v>
      </c>
    </row>
    <row r="218" spans="1:12" ht="25" x14ac:dyDescent="0.25">
      <c r="A218" s="148" t="s">
        <v>1367</v>
      </c>
      <c r="B218" s="21" t="s">
        <v>213</v>
      </c>
      <c r="C218" s="26">
        <v>0</v>
      </c>
      <c r="D218" s="7" t="str">
        <f t="shared" si="32"/>
        <v>N/A</v>
      </c>
      <c r="E218" s="26">
        <v>0</v>
      </c>
      <c r="F218" s="7" t="str">
        <f t="shared" si="33"/>
        <v>N/A</v>
      </c>
      <c r="G218" s="26">
        <v>0</v>
      </c>
      <c r="H218" s="7" t="str">
        <f t="shared" si="34"/>
        <v>N/A</v>
      </c>
      <c r="I218" s="8" t="s">
        <v>1747</v>
      </c>
      <c r="J218" s="8" t="s">
        <v>1747</v>
      </c>
      <c r="K218" s="25" t="s">
        <v>736</v>
      </c>
      <c r="L218" s="91" t="str">
        <f t="shared" si="35"/>
        <v>N/A</v>
      </c>
    </row>
    <row r="219" spans="1:12" x14ac:dyDescent="0.25">
      <c r="A219" s="148" t="s">
        <v>514</v>
      </c>
      <c r="B219" s="21" t="s">
        <v>213</v>
      </c>
      <c r="C219" s="22">
        <v>0</v>
      </c>
      <c r="D219" s="7" t="str">
        <f t="shared" si="32"/>
        <v>N/A</v>
      </c>
      <c r="E219" s="22">
        <v>0</v>
      </c>
      <c r="F219" s="7" t="str">
        <f t="shared" si="33"/>
        <v>N/A</v>
      </c>
      <c r="G219" s="22">
        <v>0</v>
      </c>
      <c r="H219" s="7" t="str">
        <f t="shared" si="34"/>
        <v>N/A</v>
      </c>
      <c r="I219" s="8" t="s">
        <v>1747</v>
      </c>
      <c r="J219" s="8" t="s">
        <v>1747</v>
      </c>
      <c r="K219" s="25" t="s">
        <v>736</v>
      </c>
      <c r="L219" s="91" t="str">
        <f t="shared" si="35"/>
        <v>N/A</v>
      </c>
    </row>
    <row r="220" spans="1:12" x14ac:dyDescent="0.25">
      <c r="A220" s="148" t="s">
        <v>1368</v>
      </c>
      <c r="B220" s="21" t="s">
        <v>213</v>
      </c>
      <c r="C220" s="26" t="s">
        <v>1747</v>
      </c>
      <c r="D220" s="7" t="str">
        <f t="shared" si="32"/>
        <v>N/A</v>
      </c>
      <c r="E220" s="26" t="s">
        <v>1747</v>
      </c>
      <c r="F220" s="7" t="str">
        <f t="shared" si="33"/>
        <v>N/A</v>
      </c>
      <c r="G220" s="26" t="s">
        <v>1747</v>
      </c>
      <c r="H220" s="7" t="str">
        <f t="shared" si="34"/>
        <v>N/A</v>
      </c>
      <c r="I220" s="8" t="s">
        <v>1747</v>
      </c>
      <c r="J220" s="8" t="s">
        <v>1747</v>
      </c>
      <c r="K220" s="25" t="s">
        <v>736</v>
      </c>
      <c r="L220" s="91" t="str">
        <f t="shared" si="35"/>
        <v>N/A</v>
      </c>
    </row>
    <row r="221" spans="1:12" ht="25" x14ac:dyDescent="0.25">
      <c r="A221" s="148" t="s">
        <v>1369</v>
      </c>
      <c r="B221" s="21" t="s">
        <v>213</v>
      </c>
      <c r="C221" s="26">
        <v>248566</v>
      </c>
      <c r="D221" s="7" t="str">
        <f t="shared" si="32"/>
        <v>N/A</v>
      </c>
      <c r="E221" s="26">
        <v>133970</v>
      </c>
      <c r="F221" s="7" t="str">
        <f t="shared" si="33"/>
        <v>N/A</v>
      </c>
      <c r="G221" s="26">
        <v>69072</v>
      </c>
      <c r="H221" s="7" t="str">
        <f t="shared" si="34"/>
        <v>N/A</v>
      </c>
      <c r="I221" s="8">
        <v>-46.1</v>
      </c>
      <c r="J221" s="8">
        <v>-48.4</v>
      </c>
      <c r="K221" s="25" t="s">
        <v>736</v>
      </c>
      <c r="L221" s="91" t="str">
        <f t="shared" si="35"/>
        <v>No</v>
      </c>
    </row>
    <row r="222" spans="1:12" x14ac:dyDescent="0.25">
      <c r="A222" s="148" t="s">
        <v>515</v>
      </c>
      <c r="B222" s="21" t="s">
        <v>213</v>
      </c>
      <c r="C222" s="22">
        <v>835</v>
      </c>
      <c r="D222" s="7" t="str">
        <f t="shared" si="32"/>
        <v>N/A</v>
      </c>
      <c r="E222" s="22">
        <v>343</v>
      </c>
      <c r="F222" s="7" t="str">
        <f t="shared" si="33"/>
        <v>N/A</v>
      </c>
      <c r="G222" s="22">
        <v>187</v>
      </c>
      <c r="H222" s="7" t="str">
        <f t="shared" si="34"/>
        <v>N/A</v>
      </c>
      <c r="I222" s="8">
        <v>-58.9</v>
      </c>
      <c r="J222" s="8">
        <v>-45.5</v>
      </c>
      <c r="K222" s="25" t="s">
        <v>736</v>
      </c>
      <c r="L222" s="91" t="str">
        <f t="shared" si="35"/>
        <v>No</v>
      </c>
    </row>
    <row r="223" spans="1:12" ht="25" x14ac:dyDescent="0.25">
      <c r="A223" s="148" t="s">
        <v>1370</v>
      </c>
      <c r="B223" s="21" t="s">
        <v>213</v>
      </c>
      <c r="C223" s="26">
        <v>297.68383233999998</v>
      </c>
      <c r="D223" s="7" t="str">
        <f t="shared" si="32"/>
        <v>N/A</v>
      </c>
      <c r="E223" s="26">
        <v>390.58309037999999</v>
      </c>
      <c r="F223" s="7" t="str">
        <f t="shared" si="33"/>
        <v>N/A</v>
      </c>
      <c r="G223" s="26">
        <v>369.36898395999998</v>
      </c>
      <c r="H223" s="7" t="str">
        <f t="shared" si="34"/>
        <v>N/A</v>
      </c>
      <c r="I223" s="8">
        <v>31.21</v>
      </c>
      <c r="J223" s="8">
        <v>-5.43</v>
      </c>
      <c r="K223" s="25" t="s">
        <v>736</v>
      </c>
      <c r="L223" s="91" t="str">
        <f t="shared" si="35"/>
        <v>Yes</v>
      </c>
    </row>
    <row r="224" spans="1:12" ht="25" x14ac:dyDescent="0.25">
      <c r="A224" s="148" t="s">
        <v>1371</v>
      </c>
      <c r="B224" s="21" t="s">
        <v>213</v>
      </c>
      <c r="C224" s="26">
        <v>0</v>
      </c>
      <c r="D224" s="7" t="str">
        <f t="shared" si="32"/>
        <v>N/A</v>
      </c>
      <c r="E224" s="26">
        <v>0</v>
      </c>
      <c r="F224" s="7" t="str">
        <f t="shared" si="33"/>
        <v>N/A</v>
      </c>
      <c r="G224" s="26">
        <v>0</v>
      </c>
      <c r="H224" s="7" t="str">
        <f t="shared" si="34"/>
        <v>N/A</v>
      </c>
      <c r="I224" s="8" t="s">
        <v>1747</v>
      </c>
      <c r="J224" s="8" t="s">
        <v>1747</v>
      </c>
      <c r="K224" s="25" t="s">
        <v>736</v>
      </c>
      <c r="L224" s="91" t="str">
        <f t="shared" si="35"/>
        <v>N/A</v>
      </c>
    </row>
    <row r="225" spans="1:12" x14ac:dyDescent="0.25">
      <c r="A225" s="148" t="s">
        <v>516</v>
      </c>
      <c r="B225" s="21" t="s">
        <v>213</v>
      </c>
      <c r="C225" s="22">
        <v>0</v>
      </c>
      <c r="D225" s="7" t="str">
        <f t="shared" si="32"/>
        <v>N/A</v>
      </c>
      <c r="E225" s="22">
        <v>0</v>
      </c>
      <c r="F225" s="7" t="str">
        <f t="shared" si="33"/>
        <v>N/A</v>
      </c>
      <c r="G225" s="22">
        <v>0</v>
      </c>
      <c r="H225" s="7" t="str">
        <f t="shared" si="34"/>
        <v>N/A</v>
      </c>
      <c r="I225" s="8" t="s">
        <v>1747</v>
      </c>
      <c r="J225" s="8" t="s">
        <v>1747</v>
      </c>
      <c r="K225" s="25" t="s">
        <v>736</v>
      </c>
      <c r="L225" s="91" t="str">
        <f t="shared" si="35"/>
        <v>N/A</v>
      </c>
    </row>
    <row r="226" spans="1:12" x14ac:dyDescent="0.25">
      <c r="A226" s="148" t="s">
        <v>1372</v>
      </c>
      <c r="B226" s="21" t="s">
        <v>213</v>
      </c>
      <c r="C226" s="26" t="s">
        <v>1747</v>
      </c>
      <c r="D226" s="7" t="str">
        <f t="shared" si="32"/>
        <v>N/A</v>
      </c>
      <c r="E226" s="26" t="s">
        <v>1747</v>
      </c>
      <c r="F226" s="7" t="str">
        <f t="shared" si="33"/>
        <v>N/A</v>
      </c>
      <c r="G226" s="26" t="s">
        <v>1747</v>
      </c>
      <c r="H226" s="7" t="str">
        <f t="shared" si="34"/>
        <v>N/A</v>
      </c>
      <c r="I226" s="8" t="s">
        <v>1747</v>
      </c>
      <c r="J226" s="8" t="s">
        <v>1747</v>
      </c>
      <c r="K226" s="25" t="s">
        <v>736</v>
      </c>
      <c r="L226" s="91" t="str">
        <f t="shared" si="35"/>
        <v>N/A</v>
      </c>
    </row>
    <row r="227" spans="1:12" ht="25" x14ac:dyDescent="0.25">
      <c r="A227" s="148" t="s">
        <v>1373</v>
      </c>
      <c r="B227" s="21" t="s">
        <v>213</v>
      </c>
      <c r="C227" s="26">
        <v>118404191</v>
      </c>
      <c r="D227" s="7" t="str">
        <f t="shared" si="32"/>
        <v>N/A</v>
      </c>
      <c r="E227" s="26">
        <v>91891332</v>
      </c>
      <c r="F227" s="7" t="str">
        <f t="shared" si="33"/>
        <v>N/A</v>
      </c>
      <c r="G227" s="26">
        <v>103320128</v>
      </c>
      <c r="H227" s="7" t="str">
        <f t="shared" si="34"/>
        <v>N/A</v>
      </c>
      <c r="I227" s="8">
        <v>-22.4</v>
      </c>
      <c r="J227" s="8">
        <v>12.44</v>
      </c>
      <c r="K227" s="25" t="s">
        <v>736</v>
      </c>
      <c r="L227" s="91" t="str">
        <f t="shared" si="35"/>
        <v>Yes</v>
      </c>
    </row>
    <row r="228" spans="1:12" ht="25" x14ac:dyDescent="0.25">
      <c r="A228" s="148" t="s">
        <v>517</v>
      </c>
      <c r="B228" s="21" t="s">
        <v>213</v>
      </c>
      <c r="C228" s="22">
        <v>2836</v>
      </c>
      <c r="D228" s="7" t="str">
        <f t="shared" si="32"/>
        <v>N/A</v>
      </c>
      <c r="E228" s="22">
        <v>885</v>
      </c>
      <c r="F228" s="7" t="str">
        <f t="shared" si="33"/>
        <v>N/A</v>
      </c>
      <c r="G228" s="22">
        <v>890</v>
      </c>
      <c r="H228" s="7" t="str">
        <f t="shared" si="34"/>
        <v>N/A</v>
      </c>
      <c r="I228" s="8">
        <v>-68.8</v>
      </c>
      <c r="J228" s="8">
        <v>0.56499999999999995</v>
      </c>
      <c r="K228" s="25" t="s">
        <v>736</v>
      </c>
      <c r="L228" s="91" t="str">
        <f t="shared" si="35"/>
        <v>Yes</v>
      </c>
    </row>
    <row r="229" spans="1:12" ht="25" x14ac:dyDescent="0.25">
      <c r="A229" s="148" t="s">
        <v>1374</v>
      </c>
      <c r="B229" s="21" t="s">
        <v>213</v>
      </c>
      <c r="C229" s="26">
        <v>41750.419957999999</v>
      </c>
      <c r="D229" s="7" t="str">
        <f t="shared" si="32"/>
        <v>N/A</v>
      </c>
      <c r="E229" s="26">
        <v>103832.01356000001</v>
      </c>
      <c r="F229" s="7" t="str">
        <f t="shared" si="33"/>
        <v>N/A</v>
      </c>
      <c r="G229" s="26">
        <v>116090.03146</v>
      </c>
      <c r="H229" s="7" t="str">
        <f t="shared" si="34"/>
        <v>N/A</v>
      </c>
      <c r="I229" s="8">
        <v>148.69999999999999</v>
      </c>
      <c r="J229" s="8">
        <v>11.81</v>
      </c>
      <c r="K229" s="25" t="s">
        <v>736</v>
      </c>
      <c r="L229" s="91" t="str">
        <f t="shared" si="35"/>
        <v>Yes</v>
      </c>
    </row>
    <row r="230" spans="1:12" x14ac:dyDescent="0.25">
      <c r="A230" s="122" t="s">
        <v>1375</v>
      </c>
      <c r="B230" s="21" t="s">
        <v>213</v>
      </c>
      <c r="C230" s="10">
        <v>128518607</v>
      </c>
      <c r="D230" s="7" t="str">
        <f t="shared" ref="D230:D253" si="36">IF($B230="N/A","N/A",IF(C230&gt;10,"No",IF(C230&lt;-10,"No","Yes")))</f>
        <v>N/A</v>
      </c>
      <c r="E230" s="10">
        <v>94049556</v>
      </c>
      <c r="F230" s="7" t="str">
        <f t="shared" ref="F230:F253" si="37">IF($B230="N/A","N/A",IF(E230&gt;10,"No",IF(E230&lt;-10,"No","Yes")))</f>
        <v>N/A</v>
      </c>
      <c r="G230" s="10">
        <v>105762753</v>
      </c>
      <c r="H230" s="7" t="str">
        <f t="shared" ref="H230:H253" si="38">IF($B230="N/A","N/A",IF(G230&gt;10,"No",IF(G230&lt;-10,"No","Yes")))</f>
        <v>N/A</v>
      </c>
      <c r="I230" s="8">
        <v>-26.8</v>
      </c>
      <c r="J230" s="8">
        <v>12.45</v>
      </c>
      <c r="K230" s="25" t="s">
        <v>736</v>
      </c>
      <c r="L230" s="91" t="str">
        <f t="shared" ref="L230:L253" si="39">IF(J230="Div by 0", "N/A", IF(K230="N/A","N/A", IF(J230&gt;VALUE(MID(K230,1,2)), "No", IF(J230&lt;-1*VALUE(MID(K230,1,2)), "No", "Yes"))))</f>
        <v>Yes</v>
      </c>
    </row>
    <row r="231" spans="1:12" x14ac:dyDescent="0.25">
      <c r="A231" s="122" t="s">
        <v>1552</v>
      </c>
      <c r="B231" s="21" t="s">
        <v>213</v>
      </c>
      <c r="C231" s="1">
        <v>3215</v>
      </c>
      <c r="D231" s="1" t="str">
        <f t="shared" si="36"/>
        <v>N/A</v>
      </c>
      <c r="E231" s="1">
        <v>999</v>
      </c>
      <c r="F231" s="1" t="str">
        <f t="shared" si="37"/>
        <v>N/A</v>
      </c>
      <c r="G231" s="1">
        <v>979</v>
      </c>
      <c r="H231" s="7" t="str">
        <f t="shared" si="38"/>
        <v>N/A</v>
      </c>
      <c r="I231" s="8">
        <v>-68.900000000000006</v>
      </c>
      <c r="J231" s="8">
        <v>-2</v>
      </c>
      <c r="K231" s="25" t="s">
        <v>736</v>
      </c>
      <c r="L231" s="91" t="str">
        <f t="shared" si="39"/>
        <v>Yes</v>
      </c>
    </row>
    <row r="232" spans="1:12" x14ac:dyDescent="0.25">
      <c r="A232" s="122" t="s">
        <v>1553</v>
      </c>
      <c r="B232" s="21" t="s">
        <v>213</v>
      </c>
      <c r="C232" s="10">
        <v>39974.683359000002</v>
      </c>
      <c r="D232" s="7" t="str">
        <f t="shared" si="36"/>
        <v>N/A</v>
      </c>
      <c r="E232" s="10">
        <v>94143.699699999997</v>
      </c>
      <c r="F232" s="7" t="str">
        <f t="shared" si="37"/>
        <v>N/A</v>
      </c>
      <c r="G232" s="10">
        <v>108031.41267000001</v>
      </c>
      <c r="H232" s="7" t="str">
        <f t="shared" si="38"/>
        <v>N/A</v>
      </c>
      <c r="I232" s="8">
        <v>135.5</v>
      </c>
      <c r="J232" s="8">
        <v>14.75</v>
      </c>
      <c r="K232" s="25" t="s">
        <v>736</v>
      </c>
      <c r="L232" s="91" t="str">
        <f t="shared" si="39"/>
        <v>Yes</v>
      </c>
    </row>
    <row r="233" spans="1:12" x14ac:dyDescent="0.25">
      <c r="A233" s="153" t="s">
        <v>1554</v>
      </c>
      <c r="B233" s="21" t="s">
        <v>213</v>
      </c>
      <c r="C233" s="10">
        <v>19543.557333000001</v>
      </c>
      <c r="D233" s="7" t="str">
        <f t="shared" si="36"/>
        <v>N/A</v>
      </c>
      <c r="E233" s="10">
        <v>65592.723213999998</v>
      </c>
      <c r="F233" s="7" t="str">
        <f t="shared" si="37"/>
        <v>N/A</v>
      </c>
      <c r="G233" s="10">
        <v>91095.021277000007</v>
      </c>
      <c r="H233" s="7" t="str">
        <f t="shared" si="38"/>
        <v>N/A</v>
      </c>
      <c r="I233" s="8">
        <v>235.6</v>
      </c>
      <c r="J233" s="8">
        <v>38.880000000000003</v>
      </c>
      <c r="K233" s="25" t="s">
        <v>736</v>
      </c>
      <c r="L233" s="91" t="str">
        <f t="shared" si="39"/>
        <v>No</v>
      </c>
    </row>
    <row r="234" spans="1:12" x14ac:dyDescent="0.25">
      <c r="A234" s="153" t="s">
        <v>1555</v>
      </c>
      <c r="B234" s="21" t="s">
        <v>213</v>
      </c>
      <c r="C234" s="10">
        <v>53181.327663999997</v>
      </c>
      <c r="D234" s="7" t="str">
        <f t="shared" si="36"/>
        <v>N/A</v>
      </c>
      <c r="E234" s="10">
        <v>103491.40936000001</v>
      </c>
      <c r="F234" s="7" t="str">
        <f t="shared" si="37"/>
        <v>N/A</v>
      </c>
      <c r="G234" s="10">
        <v>113236.23921</v>
      </c>
      <c r="H234" s="7" t="str">
        <f t="shared" si="38"/>
        <v>N/A</v>
      </c>
      <c r="I234" s="8">
        <v>94.6</v>
      </c>
      <c r="J234" s="8">
        <v>9.4160000000000004</v>
      </c>
      <c r="K234" s="25" t="s">
        <v>736</v>
      </c>
      <c r="L234" s="91" t="str">
        <f t="shared" si="39"/>
        <v>Yes</v>
      </c>
    </row>
    <row r="235" spans="1:12" x14ac:dyDescent="0.25">
      <c r="A235" s="153" t="s">
        <v>1556</v>
      </c>
      <c r="B235" s="21" t="s">
        <v>213</v>
      </c>
      <c r="C235" s="10">
        <v>3314.5238095</v>
      </c>
      <c r="D235" s="7" t="str">
        <f t="shared" si="36"/>
        <v>N/A</v>
      </c>
      <c r="E235" s="10">
        <v>5286.7777778</v>
      </c>
      <c r="F235" s="7" t="str">
        <f t="shared" si="37"/>
        <v>N/A</v>
      </c>
      <c r="G235" s="10">
        <v>12432.454545000001</v>
      </c>
      <c r="H235" s="7" t="str">
        <f t="shared" si="38"/>
        <v>N/A</v>
      </c>
      <c r="I235" s="8">
        <v>59.5</v>
      </c>
      <c r="J235" s="8">
        <v>135.19999999999999</v>
      </c>
      <c r="K235" s="25" t="s">
        <v>736</v>
      </c>
      <c r="L235" s="91" t="str">
        <f t="shared" si="39"/>
        <v>No</v>
      </c>
    </row>
    <row r="236" spans="1:12" x14ac:dyDescent="0.25">
      <c r="A236" s="153" t="s">
        <v>1557</v>
      </c>
      <c r="B236" s="21" t="s">
        <v>213</v>
      </c>
      <c r="C236" s="10">
        <v>1702.4693878</v>
      </c>
      <c r="D236" s="7" t="str">
        <f t="shared" si="36"/>
        <v>N/A</v>
      </c>
      <c r="E236" s="10">
        <v>13040.148148</v>
      </c>
      <c r="F236" s="7" t="str">
        <f t="shared" si="37"/>
        <v>N/A</v>
      </c>
      <c r="G236" s="10">
        <v>1153.3529412</v>
      </c>
      <c r="H236" s="7" t="str">
        <f t="shared" si="38"/>
        <v>N/A</v>
      </c>
      <c r="I236" s="8">
        <v>666</v>
      </c>
      <c r="J236" s="8">
        <v>-91.2</v>
      </c>
      <c r="K236" s="25" t="s">
        <v>736</v>
      </c>
      <c r="L236" s="91" t="str">
        <f t="shared" si="39"/>
        <v>No</v>
      </c>
    </row>
    <row r="237" spans="1:12" x14ac:dyDescent="0.25">
      <c r="A237" s="148" t="s">
        <v>1558</v>
      </c>
      <c r="B237" s="21" t="s">
        <v>213</v>
      </c>
      <c r="C237" s="7">
        <v>13.194615448</v>
      </c>
      <c r="D237" s="7" t="str">
        <f t="shared" si="36"/>
        <v>N/A</v>
      </c>
      <c r="E237" s="7">
        <v>9.5744680850999995</v>
      </c>
      <c r="F237" s="7" t="str">
        <f t="shared" si="37"/>
        <v>N/A</v>
      </c>
      <c r="G237" s="7">
        <v>14.912414318</v>
      </c>
      <c r="H237" s="7" t="str">
        <f t="shared" si="38"/>
        <v>N/A</v>
      </c>
      <c r="I237" s="8">
        <v>-27.4</v>
      </c>
      <c r="J237" s="8">
        <v>55.75</v>
      </c>
      <c r="K237" s="25" t="s">
        <v>736</v>
      </c>
      <c r="L237" s="91" t="str">
        <f t="shared" si="39"/>
        <v>No</v>
      </c>
    </row>
    <row r="238" spans="1:12" x14ac:dyDescent="0.25">
      <c r="A238" s="152" t="s">
        <v>1559</v>
      </c>
      <c r="B238" s="21" t="s">
        <v>213</v>
      </c>
      <c r="C238" s="7">
        <v>17.811906270000001</v>
      </c>
      <c r="D238" s="7" t="str">
        <f t="shared" si="36"/>
        <v>N/A</v>
      </c>
      <c r="E238" s="7">
        <v>21.013133207999999</v>
      </c>
      <c r="F238" s="7" t="str">
        <f t="shared" si="37"/>
        <v>N/A</v>
      </c>
      <c r="G238" s="7">
        <v>41.409691629999998</v>
      </c>
      <c r="H238" s="7" t="str">
        <f t="shared" si="38"/>
        <v>N/A</v>
      </c>
      <c r="I238" s="8">
        <v>17.97</v>
      </c>
      <c r="J238" s="8">
        <v>97.07</v>
      </c>
      <c r="K238" s="25" t="s">
        <v>736</v>
      </c>
      <c r="L238" s="91" t="str">
        <f t="shared" si="39"/>
        <v>No</v>
      </c>
    </row>
    <row r="239" spans="1:12" x14ac:dyDescent="0.25">
      <c r="A239" s="152" t="s">
        <v>1560</v>
      </c>
      <c r="B239" s="21" t="s">
        <v>213</v>
      </c>
      <c r="C239" s="7">
        <v>27.802503476999998</v>
      </c>
      <c r="D239" s="7" t="str">
        <f t="shared" si="36"/>
        <v>N/A</v>
      </c>
      <c r="E239" s="7">
        <v>37.915339099000001</v>
      </c>
      <c r="F239" s="7" t="str">
        <f t="shared" si="37"/>
        <v>N/A</v>
      </c>
      <c r="G239" s="7">
        <v>46.626768226000003</v>
      </c>
      <c r="H239" s="7" t="str">
        <f t="shared" si="38"/>
        <v>N/A</v>
      </c>
      <c r="I239" s="8">
        <v>36.369999999999997</v>
      </c>
      <c r="J239" s="8">
        <v>22.98</v>
      </c>
      <c r="K239" s="25" t="s">
        <v>736</v>
      </c>
      <c r="L239" s="91" t="str">
        <f t="shared" si="39"/>
        <v>Yes</v>
      </c>
    </row>
    <row r="240" spans="1:12" x14ac:dyDescent="0.25">
      <c r="A240" s="152" t="s">
        <v>1561</v>
      </c>
      <c r="B240" s="21" t="s">
        <v>213</v>
      </c>
      <c r="C240" s="7">
        <v>0.67731011129999996</v>
      </c>
      <c r="D240" s="7" t="str">
        <f t="shared" si="36"/>
        <v>N/A</v>
      </c>
      <c r="E240" s="7">
        <v>0.58227302140000003</v>
      </c>
      <c r="F240" s="7" t="str">
        <f t="shared" si="37"/>
        <v>N/A</v>
      </c>
      <c r="G240" s="7">
        <v>0.41666666670000002</v>
      </c>
      <c r="H240" s="7" t="str">
        <f t="shared" si="38"/>
        <v>N/A</v>
      </c>
      <c r="I240" s="8">
        <v>-14</v>
      </c>
      <c r="J240" s="8">
        <v>-28.4</v>
      </c>
      <c r="K240" s="25" t="s">
        <v>736</v>
      </c>
      <c r="L240" s="91" t="str">
        <f t="shared" si="39"/>
        <v>Yes</v>
      </c>
    </row>
    <row r="241" spans="1:12" x14ac:dyDescent="0.25">
      <c r="A241" s="152" t="s">
        <v>1562</v>
      </c>
      <c r="B241" s="21" t="s">
        <v>213</v>
      </c>
      <c r="C241" s="7">
        <v>1.0517278386</v>
      </c>
      <c r="D241" s="7" t="str">
        <f t="shared" si="36"/>
        <v>N/A</v>
      </c>
      <c r="E241" s="7">
        <v>0.88033909359999996</v>
      </c>
      <c r="F241" s="7" t="str">
        <f t="shared" si="37"/>
        <v>N/A</v>
      </c>
      <c r="G241" s="7">
        <v>0.91397849460000002</v>
      </c>
      <c r="H241" s="7" t="str">
        <f t="shared" si="38"/>
        <v>N/A</v>
      </c>
      <c r="I241" s="8">
        <v>-16.3</v>
      </c>
      <c r="J241" s="8">
        <v>3.8210000000000002</v>
      </c>
      <c r="K241" s="25" t="s">
        <v>736</v>
      </c>
      <c r="L241" s="91" t="str">
        <f t="shared" si="39"/>
        <v>Yes</v>
      </c>
    </row>
    <row r="242" spans="1:12" x14ac:dyDescent="0.25">
      <c r="A242" s="122" t="s">
        <v>1387</v>
      </c>
      <c r="B242" s="21" t="s">
        <v>213</v>
      </c>
      <c r="C242" s="10">
        <v>118404191</v>
      </c>
      <c r="D242" s="7" t="str">
        <f t="shared" si="36"/>
        <v>N/A</v>
      </c>
      <c r="E242" s="10">
        <v>91891332</v>
      </c>
      <c r="F242" s="7" t="str">
        <f t="shared" si="37"/>
        <v>N/A</v>
      </c>
      <c r="G242" s="10">
        <v>103320128</v>
      </c>
      <c r="H242" s="7" t="str">
        <f t="shared" si="38"/>
        <v>N/A</v>
      </c>
      <c r="I242" s="8">
        <v>-22.4</v>
      </c>
      <c r="J242" s="8">
        <v>12.44</v>
      </c>
      <c r="K242" s="25" t="s">
        <v>736</v>
      </c>
      <c r="L242" s="91" t="str">
        <f t="shared" si="39"/>
        <v>Yes</v>
      </c>
    </row>
    <row r="243" spans="1:12" x14ac:dyDescent="0.25">
      <c r="A243" s="122" t="s">
        <v>1563</v>
      </c>
      <c r="B243" s="21" t="s">
        <v>213</v>
      </c>
      <c r="C243" s="1">
        <v>2836</v>
      </c>
      <c r="D243" s="1" t="str">
        <f t="shared" si="36"/>
        <v>N/A</v>
      </c>
      <c r="E243" s="1">
        <v>885</v>
      </c>
      <c r="F243" s="1" t="str">
        <f t="shared" si="37"/>
        <v>N/A</v>
      </c>
      <c r="G243" s="1">
        <v>890</v>
      </c>
      <c r="H243" s="7" t="str">
        <f t="shared" si="38"/>
        <v>N/A</v>
      </c>
      <c r="I243" s="8">
        <v>-68.8</v>
      </c>
      <c r="J243" s="8">
        <v>0.56499999999999995</v>
      </c>
      <c r="K243" s="25" t="s">
        <v>736</v>
      </c>
      <c r="L243" s="91" t="str">
        <f t="shared" si="39"/>
        <v>Yes</v>
      </c>
    </row>
    <row r="244" spans="1:12" ht="25" x14ac:dyDescent="0.25">
      <c r="A244" s="122" t="s">
        <v>1564</v>
      </c>
      <c r="B244" s="21" t="s">
        <v>213</v>
      </c>
      <c r="C244" s="10">
        <v>41750.419957999999</v>
      </c>
      <c r="D244" s="7" t="str">
        <f t="shared" si="36"/>
        <v>N/A</v>
      </c>
      <c r="E244" s="10">
        <v>103832.01356000001</v>
      </c>
      <c r="F244" s="7" t="str">
        <f t="shared" si="37"/>
        <v>N/A</v>
      </c>
      <c r="G244" s="10">
        <v>116090.03146</v>
      </c>
      <c r="H244" s="7" t="str">
        <f t="shared" si="38"/>
        <v>N/A</v>
      </c>
      <c r="I244" s="8">
        <v>148.69999999999999</v>
      </c>
      <c r="J244" s="8">
        <v>11.81</v>
      </c>
      <c r="K244" s="25" t="s">
        <v>736</v>
      </c>
      <c r="L244" s="91" t="str">
        <f t="shared" si="39"/>
        <v>Yes</v>
      </c>
    </row>
    <row r="245" spans="1:12" ht="25" x14ac:dyDescent="0.25">
      <c r="A245" s="153" t="s">
        <v>1565</v>
      </c>
      <c r="B245" s="21" t="s">
        <v>213</v>
      </c>
      <c r="C245" s="10">
        <v>19451.547133</v>
      </c>
      <c r="D245" s="7" t="str">
        <f t="shared" si="36"/>
        <v>N/A</v>
      </c>
      <c r="E245" s="10">
        <v>67967.361111000006</v>
      </c>
      <c r="F245" s="7" t="str">
        <f t="shared" si="37"/>
        <v>N/A</v>
      </c>
      <c r="G245" s="10">
        <v>92008.741934999998</v>
      </c>
      <c r="H245" s="7" t="str">
        <f t="shared" si="38"/>
        <v>N/A</v>
      </c>
      <c r="I245" s="8">
        <v>249.4</v>
      </c>
      <c r="J245" s="8">
        <v>35.369999999999997</v>
      </c>
      <c r="K245" s="25" t="s">
        <v>736</v>
      </c>
      <c r="L245" s="91" t="str">
        <f t="shared" si="39"/>
        <v>No</v>
      </c>
    </row>
    <row r="246" spans="1:12" ht="25" x14ac:dyDescent="0.25">
      <c r="A246" s="153" t="s">
        <v>1566</v>
      </c>
      <c r="B246" s="21" t="s">
        <v>213</v>
      </c>
      <c r="C246" s="10">
        <v>54495.963434999998</v>
      </c>
      <c r="D246" s="7" t="str">
        <f t="shared" si="36"/>
        <v>N/A</v>
      </c>
      <c r="E246" s="10">
        <v>108817.06178</v>
      </c>
      <c r="F246" s="7" t="str">
        <f t="shared" si="37"/>
        <v>N/A</v>
      </c>
      <c r="G246" s="10">
        <v>118900.01882</v>
      </c>
      <c r="H246" s="7" t="str">
        <f t="shared" si="38"/>
        <v>N/A</v>
      </c>
      <c r="I246" s="8">
        <v>99.68</v>
      </c>
      <c r="J246" s="8">
        <v>9.266</v>
      </c>
      <c r="K246" s="25" t="s">
        <v>736</v>
      </c>
      <c r="L246" s="91" t="str">
        <f t="shared" si="39"/>
        <v>Yes</v>
      </c>
    </row>
    <row r="247" spans="1:12" ht="25" x14ac:dyDescent="0.25">
      <c r="A247" s="153" t="s">
        <v>1567</v>
      </c>
      <c r="B247" s="21" t="s">
        <v>213</v>
      </c>
      <c r="C247" s="10">
        <v>4560</v>
      </c>
      <c r="D247" s="7" t="str">
        <f t="shared" si="36"/>
        <v>N/A</v>
      </c>
      <c r="E247" s="10" t="s">
        <v>1747</v>
      </c>
      <c r="F247" s="7" t="str">
        <f t="shared" si="37"/>
        <v>N/A</v>
      </c>
      <c r="G247" s="10" t="s">
        <v>1747</v>
      </c>
      <c r="H247" s="7" t="str">
        <f t="shared" si="38"/>
        <v>N/A</v>
      </c>
      <c r="I247" s="8" t="s">
        <v>1747</v>
      </c>
      <c r="J247" s="8" t="s">
        <v>1747</v>
      </c>
      <c r="K247" s="25" t="s">
        <v>736</v>
      </c>
      <c r="L247" s="91" t="str">
        <f t="shared" si="39"/>
        <v>N/A</v>
      </c>
    </row>
    <row r="248" spans="1:12" ht="25" x14ac:dyDescent="0.25">
      <c r="A248" s="153" t="s">
        <v>1568</v>
      </c>
      <c r="B248" s="21" t="s">
        <v>213</v>
      </c>
      <c r="C248" s="10">
        <v>18775</v>
      </c>
      <c r="D248" s="7" t="str">
        <f t="shared" si="36"/>
        <v>N/A</v>
      </c>
      <c r="E248" s="10" t="s">
        <v>1747</v>
      </c>
      <c r="F248" s="7" t="str">
        <f t="shared" si="37"/>
        <v>N/A</v>
      </c>
      <c r="G248" s="10" t="s">
        <v>1747</v>
      </c>
      <c r="H248" s="7" t="str">
        <f t="shared" si="38"/>
        <v>N/A</v>
      </c>
      <c r="I248" s="8" t="s">
        <v>1747</v>
      </c>
      <c r="J248" s="8" t="s">
        <v>1747</v>
      </c>
      <c r="K248" s="25" t="s">
        <v>736</v>
      </c>
      <c r="L248" s="91" t="str">
        <f t="shared" si="39"/>
        <v>N/A</v>
      </c>
    </row>
    <row r="249" spans="1:12" ht="25" x14ac:dyDescent="0.25">
      <c r="A249" s="148" t="s">
        <v>1569</v>
      </c>
      <c r="B249" s="21" t="s">
        <v>213</v>
      </c>
      <c r="C249" s="7">
        <v>11.639169334</v>
      </c>
      <c r="D249" s="7" t="str">
        <f t="shared" si="36"/>
        <v>N/A</v>
      </c>
      <c r="E249" s="7">
        <v>8.4818861415000004</v>
      </c>
      <c r="F249" s="7" t="str">
        <f t="shared" si="37"/>
        <v>N/A</v>
      </c>
      <c r="G249" s="7">
        <v>13.556740289</v>
      </c>
      <c r="H249" s="7" t="str">
        <f t="shared" si="38"/>
        <v>N/A</v>
      </c>
      <c r="I249" s="8">
        <v>-27.1</v>
      </c>
      <c r="J249" s="8">
        <v>59.83</v>
      </c>
      <c r="K249" s="25" t="s">
        <v>736</v>
      </c>
      <c r="L249" s="91" t="str">
        <f t="shared" si="39"/>
        <v>No</v>
      </c>
    </row>
    <row r="250" spans="1:12" ht="25" x14ac:dyDescent="0.25">
      <c r="A250" s="152" t="s">
        <v>1570</v>
      </c>
      <c r="B250" s="21" t="s">
        <v>213</v>
      </c>
      <c r="C250" s="7">
        <v>16.291956935000002</v>
      </c>
      <c r="D250" s="7" t="str">
        <f t="shared" si="36"/>
        <v>N/A</v>
      </c>
      <c r="E250" s="7">
        <v>20.262664165</v>
      </c>
      <c r="F250" s="7" t="str">
        <f t="shared" si="37"/>
        <v>N/A</v>
      </c>
      <c r="G250" s="7">
        <v>40.969162996000001</v>
      </c>
      <c r="H250" s="7" t="str">
        <f t="shared" si="38"/>
        <v>N/A</v>
      </c>
      <c r="I250" s="8">
        <v>24.37</v>
      </c>
      <c r="J250" s="8">
        <v>102.2</v>
      </c>
      <c r="K250" s="25" t="s">
        <v>736</v>
      </c>
      <c r="L250" s="91" t="str">
        <f t="shared" si="39"/>
        <v>No</v>
      </c>
    </row>
    <row r="251" spans="1:12" ht="25" x14ac:dyDescent="0.25">
      <c r="A251" s="152" t="s">
        <v>1571</v>
      </c>
      <c r="B251" s="21" t="s">
        <v>213</v>
      </c>
      <c r="C251" s="7">
        <v>25.104311544000002</v>
      </c>
      <c r="D251" s="7" t="str">
        <f t="shared" si="36"/>
        <v>N/A</v>
      </c>
      <c r="E251" s="7">
        <v>35.366408739000001</v>
      </c>
      <c r="F251" s="7" t="str">
        <f t="shared" si="37"/>
        <v>N/A</v>
      </c>
      <c r="G251" s="7">
        <v>43.362350380999999</v>
      </c>
      <c r="H251" s="7" t="str">
        <f t="shared" si="38"/>
        <v>N/A</v>
      </c>
      <c r="I251" s="8">
        <v>40.880000000000003</v>
      </c>
      <c r="J251" s="8">
        <v>22.61</v>
      </c>
      <c r="K251" s="25" t="s">
        <v>736</v>
      </c>
      <c r="L251" s="91" t="str">
        <f t="shared" si="39"/>
        <v>Yes</v>
      </c>
    </row>
    <row r="252" spans="1:12" ht="25" x14ac:dyDescent="0.25">
      <c r="A252" s="152" t="s">
        <v>1572</v>
      </c>
      <c r="B252" s="21" t="s">
        <v>213</v>
      </c>
      <c r="C252" s="7">
        <v>1.6126431199999999E-2</v>
      </c>
      <c r="D252" s="7" t="str">
        <f t="shared" si="36"/>
        <v>N/A</v>
      </c>
      <c r="E252" s="7">
        <v>0</v>
      </c>
      <c r="F252" s="7" t="str">
        <f t="shared" si="37"/>
        <v>N/A</v>
      </c>
      <c r="G252" s="7">
        <v>0</v>
      </c>
      <c r="H252" s="7" t="str">
        <f t="shared" si="38"/>
        <v>N/A</v>
      </c>
      <c r="I252" s="8">
        <v>-100</v>
      </c>
      <c r="J252" s="8" t="s">
        <v>1747</v>
      </c>
      <c r="K252" s="25" t="s">
        <v>736</v>
      </c>
      <c r="L252" s="91" t="str">
        <f t="shared" si="39"/>
        <v>N/A</v>
      </c>
    </row>
    <row r="253" spans="1:12" ht="25" x14ac:dyDescent="0.25">
      <c r="A253" s="154" t="s">
        <v>1573</v>
      </c>
      <c r="B253" s="99" t="s">
        <v>213</v>
      </c>
      <c r="C253" s="130">
        <v>2.14638334E-2</v>
      </c>
      <c r="D253" s="130" t="str">
        <f t="shared" si="36"/>
        <v>N/A</v>
      </c>
      <c r="E253" s="130">
        <v>0</v>
      </c>
      <c r="F253" s="130" t="str">
        <f t="shared" si="37"/>
        <v>N/A</v>
      </c>
      <c r="G253" s="130">
        <v>0</v>
      </c>
      <c r="H253" s="130" t="str">
        <f t="shared" si="38"/>
        <v>N/A</v>
      </c>
      <c r="I253" s="131">
        <v>-100</v>
      </c>
      <c r="J253" s="131" t="s">
        <v>1747</v>
      </c>
      <c r="K253" s="144" t="s">
        <v>736</v>
      </c>
      <c r="L253" s="102" t="str">
        <f t="shared" si="39"/>
        <v>N/A</v>
      </c>
    </row>
    <row r="254" spans="1:12" x14ac:dyDescent="0.25">
      <c r="A254" s="169" t="s">
        <v>1632</v>
      </c>
      <c r="B254" s="170"/>
      <c r="C254" s="170"/>
      <c r="D254" s="170"/>
      <c r="E254" s="170"/>
      <c r="F254" s="170"/>
      <c r="G254" s="170"/>
      <c r="H254" s="170"/>
      <c r="I254" s="170"/>
      <c r="J254" s="170"/>
      <c r="K254" s="170"/>
      <c r="L254" s="171"/>
    </row>
    <row r="255" spans="1:12" x14ac:dyDescent="0.25">
      <c r="A255" s="164" t="s">
        <v>1630</v>
      </c>
      <c r="B255" s="165"/>
      <c r="C255" s="165"/>
      <c r="D255" s="165"/>
      <c r="E255" s="165"/>
      <c r="F255" s="165"/>
      <c r="G255" s="165"/>
      <c r="H255" s="165"/>
      <c r="I255" s="165"/>
      <c r="J255" s="165"/>
      <c r="K255" s="165"/>
      <c r="L255" s="166"/>
    </row>
    <row r="256" spans="1:12" s="13" customFormat="1" x14ac:dyDescent="0.25">
      <c r="A256" s="167" t="s">
        <v>1731</v>
      </c>
      <c r="B256" s="167"/>
      <c r="C256" s="167"/>
      <c r="D256" s="167"/>
      <c r="E256" s="167"/>
      <c r="F256" s="167"/>
      <c r="G256" s="167"/>
      <c r="H256" s="167"/>
      <c r="I256" s="167"/>
      <c r="J256" s="167"/>
      <c r="K256" s="167"/>
      <c r="L256" s="168"/>
    </row>
    <row r="258" spans="1:1" x14ac:dyDescent="0.25">
      <c r="A258" s="2"/>
    </row>
    <row r="259" spans="1:1" x14ac:dyDescent="0.25">
      <c r="A259" s="2"/>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activeCell="K249" sqref="K249"/>
      <selection pane="topRight" activeCell="K249" sqref="K249"/>
      <selection pane="bottomLeft" activeCell="K249" sqref="K249"/>
      <selection pane="bottomRight" activeCell="K249" sqref="K249"/>
    </sheetView>
  </sheetViews>
  <sheetFormatPr defaultColWidth="9.1796875" defaultRowHeight="12.5" x14ac:dyDescent="0.25"/>
  <cols>
    <col min="1" max="1" width="77.26953125" style="2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1728</v>
      </c>
      <c r="B1" s="156"/>
      <c r="C1" s="156"/>
      <c r="D1" s="156"/>
      <c r="E1" s="156"/>
      <c r="F1" s="156"/>
      <c r="G1" s="156"/>
      <c r="H1" s="156"/>
      <c r="I1" s="156"/>
      <c r="J1" s="156"/>
      <c r="K1" s="157"/>
    </row>
    <row r="2" spans="1:11" ht="13" x14ac:dyDescent="0.3">
      <c r="A2" s="161" t="s">
        <v>1575</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s="15" customFormat="1" x14ac:dyDescent="0.25">
      <c r="A6" s="88" t="s">
        <v>341</v>
      </c>
      <c r="B6" s="5" t="s">
        <v>213</v>
      </c>
      <c r="C6" s="14">
        <v>7</v>
      </c>
      <c r="D6" s="5" t="s">
        <v>213</v>
      </c>
      <c r="E6" s="14">
        <v>7</v>
      </c>
      <c r="F6" s="5" t="s">
        <v>213</v>
      </c>
      <c r="G6" s="14">
        <v>7</v>
      </c>
      <c r="H6" s="5" t="s">
        <v>213</v>
      </c>
      <c r="I6" s="6" t="s">
        <v>213</v>
      </c>
      <c r="J6" s="6" t="s">
        <v>213</v>
      </c>
      <c r="K6" s="91" t="s">
        <v>213</v>
      </c>
    </row>
    <row r="7" spans="1:11" s="15" customFormat="1" x14ac:dyDescent="0.25">
      <c r="A7" s="89" t="s">
        <v>301</v>
      </c>
      <c r="B7" s="16" t="s">
        <v>213</v>
      </c>
      <c r="C7" s="17">
        <v>16365</v>
      </c>
      <c r="D7" s="18" t="str">
        <f>IF($B7="N/A","N/A",IF(C7&gt;15,"No",IF(C7&lt;-15,"No","Yes")))</f>
        <v>N/A</v>
      </c>
      <c r="E7" s="17">
        <v>26882</v>
      </c>
      <c r="F7" s="18" t="str">
        <f>IF($B7="N/A","N/A",IF(E7&gt;15,"No",IF(E7&lt;-15,"No","Yes")))</f>
        <v>N/A</v>
      </c>
      <c r="G7" s="17">
        <v>28290</v>
      </c>
      <c r="H7" s="18" t="str">
        <f>IF($B7="N/A","N/A",IF(G7&gt;15,"No",IF(G7&lt;-15,"No","Yes")))</f>
        <v>N/A</v>
      </c>
      <c r="I7" s="19">
        <v>64.27</v>
      </c>
      <c r="J7" s="19">
        <v>5.2380000000000004</v>
      </c>
      <c r="K7" s="92" t="str">
        <f t="shared" ref="K7:K24" si="0">IF(J7="Div by 0", "N/A", IF(J7="N/A","N/A", IF(J7&gt;30, "No", IF(J7&lt;-30, "No", "Yes"))))</f>
        <v>Yes</v>
      </c>
    </row>
    <row r="8" spans="1:11" x14ac:dyDescent="0.25">
      <c r="A8" s="88" t="s">
        <v>361</v>
      </c>
      <c r="B8" s="16" t="s">
        <v>213</v>
      </c>
      <c r="C8" s="20">
        <v>60.274977085000003</v>
      </c>
      <c r="D8" s="18" t="str">
        <f>IF($B8="N/A","N/A",IF(C8&gt;15,"No",IF(C8&lt;-15,"No","Yes")))</f>
        <v>N/A</v>
      </c>
      <c r="E8" s="20">
        <v>24.756342534000002</v>
      </c>
      <c r="F8" s="18" t="str">
        <f>IF($B8="N/A","N/A",IF(E8&gt;15,"No",IF(E8&lt;-15,"No","Yes")))</f>
        <v>N/A</v>
      </c>
      <c r="G8" s="20">
        <v>19.010250972000001</v>
      </c>
      <c r="H8" s="18" t="str">
        <f>IF($B8="N/A","N/A",IF(G8&gt;15,"No",IF(G8&lt;-15,"No","Yes")))</f>
        <v>N/A</v>
      </c>
      <c r="I8" s="19">
        <v>-58.9</v>
      </c>
      <c r="J8" s="19">
        <v>-23.2</v>
      </c>
      <c r="K8" s="92" t="str">
        <f t="shared" si="0"/>
        <v>Yes</v>
      </c>
    </row>
    <row r="9" spans="1:11" x14ac:dyDescent="0.25">
      <c r="A9" s="88" t="s">
        <v>302</v>
      </c>
      <c r="B9" s="21" t="s">
        <v>213</v>
      </c>
      <c r="C9" s="5">
        <v>39.725022914999997</v>
      </c>
      <c r="D9" s="5" t="str">
        <f>IF($B9="N/A","N/A",IF(C9&gt;15,"No",IF(C9&lt;-15,"No","Yes")))</f>
        <v>N/A</v>
      </c>
      <c r="E9" s="5">
        <v>75.243657466000002</v>
      </c>
      <c r="F9" s="5" t="str">
        <f>IF($B9="N/A","N/A",IF(E9&gt;15,"No",IF(E9&lt;-15,"No","Yes")))</f>
        <v>N/A</v>
      </c>
      <c r="G9" s="5">
        <v>80.989749028000006</v>
      </c>
      <c r="H9" s="5" t="str">
        <f>IF($B9="N/A","N/A",IF(G9&gt;15,"No",IF(G9&lt;-15,"No","Yes")))</f>
        <v>N/A</v>
      </c>
      <c r="I9" s="6">
        <v>89.41</v>
      </c>
      <c r="J9" s="6">
        <v>7.6369999999999996</v>
      </c>
      <c r="K9" s="91" t="str">
        <f t="shared" si="0"/>
        <v>Yes</v>
      </c>
    </row>
    <row r="10" spans="1:11" x14ac:dyDescent="0.25">
      <c r="A10" s="88" t="s">
        <v>303</v>
      </c>
      <c r="B10" s="21" t="s">
        <v>213</v>
      </c>
      <c r="C10" s="5">
        <v>0</v>
      </c>
      <c r="D10" s="5" t="str">
        <f>IF($B10="N/A","N/A",IF(C10&gt;15,"No",IF(C10&lt;-15,"No","Yes")))</f>
        <v>N/A</v>
      </c>
      <c r="E10" s="5">
        <v>0</v>
      </c>
      <c r="F10" s="5" t="str">
        <f>IF($B10="N/A","N/A",IF(E10&gt;15,"No",IF(E10&lt;-15,"No","Yes")))</f>
        <v>N/A</v>
      </c>
      <c r="G10" s="5">
        <v>0</v>
      </c>
      <c r="H10" s="5" t="str">
        <f>IF($B10="N/A","N/A",IF(G10&gt;15,"No",IF(G10&lt;-15,"No","Yes")))</f>
        <v>N/A</v>
      </c>
      <c r="I10" s="6" t="s">
        <v>1747</v>
      </c>
      <c r="J10" s="6" t="s">
        <v>1747</v>
      </c>
      <c r="K10" s="91" t="str">
        <f t="shared" si="0"/>
        <v>N/A</v>
      </c>
    </row>
    <row r="11" spans="1:11" x14ac:dyDescent="0.25">
      <c r="A11" s="88" t="s">
        <v>814</v>
      </c>
      <c r="B11" s="21" t="s">
        <v>214</v>
      </c>
      <c r="C11" s="5">
        <v>85.468988694999993</v>
      </c>
      <c r="D11" s="5" t="str">
        <f>IF(OR($B11="N/A",$C11="N/A"),"N/A",IF(C11&gt;100,"No",IF(C11&lt;95,"No","Yes")))</f>
        <v>No</v>
      </c>
      <c r="E11" s="5">
        <v>99.962800387000001</v>
      </c>
      <c r="F11" s="5" t="str">
        <f>IF(OR($B11="N/A",$E11="N/A"),"N/A",IF(E11&gt;100,"No",IF(E11&lt;95,"No","Yes")))</f>
        <v>Yes</v>
      </c>
      <c r="G11" s="5">
        <v>99.968186638000006</v>
      </c>
      <c r="H11" s="5" t="str">
        <f>IF($B11="N/A","N/A",IF(G11&gt;100,"No",IF(G11&lt;95,"No","Yes")))</f>
        <v>Yes</v>
      </c>
      <c r="I11" s="6">
        <v>16.96</v>
      </c>
      <c r="J11" s="6">
        <v>5.4000000000000003E-3</v>
      </c>
      <c r="K11" s="91" t="str">
        <f t="shared" si="0"/>
        <v>Yes</v>
      </c>
    </row>
    <row r="12" spans="1:11" x14ac:dyDescent="0.25">
      <c r="A12" s="88" t="s">
        <v>304</v>
      </c>
      <c r="B12" s="21" t="s">
        <v>213</v>
      </c>
      <c r="C12" s="5">
        <v>70.522628155000007</v>
      </c>
      <c r="D12" s="5" t="str">
        <f t="shared" ref="D12:D13" si="1">IF(OR($B12="N/A",$C12="N/A"),"N/A",IF(C12&gt;100,"No",IF(C12&lt;95,"No","Yes")))</f>
        <v>N/A</v>
      </c>
      <c r="E12" s="5">
        <v>24.765555225</v>
      </c>
      <c r="F12" s="5" t="str">
        <f t="shared" ref="F12:F13" si="2">IF(OR($B12="N/A",$E12="N/A"),"N/A",IF(E12&gt;100,"No",IF(E12&lt;95,"No","Yes")))</f>
        <v>N/A</v>
      </c>
      <c r="G12" s="5">
        <v>32.686255789999997</v>
      </c>
      <c r="H12" s="5" t="str">
        <f t="shared" ref="H12:H13" si="3">IF($B12="N/A","N/A",IF(G12&gt;100,"No",IF(G12&lt;95,"No","Yes")))</f>
        <v>N/A</v>
      </c>
      <c r="I12" s="6">
        <v>-64.900000000000006</v>
      </c>
      <c r="J12" s="6">
        <v>31.98</v>
      </c>
      <c r="K12" s="91" t="str">
        <f t="shared" si="0"/>
        <v>No</v>
      </c>
    </row>
    <row r="13" spans="1:11" x14ac:dyDescent="0.25">
      <c r="A13" s="88" t="s">
        <v>815</v>
      </c>
      <c r="B13" s="21" t="s">
        <v>214</v>
      </c>
      <c r="C13" s="5">
        <v>85.432325083999999</v>
      </c>
      <c r="D13" s="5" t="str">
        <f t="shared" si="1"/>
        <v>No</v>
      </c>
      <c r="E13" s="5">
        <v>99.899561044999999</v>
      </c>
      <c r="F13" s="5" t="str">
        <f t="shared" si="2"/>
        <v>Yes</v>
      </c>
      <c r="G13" s="5">
        <v>99.950512548999995</v>
      </c>
      <c r="H13" s="5" t="str">
        <f t="shared" si="3"/>
        <v>Yes</v>
      </c>
      <c r="I13" s="6">
        <v>16.93</v>
      </c>
      <c r="J13" s="6">
        <v>5.0999999999999997E-2</v>
      </c>
      <c r="K13" s="91" t="str">
        <f t="shared" si="0"/>
        <v>Yes</v>
      </c>
    </row>
    <row r="14" spans="1:11" x14ac:dyDescent="0.25">
      <c r="A14" s="89" t="s">
        <v>305</v>
      </c>
      <c r="B14" s="21" t="s">
        <v>213</v>
      </c>
      <c r="C14" s="22">
        <v>9864</v>
      </c>
      <c r="D14" s="5" t="str">
        <f>IF($B14="N/A","N/A",IF(C14&gt;15,"No",IF(C14&lt;-15,"No","Yes")))</f>
        <v>N/A</v>
      </c>
      <c r="E14" s="22">
        <v>6655</v>
      </c>
      <c r="F14" s="5" t="str">
        <f>IF($B14="N/A","N/A",IF(E14&gt;15,"No",IF(E14&lt;-15,"No","Yes")))</f>
        <v>N/A</v>
      </c>
      <c r="G14" s="22">
        <v>5378</v>
      </c>
      <c r="H14" s="5" t="str">
        <f>IF($B14="N/A","N/A",IF(G14&gt;15,"No",IF(G14&lt;-15,"No","Yes")))</f>
        <v>N/A</v>
      </c>
      <c r="I14" s="6">
        <v>-32.5</v>
      </c>
      <c r="J14" s="6">
        <v>-19.2</v>
      </c>
      <c r="K14" s="91" t="str">
        <f t="shared" si="0"/>
        <v>Yes</v>
      </c>
    </row>
    <row r="15" spans="1:11" x14ac:dyDescent="0.25">
      <c r="A15" s="88" t="s">
        <v>433</v>
      </c>
      <c r="B15" s="21" t="s">
        <v>215</v>
      </c>
      <c r="C15" s="5">
        <v>48.854420114</v>
      </c>
      <c r="D15" s="5" t="str">
        <f>IF($B15="N/A","N/A",IF(C15&gt;20,"No",IF(C15&lt;5,"No","Yes")))</f>
        <v>No</v>
      </c>
      <c r="E15" s="5">
        <v>39.594290008000002</v>
      </c>
      <c r="F15" s="5" t="str">
        <f>IF($B15="N/A","N/A",IF(E15&gt;20,"No",IF(E15&lt;5,"No","Yes")))</f>
        <v>No</v>
      </c>
      <c r="G15" s="5">
        <v>35.738192636999997</v>
      </c>
      <c r="H15" s="5" t="str">
        <f>IF($B15="N/A","N/A",IF(G15&gt;20,"No",IF(G15&lt;5,"No","Yes")))</f>
        <v>No</v>
      </c>
      <c r="I15" s="6">
        <v>-19</v>
      </c>
      <c r="J15" s="6">
        <v>-9.74</v>
      </c>
      <c r="K15" s="91" t="str">
        <f t="shared" si="0"/>
        <v>Yes</v>
      </c>
    </row>
    <row r="16" spans="1:11" x14ac:dyDescent="0.25">
      <c r="A16" s="88" t="s">
        <v>434</v>
      </c>
      <c r="B16" s="21" t="s">
        <v>213</v>
      </c>
      <c r="C16" s="5">
        <v>51.145579886</v>
      </c>
      <c r="D16" s="5" t="str">
        <f>IF($B16="N/A","N/A",IF(C16&gt;15,"No",IF(C16&lt;-15,"No","Yes")))</f>
        <v>N/A</v>
      </c>
      <c r="E16" s="5">
        <v>60.405709991999998</v>
      </c>
      <c r="F16" s="5" t="str">
        <f>IF($B16="N/A","N/A",IF(E16&gt;15,"No",IF(E16&lt;-15,"No","Yes")))</f>
        <v>N/A</v>
      </c>
      <c r="G16" s="5">
        <v>64.261807363000003</v>
      </c>
      <c r="H16" s="5" t="str">
        <f>IF($B16="N/A","N/A",IF(G16&gt;15,"No",IF(G16&lt;-15,"No","Yes")))</f>
        <v>N/A</v>
      </c>
      <c r="I16" s="6">
        <v>18.11</v>
      </c>
      <c r="J16" s="6">
        <v>6.3840000000000003</v>
      </c>
      <c r="K16" s="91" t="str">
        <f t="shared" si="0"/>
        <v>Yes</v>
      </c>
    </row>
    <row r="17" spans="1:11" x14ac:dyDescent="0.25">
      <c r="A17" s="88" t="s">
        <v>435</v>
      </c>
      <c r="B17" s="21" t="s">
        <v>213</v>
      </c>
      <c r="C17" s="5">
        <v>0.89213300890000002</v>
      </c>
      <c r="D17" s="5" t="str">
        <f>IF($B17="N/A","N/A",IF(C17&gt;15,"No",IF(C17&lt;-15,"No","Yes")))</f>
        <v>N/A</v>
      </c>
      <c r="E17" s="5">
        <v>0.87152516899999999</v>
      </c>
      <c r="F17" s="5" t="str">
        <f>IF($B17="N/A","N/A",IF(E17&gt;15,"No",IF(E17&lt;-15,"No","Yes")))</f>
        <v>N/A</v>
      </c>
      <c r="G17" s="5">
        <v>1.1342506508000001</v>
      </c>
      <c r="H17" s="5" t="str">
        <f>IF($B17="N/A","N/A",IF(G17&gt;15,"No",IF(G17&lt;-15,"No","Yes")))</f>
        <v>N/A</v>
      </c>
      <c r="I17" s="6">
        <v>-2.31</v>
      </c>
      <c r="J17" s="6">
        <v>30.15</v>
      </c>
      <c r="K17" s="91" t="str">
        <f t="shared" si="0"/>
        <v>No</v>
      </c>
    </row>
    <row r="18" spans="1:11" x14ac:dyDescent="0.25">
      <c r="A18" s="88" t="s">
        <v>816</v>
      </c>
      <c r="B18" s="21" t="s">
        <v>213</v>
      </c>
      <c r="C18" s="51">
        <v>1859.3977273</v>
      </c>
      <c r="D18" s="5" t="str">
        <f>IF($B18="N/A","N/A",IF(C18&gt;15,"No",IF(C18&lt;-15,"No","Yes")))</f>
        <v>N/A</v>
      </c>
      <c r="E18" s="51">
        <v>4520.1379310000002</v>
      </c>
      <c r="F18" s="5" t="str">
        <f>IF($B18="N/A","N/A",IF(E18&gt;15,"No",IF(E18&lt;-15,"No","Yes")))</f>
        <v>N/A</v>
      </c>
      <c r="G18" s="51">
        <v>3154.7049179999999</v>
      </c>
      <c r="H18" s="5" t="str">
        <f>IF($B18="N/A","N/A",IF(G18&gt;15,"No",IF(G18&lt;-15,"No","Yes")))</f>
        <v>N/A</v>
      </c>
      <c r="I18" s="6">
        <v>143.1</v>
      </c>
      <c r="J18" s="6">
        <v>-30.2</v>
      </c>
      <c r="K18" s="91" t="str">
        <f t="shared" si="0"/>
        <v>No</v>
      </c>
    </row>
    <row r="19" spans="1:11" x14ac:dyDescent="0.25">
      <c r="A19" s="90" t="s">
        <v>306</v>
      </c>
      <c r="B19" s="21" t="s">
        <v>213</v>
      </c>
      <c r="C19" s="22">
        <v>11</v>
      </c>
      <c r="D19" s="21" t="s">
        <v>213</v>
      </c>
      <c r="E19" s="22">
        <v>11</v>
      </c>
      <c r="F19" s="21" t="s">
        <v>213</v>
      </c>
      <c r="G19" s="22">
        <v>181</v>
      </c>
      <c r="H19" s="5" t="str">
        <f>IF($B19="N/A","N/A",IF(G19&gt;15,"No",IF(G19&lt;-15,"No","Yes")))</f>
        <v>N/A</v>
      </c>
      <c r="I19" s="6">
        <v>-85.7</v>
      </c>
      <c r="J19" s="6">
        <v>18000</v>
      </c>
      <c r="K19" s="91" t="str">
        <f t="shared" si="0"/>
        <v>No</v>
      </c>
    </row>
    <row r="20" spans="1:11" x14ac:dyDescent="0.25">
      <c r="A20" s="90" t="s">
        <v>346</v>
      </c>
      <c r="B20" s="21" t="s">
        <v>213</v>
      </c>
      <c r="C20" s="4">
        <v>4.2774213300000002E-2</v>
      </c>
      <c r="D20" s="21" t="s">
        <v>213</v>
      </c>
      <c r="E20" s="4">
        <v>3.7199613E-3</v>
      </c>
      <c r="F20" s="21" t="s">
        <v>213</v>
      </c>
      <c r="G20" s="4">
        <v>0.63980205020000003</v>
      </c>
      <c r="H20" s="5" t="str">
        <f>IF($B20="N/A","N/A",IF(G20&gt;15,"No",IF(G20&lt;-15,"No","Yes")))</f>
        <v>N/A</v>
      </c>
      <c r="I20" s="6">
        <v>-91.3</v>
      </c>
      <c r="J20" s="6">
        <v>17099</v>
      </c>
      <c r="K20" s="91" t="str">
        <f t="shared" si="0"/>
        <v>No</v>
      </c>
    </row>
    <row r="21" spans="1:11" ht="25" x14ac:dyDescent="0.25">
      <c r="A21" s="90" t="s">
        <v>817</v>
      </c>
      <c r="B21" s="21" t="s">
        <v>213</v>
      </c>
      <c r="C21" s="23">
        <v>4030.1428571000001</v>
      </c>
      <c r="D21" s="5" t="str">
        <f>IF($B21="N/A","N/A",IF(C21&gt;60,"No",IF(C21&lt;15,"No","Yes")))</f>
        <v>N/A</v>
      </c>
      <c r="E21" s="23">
        <v>8270</v>
      </c>
      <c r="F21" s="5" t="str">
        <f>IF($B21="N/A","N/A",IF(E21&gt;60,"No",IF(E21&lt;15,"No","Yes")))</f>
        <v>N/A</v>
      </c>
      <c r="G21" s="23">
        <v>3178.4088397999999</v>
      </c>
      <c r="H21" s="5" t="str">
        <f>IF($B21="N/A","N/A",IF(G21&gt;60,"No",IF(G21&lt;15,"No","Yes")))</f>
        <v>N/A</v>
      </c>
      <c r="I21" s="6">
        <v>105.2</v>
      </c>
      <c r="J21" s="6">
        <v>-61.6</v>
      </c>
      <c r="K21" s="91" t="str">
        <f t="shared" si="0"/>
        <v>No</v>
      </c>
    </row>
    <row r="22" spans="1:11" x14ac:dyDescent="0.25">
      <c r="A22" s="90" t="s">
        <v>818</v>
      </c>
      <c r="B22" s="21" t="s">
        <v>217</v>
      </c>
      <c r="C22" s="22">
        <v>11</v>
      </c>
      <c r="D22" s="5" t="str">
        <f>IF($B22="N/A","N/A",IF(C22="N/A","N/A",IF(C22=0,"Yes","No")))</f>
        <v>No</v>
      </c>
      <c r="E22" s="22">
        <v>11</v>
      </c>
      <c r="F22" s="5" t="str">
        <f>IF($B22="N/A","N/A",IF(E22="N/A","N/A",IF(E22=0,"Yes","No")))</f>
        <v>No</v>
      </c>
      <c r="G22" s="22">
        <v>0</v>
      </c>
      <c r="H22" s="5" t="str">
        <f>IF($B22="N/A","N/A",IF(G22=0,"Yes","No"))</f>
        <v>Yes</v>
      </c>
      <c r="I22" s="6">
        <v>100</v>
      </c>
      <c r="J22" s="6">
        <v>-100</v>
      </c>
      <c r="K22" s="91" t="str">
        <f t="shared" si="0"/>
        <v>No</v>
      </c>
    </row>
    <row r="23" spans="1:11" x14ac:dyDescent="0.25">
      <c r="A23" s="90" t="s">
        <v>819</v>
      </c>
      <c r="B23" s="21" t="s">
        <v>217</v>
      </c>
      <c r="C23" s="5">
        <v>0</v>
      </c>
      <c r="D23" s="5" t="str">
        <f>IF($B23="N/A","N/A",IF(C23="N/A","N/A",IF(C23=0,"Yes","No")))</f>
        <v>Yes</v>
      </c>
      <c r="E23" s="5">
        <v>0</v>
      </c>
      <c r="F23" s="5" t="str">
        <f t="shared" ref="F23:F24" si="4">IF($B23="N/A","N/A",IF(E23="N/A","N/A",IF(E23=0,"Yes","No")))</f>
        <v>Yes</v>
      </c>
      <c r="G23" s="5">
        <v>0</v>
      </c>
      <c r="H23" s="5" t="str">
        <f t="shared" ref="H23:H24" si="5">IF($B23="N/A","N/A",IF(G23=0,"Yes","No"))</f>
        <v>Yes</v>
      </c>
      <c r="I23" s="6" t="s">
        <v>1747</v>
      </c>
      <c r="J23" s="6" t="s">
        <v>1747</v>
      </c>
      <c r="K23" s="91" t="str">
        <f t="shared" si="0"/>
        <v>N/A</v>
      </c>
    </row>
    <row r="24" spans="1:11" x14ac:dyDescent="0.25">
      <c r="A24" s="98" t="s">
        <v>820</v>
      </c>
      <c r="B24" s="99" t="s">
        <v>217</v>
      </c>
      <c r="C24" s="120">
        <v>0</v>
      </c>
      <c r="D24" s="100" t="str">
        <f>IF($B24="N/A","N/A",IF(C24="N/A","N/A",IF(C24=0,"Yes","No")))</f>
        <v>Yes</v>
      </c>
      <c r="E24" s="120">
        <v>0</v>
      </c>
      <c r="F24" s="100" t="str">
        <f t="shared" si="4"/>
        <v>Yes</v>
      </c>
      <c r="G24" s="120">
        <v>0</v>
      </c>
      <c r="H24" s="100" t="str">
        <f t="shared" si="5"/>
        <v>Yes</v>
      </c>
      <c r="I24" s="101" t="s">
        <v>1747</v>
      </c>
      <c r="J24" s="101" t="s">
        <v>1747</v>
      </c>
      <c r="K24" s="102" t="str">
        <f t="shared" si="0"/>
        <v>N/A</v>
      </c>
    </row>
    <row r="25" spans="1:11" s="67" customFormat="1" x14ac:dyDescent="0.25">
      <c r="A25" s="169" t="s">
        <v>1632</v>
      </c>
      <c r="B25" s="170"/>
      <c r="C25" s="170"/>
      <c r="D25" s="170"/>
      <c r="E25" s="170"/>
      <c r="F25" s="170"/>
      <c r="G25" s="170"/>
      <c r="H25" s="170"/>
      <c r="I25" s="170"/>
      <c r="J25" s="170"/>
      <c r="K25" s="171"/>
    </row>
    <row r="26" spans="1:11" ht="16.5" customHeight="1" x14ac:dyDescent="0.25">
      <c r="A26" s="164" t="s">
        <v>1630</v>
      </c>
      <c r="B26" s="165"/>
      <c r="C26" s="165"/>
      <c r="D26" s="165"/>
      <c r="E26" s="165"/>
      <c r="F26" s="165"/>
      <c r="G26" s="165"/>
      <c r="H26" s="165"/>
      <c r="I26" s="165"/>
      <c r="J26" s="165"/>
      <c r="K26" s="166"/>
    </row>
    <row r="27" spans="1:11" x14ac:dyDescent="0.25">
      <c r="A27" s="167" t="s">
        <v>1731</v>
      </c>
      <c r="B27" s="167"/>
      <c r="C27" s="167"/>
      <c r="D27" s="167"/>
      <c r="E27" s="167"/>
      <c r="F27" s="167"/>
      <c r="G27" s="167"/>
      <c r="H27" s="167"/>
      <c r="I27" s="167"/>
      <c r="J27" s="167"/>
      <c r="K27" s="168"/>
    </row>
    <row r="28" spans="1:11" x14ac:dyDescent="0.25">
      <c r="B28" s="21"/>
      <c r="C28" s="4"/>
      <c r="D28" s="5"/>
      <c r="E28" s="4"/>
      <c r="F28" s="5"/>
      <c r="G28" s="4"/>
      <c r="H28" s="5"/>
      <c r="I28" s="6"/>
      <c r="J28" s="6"/>
      <c r="K28" s="5"/>
    </row>
    <row r="29" spans="1:11" x14ac:dyDescent="0.25">
      <c r="B29" s="21"/>
      <c r="C29" s="4"/>
      <c r="D29" s="5"/>
      <c r="E29" s="4"/>
      <c r="F29" s="5"/>
      <c r="G29" s="4"/>
      <c r="H29" s="5"/>
      <c r="I29" s="6"/>
      <c r="J29" s="6"/>
      <c r="K29" s="5"/>
    </row>
    <row r="30" spans="1:11" x14ac:dyDescent="0.25">
      <c r="B30" s="21"/>
      <c r="C30" s="4"/>
      <c r="D30" s="5"/>
      <c r="E30" s="4"/>
      <c r="F30" s="5"/>
      <c r="G30" s="4"/>
      <c r="H30" s="5"/>
      <c r="I30" s="6"/>
      <c r="J30" s="6"/>
      <c r="K30" s="5"/>
    </row>
    <row r="31" spans="1:11" x14ac:dyDescent="0.25">
      <c r="B31" s="21"/>
      <c r="C31" s="4"/>
      <c r="D31" s="5"/>
      <c r="E31" s="4"/>
      <c r="F31" s="5"/>
      <c r="G31" s="4"/>
      <c r="H31" s="5"/>
      <c r="I31" s="6"/>
      <c r="J31" s="6"/>
      <c r="K31" s="5"/>
    </row>
    <row r="32" spans="1:11" x14ac:dyDescent="0.25">
      <c r="B32" s="21"/>
      <c r="C32" s="4"/>
      <c r="D32" s="5"/>
      <c r="E32" s="4"/>
      <c r="F32" s="5"/>
      <c r="G32" s="4"/>
      <c r="H32" s="5"/>
      <c r="I32" s="6"/>
      <c r="J32" s="6"/>
      <c r="K32" s="5"/>
    </row>
    <row r="33" spans="2:11" x14ac:dyDescent="0.25">
      <c r="B33" s="21"/>
      <c r="C33" s="4"/>
      <c r="D33" s="5"/>
      <c r="E33" s="4"/>
      <c r="F33" s="5"/>
      <c r="G33" s="4"/>
      <c r="H33" s="5"/>
      <c r="I33" s="6"/>
      <c r="J33" s="6"/>
      <c r="K33" s="5"/>
    </row>
    <row r="34" spans="2:11" x14ac:dyDescent="0.25">
      <c r="B34" s="21"/>
      <c r="C34" s="4"/>
      <c r="D34" s="5"/>
      <c r="E34" s="4"/>
      <c r="F34" s="5"/>
      <c r="G34" s="4"/>
      <c r="H34" s="5"/>
      <c r="I34" s="6"/>
      <c r="J34" s="6"/>
      <c r="K34" s="5"/>
    </row>
    <row r="35" spans="2:11" x14ac:dyDescent="0.25">
      <c r="B35" s="21"/>
      <c r="C35" s="4"/>
      <c r="D35" s="5"/>
      <c r="E35" s="4"/>
      <c r="F35" s="5"/>
      <c r="G35" s="4"/>
      <c r="H35" s="5"/>
      <c r="I35" s="6"/>
      <c r="J35" s="6"/>
      <c r="K35" s="5"/>
    </row>
    <row r="36" spans="2:11" x14ac:dyDescent="0.25">
      <c r="B36" s="21"/>
      <c r="C36" s="4"/>
      <c r="D36" s="5"/>
      <c r="E36" s="4"/>
      <c r="F36" s="5"/>
      <c r="G36" s="4"/>
      <c r="H36" s="5"/>
      <c r="I36" s="6"/>
      <c r="J36" s="6"/>
      <c r="K36" s="5"/>
    </row>
    <row r="37" spans="2:11" x14ac:dyDescent="0.25">
      <c r="B37" s="21"/>
      <c r="C37" s="4"/>
      <c r="D37" s="5"/>
      <c r="E37" s="4"/>
      <c r="F37" s="5"/>
      <c r="G37" s="4"/>
      <c r="H37" s="5"/>
      <c r="I37" s="6"/>
      <c r="J37" s="6"/>
      <c r="K37" s="5"/>
    </row>
    <row r="38" spans="2:11" x14ac:dyDescent="0.25">
      <c r="B38" s="21"/>
      <c r="C38" s="4"/>
      <c r="D38" s="5"/>
      <c r="E38" s="4"/>
      <c r="F38" s="5"/>
      <c r="G38" s="4"/>
      <c r="H38" s="5"/>
      <c r="I38" s="6"/>
      <c r="J38" s="6"/>
      <c r="K38" s="5"/>
    </row>
    <row r="39" spans="2:11" x14ac:dyDescent="0.25">
      <c r="B39" s="21"/>
      <c r="C39" s="4"/>
      <c r="D39" s="5"/>
      <c r="E39" s="4"/>
      <c r="F39" s="5"/>
      <c r="G39" s="4"/>
      <c r="H39" s="5"/>
      <c r="I39" s="6"/>
      <c r="J39" s="6"/>
      <c r="K39" s="5"/>
    </row>
    <row r="40" spans="2:11" x14ac:dyDescent="0.25">
      <c r="B40" s="21"/>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I24" activePane="bottomRight" state="frozen"/>
      <selection activeCell="K249" sqref="K249"/>
      <selection pane="topRight" activeCell="K249" sqref="K249"/>
      <selection pane="bottomLeft" activeCell="K249" sqref="K249"/>
      <selection pane="bottomRight" activeCell="K249" sqref="K249"/>
    </sheetView>
  </sheetViews>
  <sheetFormatPr defaultColWidth="9.1796875" defaultRowHeight="12.5" x14ac:dyDescent="0.25"/>
  <cols>
    <col min="1" max="1" width="77.26953125" style="2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1728</v>
      </c>
      <c r="B1" s="156"/>
      <c r="C1" s="156"/>
      <c r="D1" s="156"/>
      <c r="E1" s="156"/>
      <c r="F1" s="156"/>
      <c r="G1" s="156"/>
      <c r="H1" s="156"/>
      <c r="I1" s="156"/>
      <c r="J1" s="156"/>
      <c r="K1" s="157"/>
    </row>
    <row r="2" spans="1:11" ht="13" x14ac:dyDescent="0.3">
      <c r="A2" s="161" t="s">
        <v>1576</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87" t="s">
        <v>301</v>
      </c>
      <c r="B6" s="21" t="s">
        <v>213</v>
      </c>
      <c r="C6" s="22">
        <v>5045</v>
      </c>
      <c r="D6" s="5" t="str">
        <f>IF($B6="N/A","N/A",IF(C6&gt;15,"No",IF(C6&lt;-15,"No","Yes")))</f>
        <v>N/A</v>
      </c>
      <c r="E6" s="22">
        <v>4020</v>
      </c>
      <c r="F6" s="5" t="str">
        <f>IF($B6="N/A","N/A",IF(E6&gt;15,"No",IF(E6&lt;-15,"No","Yes")))</f>
        <v>N/A</v>
      </c>
      <c r="G6" s="22">
        <v>3456</v>
      </c>
      <c r="H6" s="5" t="str">
        <f>IF($B6="N/A","N/A",IF(G6&gt;15,"No",IF(G6&lt;-15,"No","Yes")))</f>
        <v>N/A</v>
      </c>
      <c r="I6" s="6">
        <v>-20.3</v>
      </c>
      <c r="J6" s="6">
        <v>-14</v>
      </c>
      <c r="K6" s="91" t="str">
        <f t="shared" ref="K6:K36" si="0">IF(J6="Div by 0", "N/A", IF(J6="N/A","N/A", IF(J6&gt;30, "No", IF(J6&lt;-30, "No", "Yes"))))</f>
        <v>Yes</v>
      </c>
    </row>
    <row r="7" spans="1:11" x14ac:dyDescent="0.25">
      <c r="A7" s="87" t="s">
        <v>307</v>
      </c>
      <c r="B7" s="21" t="s">
        <v>214</v>
      </c>
      <c r="C7" s="63">
        <v>100</v>
      </c>
      <c r="D7" s="5" t="str">
        <f>IF($B7="N/A","N/A",IF(C7&gt;100,"No",IF(C7&lt;95,"No","Yes")))</f>
        <v>Yes</v>
      </c>
      <c r="E7" s="63">
        <v>100</v>
      </c>
      <c r="F7" s="5" t="str">
        <f>IF($B7="N/A","N/A",IF(E7&gt;100,"No",IF(E7&lt;95,"No","Yes")))</f>
        <v>Yes</v>
      </c>
      <c r="G7" s="5">
        <v>100</v>
      </c>
      <c r="H7" s="5" t="str">
        <f>IF($B7="N/A","N/A",IF(G7&gt;100,"No",IF(G7&lt;95,"No","Yes")))</f>
        <v>Yes</v>
      </c>
      <c r="I7" s="6">
        <v>0</v>
      </c>
      <c r="J7" s="6">
        <v>0</v>
      </c>
      <c r="K7" s="91" t="str">
        <f t="shared" si="0"/>
        <v>Yes</v>
      </c>
    </row>
    <row r="8" spans="1:11" x14ac:dyDescent="0.25">
      <c r="A8" s="87" t="s">
        <v>308</v>
      </c>
      <c r="B8" s="21" t="s">
        <v>217</v>
      </c>
      <c r="C8" s="63">
        <v>0</v>
      </c>
      <c r="D8" s="5" t="str">
        <f>IF($B8="N/A","N/A",IF(C8=0,"Yes","No"))</f>
        <v>Yes</v>
      </c>
      <c r="E8" s="63">
        <v>0</v>
      </c>
      <c r="F8" s="5" t="str">
        <f>IF($B8="N/A","N/A",IF(E8=0,"Yes","No"))</f>
        <v>Yes</v>
      </c>
      <c r="G8" s="63">
        <v>0</v>
      </c>
      <c r="H8" s="5" t="str">
        <f>IF($B8="N/A","N/A",IF(G8=0,"Yes","No"))</f>
        <v>Yes</v>
      </c>
      <c r="I8" s="6" t="s">
        <v>1747</v>
      </c>
      <c r="J8" s="6" t="s">
        <v>1747</v>
      </c>
      <c r="K8" s="91" t="str">
        <f t="shared" si="0"/>
        <v>N/A</v>
      </c>
    </row>
    <row r="9" spans="1:11" x14ac:dyDescent="0.25">
      <c r="A9" s="87" t="s">
        <v>821</v>
      </c>
      <c r="B9" s="21" t="s">
        <v>218</v>
      </c>
      <c r="C9" s="51">
        <v>9845.0889989999996</v>
      </c>
      <c r="D9" s="5" t="str">
        <f>IF($B9="N/A","N/A",IF(C9&gt;7000,"No",IF(C9&lt;2000,"No","Yes")))</f>
        <v>No</v>
      </c>
      <c r="E9" s="51">
        <v>9799.7594527000001</v>
      </c>
      <c r="F9" s="5" t="str">
        <f>IF($B9="N/A","N/A",IF(E9&gt;7000,"No",IF(E9&lt;2000,"No","Yes")))</f>
        <v>No</v>
      </c>
      <c r="G9" s="51">
        <v>8467.5763889000009</v>
      </c>
      <c r="H9" s="5" t="str">
        <f>IF($B9="N/A","N/A",IF(G9&gt;7000,"No",IF(G9&lt;2000,"No","Yes")))</f>
        <v>No</v>
      </c>
      <c r="I9" s="6">
        <v>-0.46</v>
      </c>
      <c r="J9" s="6">
        <v>-13.6</v>
      </c>
      <c r="K9" s="91" t="str">
        <f t="shared" si="0"/>
        <v>Yes</v>
      </c>
    </row>
    <row r="10" spans="1:11" x14ac:dyDescent="0.25">
      <c r="A10" s="87" t="s">
        <v>822</v>
      </c>
      <c r="B10" s="21" t="s">
        <v>213</v>
      </c>
      <c r="C10" s="51">
        <v>1919.4803678999999</v>
      </c>
      <c r="D10" s="5" t="str">
        <f>IF($B10="N/A","N/A",IF(C10&gt;15,"No",IF(C10&lt;-15,"No","Yes")))</f>
        <v>N/A</v>
      </c>
      <c r="E10" s="51">
        <v>1991.2572281</v>
      </c>
      <c r="F10" s="5" t="str">
        <f>IF($B10="N/A","N/A",IF(E10&gt;15,"No",IF(E10&lt;-15,"No","Yes")))</f>
        <v>N/A</v>
      </c>
      <c r="G10" s="51">
        <v>1907.9374104000001</v>
      </c>
      <c r="H10" s="5" t="str">
        <f>IF($B10="N/A","N/A",IF(G10&gt;15,"No",IF(G10&lt;-15,"No","Yes")))</f>
        <v>N/A</v>
      </c>
      <c r="I10" s="6">
        <v>3.7389999999999999</v>
      </c>
      <c r="J10" s="6">
        <v>-4.18</v>
      </c>
      <c r="K10" s="91" t="str">
        <f t="shared" si="0"/>
        <v>Yes</v>
      </c>
    </row>
    <row r="11" spans="1:11" x14ac:dyDescent="0.25">
      <c r="A11" s="87" t="s">
        <v>309</v>
      </c>
      <c r="B11" s="21" t="s">
        <v>219</v>
      </c>
      <c r="C11" s="5">
        <v>4.3211100098999999</v>
      </c>
      <c r="D11" s="5" t="str">
        <f>IF($B11="N/A","N/A",IF(C11&gt;10,"No",IF(C11&lt;=0,"No","Yes")))</f>
        <v>Yes</v>
      </c>
      <c r="E11" s="5">
        <v>2.5870646765999998</v>
      </c>
      <c r="F11" s="5" t="str">
        <f>IF($B11="N/A","N/A",IF(E11&gt;10,"No",IF(E11&lt;=0,"No","Yes")))</f>
        <v>Yes</v>
      </c>
      <c r="G11" s="5">
        <v>1.3599537037</v>
      </c>
      <c r="H11" s="5" t="str">
        <f>IF($B11="N/A","N/A",IF(G11&gt;10,"No",IF(G11&lt;=0,"No","Yes")))</f>
        <v>Yes</v>
      </c>
      <c r="I11" s="6">
        <v>-40.1</v>
      </c>
      <c r="J11" s="6">
        <v>-47.4</v>
      </c>
      <c r="K11" s="91" t="str">
        <f t="shared" si="0"/>
        <v>No</v>
      </c>
    </row>
    <row r="12" spans="1:11" x14ac:dyDescent="0.25">
      <c r="A12" s="87" t="s">
        <v>823</v>
      </c>
      <c r="B12" s="21" t="s">
        <v>213</v>
      </c>
      <c r="C12" s="51">
        <v>5141.0963302999999</v>
      </c>
      <c r="D12" s="5" t="str">
        <f>IF($B12="N/A","N/A",IF(C12&gt;15,"No",IF(C12&lt;-15,"No","Yes")))</f>
        <v>N/A</v>
      </c>
      <c r="E12" s="51">
        <v>10690.394231</v>
      </c>
      <c r="F12" s="5" t="str">
        <f>IF($B12="N/A","N/A",IF(E12&gt;15,"No",IF(E12&lt;-15,"No","Yes")))</f>
        <v>N/A</v>
      </c>
      <c r="G12" s="51">
        <v>5423.1063830000003</v>
      </c>
      <c r="H12" s="5" t="str">
        <f>IF($B12="N/A","N/A",IF(G12&gt;15,"No",IF(G12&lt;-15,"No","Yes")))</f>
        <v>N/A</v>
      </c>
      <c r="I12" s="6">
        <v>107.9</v>
      </c>
      <c r="J12" s="6">
        <v>-49.3</v>
      </c>
      <c r="K12" s="91" t="str">
        <f t="shared" si="0"/>
        <v>No</v>
      </c>
    </row>
    <row r="13" spans="1:11" x14ac:dyDescent="0.25">
      <c r="A13" s="87" t="s">
        <v>310</v>
      </c>
      <c r="B13" s="21" t="s">
        <v>214</v>
      </c>
      <c r="C13" s="4">
        <v>100</v>
      </c>
      <c r="D13" s="5" t="str">
        <f>IF($B13="N/A","N/A",IF(C13&gt;100,"No",IF(C13&lt;95,"No","Yes")))</f>
        <v>Yes</v>
      </c>
      <c r="E13" s="4">
        <v>100</v>
      </c>
      <c r="F13" s="5" t="str">
        <f>IF($B13="N/A","N/A",IF(E13&gt;100,"No",IF(E13&lt;95,"No","Yes")))</f>
        <v>Yes</v>
      </c>
      <c r="G13" s="4">
        <v>100</v>
      </c>
      <c r="H13" s="5" t="str">
        <f>IF($B13="N/A","N/A",IF(G13&gt;100,"No",IF(G13&lt;95,"No","Yes")))</f>
        <v>Yes</v>
      </c>
      <c r="I13" s="6">
        <v>0</v>
      </c>
      <c r="J13" s="6">
        <v>0</v>
      </c>
      <c r="K13" s="91" t="str">
        <f t="shared" si="0"/>
        <v>Yes</v>
      </c>
    </row>
    <row r="14" spans="1:11" x14ac:dyDescent="0.25">
      <c r="A14" s="87" t="s">
        <v>824</v>
      </c>
      <c r="B14" s="21" t="s">
        <v>220</v>
      </c>
      <c r="C14" s="4">
        <v>1.2095143707</v>
      </c>
      <c r="D14" s="5" t="str">
        <f>IF($B14="N/A","N/A",IF(C14&gt;1,"Yes","No"))</f>
        <v>Yes</v>
      </c>
      <c r="E14" s="4">
        <v>1.1905472637000001</v>
      </c>
      <c r="F14" s="5" t="str">
        <f>IF($B14="N/A","N/A",IF(E14&gt;1,"Yes","No"))</f>
        <v>Yes</v>
      </c>
      <c r="G14" s="4">
        <v>1.1365740741000001</v>
      </c>
      <c r="H14" s="5" t="str">
        <f>IF($B14="N/A","N/A",IF(G14&gt;1,"Yes","No"))</f>
        <v>Yes</v>
      </c>
      <c r="I14" s="6">
        <v>-1.57</v>
      </c>
      <c r="J14" s="6">
        <v>-4.53</v>
      </c>
      <c r="K14" s="91" t="str">
        <f t="shared" si="0"/>
        <v>Yes</v>
      </c>
    </row>
    <row r="15" spans="1:11" x14ac:dyDescent="0.25">
      <c r="A15" s="87" t="s">
        <v>311</v>
      </c>
      <c r="B15" s="21" t="s">
        <v>214</v>
      </c>
      <c r="C15" s="4">
        <v>99.881070367000007</v>
      </c>
      <c r="D15" s="5" t="str">
        <f>IF($B15="N/A","N/A",IF(C15&gt;100,"No",IF(C15&lt;95,"No","Yes")))</f>
        <v>Yes</v>
      </c>
      <c r="E15" s="4">
        <v>99.950248755999993</v>
      </c>
      <c r="F15" s="5" t="str">
        <f>IF($B15="N/A","N/A",IF(E15&gt;100,"No",IF(E15&lt;95,"No","Yes")))</f>
        <v>Yes</v>
      </c>
      <c r="G15" s="4">
        <v>99.913194443999998</v>
      </c>
      <c r="H15" s="5" t="str">
        <f>IF($B15="N/A","N/A",IF(G15&gt;100,"No",IF(G15&lt;95,"No","Yes")))</f>
        <v>Yes</v>
      </c>
      <c r="I15" s="6">
        <v>6.93E-2</v>
      </c>
      <c r="J15" s="6">
        <v>-3.6999999999999998E-2</v>
      </c>
      <c r="K15" s="91" t="str">
        <f t="shared" si="0"/>
        <v>Yes</v>
      </c>
    </row>
    <row r="16" spans="1:11" x14ac:dyDescent="0.25">
      <c r="A16" s="87" t="s">
        <v>825</v>
      </c>
      <c r="B16" s="21" t="s">
        <v>221</v>
      </c>
      <c r="C16" s="4">
        <v>9.4181385194999994</v>
      </c>
      <c r="D16" s="5" t="str">
        <f>IF($B16="N/A","N/A",IF(C16&gt;3,"Yes","No"))</f>
        <v>Yes</v>
      </c>
      <c r="E16" s="4">
        <v>9.0796416126999997</v>
      </c>
      <c r="F16" s="5" t="str">
        <f>IF($B16="N/A","N/A",IF(E16&gt;3,"Yes","No"))</f>
        <v>Yes</v>
      </c>
      <c r="G16" s="4">
        <v>8.7998841586999994</v>
      </c>
      <c r="H16" s="5" t="str">
        <f>IF($B16="N/A","N/A",IF(G16&gt;3,"Yes","No"))</f>
        <v>Yes</v>
      </c>
      <c r="I16" s="6">
        <v>-3.59</v>
      </c>
      <c r="J16" s="6">
        <v>-3.08</v>
      </c>
      <c r="K16" s="91" t="str">
        <f t="shared" si="0"/>
        <v>Yes</v>
      </c>
    </row>
    <row r="17" spans="1:11" x14ac:dyDescent="0.25">
      <c r="A17" s="87" t="s">
        <v>826</v>
      </c>
      <c r="B17" s="21" t="s">
        <v>222</v>
      </c>
      <c r="C17" s="4">
        <v>5.1244796828999997</v>
      </c>
      <c r="D17" s="5" t="str">
        <f>IF($B17="N/A","N/A",IF(C17&gt;=8,"No",IF(C17&lt;2,"No","Yes")))</f>
        <v>Yes</v>
      </c>
      <c r="E17" s="4">
        <v>4.9218905473000003</v>
      </c>
      <c r="F17" s="5" t="str">
        <f>IF($B17="N/A","N/A",IF(E17&gt;=8,"No",IF(E17&lt;2,"No","Yes")))</f>
        <v>Yes</v>
      </c>
      <c r="G17" s="4">
        <v>4.4441550926</v>
      </c>
      <c r="H17" s="5" t="str">
        <f>IF($B17="N/A","N/A",IF(G17&gt;=8,"No",IF(G17&lt;2,"No","Yes")))</f>
        <v>Yes</v>
      </c>
      <c r="I17" s="6">
        <v>-3.95</v>
      </c>
      <c r="J17" s="6">
        <v>-9.7100000000000009</v>
      </c>
      <c r="K17" s="91" t="str">
        <f t="shared" si="0"/>
        <v>Yes</v>
      </c>
    </row>
    <row r="18" spans="1:11" x14ac:dyDescent="0.25">
      <c r="A18" s="87" t="s">
        <v>827</v>
      </c>
      <c r="B18" s="21" t="s">
        <v>222</v>
      </c>
      <c r="C18" s="4">
        <v>5.1290386521000002</v>
      </c>
      <c r="D18" s="5" t="str">
        <f>IF($B18="N/A","N/A",IF(C18&gt;=8,"No",IF(C18&lt;2,"No","Yes")))</f>
        <v>Yes</v>
      </c>
      <c r="E18" s="4">
        <v>4.9213930348000003</v>
      </c>
      <c r="F18" s="5" t="str">
        <f>IF($B18="N/A","N/A",IF(E18&gt;=8,"No",IF(E18&lt;2,"No","Yes")))</f>
        <v>Yes</v>
      </c>
      <c r="G18" s="4">
        <v>4.4380787036999996</v>
      </c>
      <c r="H18" s="5" t="str">
        <f>IF($B18="N/A","N/A",IF(G18&gt;=8,"No",IF(G18&lt;2,"No","Yes")))</f>
        <v>Yes</v>
      </c>
      <c r="I18" s="6">
        <v>-4.05</v>
      </c>
      <c r="J18" s="6">
        <v>-9.82</v>
      </c>
      <c r="K18" s="91" t="str">
        <f t="shared" si="0"/>
        <v>Yes</v>
      </c>
    </row>
    <row r="19" spans="1:11" x14ac:dyDescent="0.25">
      <c r="A19" s="87" t="s">
        <v>312</v>
      </c>
      <c r="B19" s="21" t="s">
        <v>223</v>
      </c>
      <c r="C19" s="4">
        <v>99.801783943999993</v>
      </c>
      <c r="D19" s="5" t="str">
        <f>IF(OR($B19="N/A",$C19="N/A"),"N/A",IF(C19&gt;100,"No",IF(C19&lt;98,"No","Yes")))</f>
        <v>Yes</v>
      </c>
      <c r="E19" s="4">
        <v>98.955223880999995</v>
      </c>
      <c r="F19" s="5" t="str">
        <f>IF(OR($B19="N/A",$E19="N/A"),"N/A",IF(E19&gt;100,"No",IF(E19&lt;98,"No","Yes")))</f>
        <v>Yes</v>
      </c>
      <c r="G19" s="4">
        <v>99.508101851999996</v>
      </c>
      <c r="H19" s="5" t="str">
        <f>IF($B19="N/A","N/A",IF(G19&gt;100,"No",IF(G19&lt;98,"No","Yes")))</f>
        <v>Yes</v>
      </c>
      <c r="I19" s="6">
        <v>-0.84799999999999998</v>
      </c>
      <c r="J19" s="6">
        <v>0.55869999999999997</v>
      </c>
      <c r="K19" s="91" t="str">
        <f t="shared" si="0"/>
        <v>Yes</v>
      </c>
    </row>
    <row r="20" spans="1:11" x14ac:dyDescent="0.25">
      <c r="A20" s="87" t="s">
        <v>31</v>
      </c>
      <c r="B20" s="29" t="s">
        <v>214</v>
      </c>
      <c r="C20" s="4">
        <v>99.425173439000005</v>
      </c>
      <c r="D20" s="5" t="str">
        <f>IF($B20="N/A","N/A",IF(C20&gt;100,"No",IF(C20&lt;95,"No","Yes")))</f>
        <v>Yes</v>
      </c>
      <c r="E20" s="4">
        <v>98.159203980000001</v>
      </c>
      <c r="F20" s="5" t="str">
        <f>IF($B20="N/A","N/A",IF(E20&gt;100,"No",IF(E20&lt;95,"No","Yes")))</f>
        <v>Yes</v>
      </c>
      <c r="G20" s="4">
        <v>98.263888889</v>
      </c>
      <c r="H20" s="5" t="str">
        <f>IF($B20="N/A","N/A",IF(G20&gt;100,"No",IF(G20&lt;95,"No","Yes")))</f>
        <v>Yes</v>
      </c>
      <c r="I20" s="6">
        <v>-1.27</v>
      </c>
      <c r="J20" s="6">
        <v>0.1066</v>
      </c>
      <c r="K20" s="91" t="str">
        <f t="shared" si="0"/>
        <v>Yes</v>
      </c>
    </row>
    <row r="21" spans="1:11" x14ac:dyDescent="0.25">
      <c r="A21" s="87" t="s">
        <v>313</v>
      </c>
      <c r="B21" s="21" t="s">
        <v>214</v>
      </c>
      <c r="C21" s="4">
        <v>99.920713578000004</v>
      </c>
      <c r="D21" s="5" t="str">
        <f>IF($B21="N/A","N/A",IF(C21&gt;100,"No",IF(C21&lt;95,"No","Yes")))</f>
        <v>Yes</v>
      </c>
      <c r="E21" s="4">
        <v>100</v>
      </c>
      <c r="F21" s="5" t="str">
        <f>IF($B21="N/A","N/A",IF(E21&gt;100,"No",IF(E21&lt;95,"No","Yes")))</f>
        <v>Yes</v>
      </c>
      <c r="G21" s="4">
        <v>100</v>
      </c>
      <c r="H21" s="5" t="str">
        <f>IF($B21="N/A","N/A",IF(G21&gt;100,"No",IF(G21&lt;95,"No","Yes")))</f>
        <v>Yes</v>
      </c>
      <c r="I21" s="6">
        <v>7.9299999999999995E-2</v>
      </c>
      <c r="J21" s="6">
        <v>0</v>
      </c>
      <c r="K21" s="91" t="str">
        <f t="shared" si="0"/>
        <v>Yes</v>
      </c>
    </row>
    <row r="22" spans="1:11" x14ac:dyDescent="0.25">
      <c r="A22" s="87" t="s">
        <v>1695</v>
      </c>
      <c r="B22" s="21" t="s">
        <v>224</v>
      </c>
      <c r="C22" s="4">
        <v>0</v>
      </c>
      <c r="D22" s="5" t="str">
        <f>IF($B22="N/A","N/A",IF(C22&gt;5,"No",IF(C22&lt;=0,"No","Yes")))</f>
        <v>No</v>
      </c>
      <c r="E22" s="4">
        <v>0</v>
      </c>
      <c r="F22" s="5" t="str">
        <f>IF($B22="N/A","N/A",IF(E22&gt;5,"No",IF(E22&lt;=0,"No","Yes")))</f>
        <v>No</v>
      </c>
      <c r="G22" s="4">
        <v>0</v>
      </c>
      <c r="H22" s="5" t="str">
        <f>IF($B22="N/A","N/A",IF(G22&gt;5,"No",IF(G22&lt;=0,"No","Yes")))</f>
        <v>No</v>
      </c>
      <c r="I22" s="6" t="s">
        <v>1747</v>
      </c>
      <c r="J22" s="6" t="s">
        <v>1747</v>
      </c>
      <c r="K22" s="91" t="str">
        <f t="shared" si="0"/>
        <v>N/A</v>
      </c>
    </row>
    <row r="23" spans="1:11" x14ac:dyDescent="0.25">
      <c r="A23" s="87" t="s">
        <v>314</v>
      </c>
      <c r="B23" s="21"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91" t="str">
        <f t="shared" si="0"/>
        <v>Yes</v>
      </c>
    </row>
    <row r="24" spans="1:11" x14ac:dyDescent="0.25">
      <c r="A24" s="87" t="s">
        <v>828</v>
      </c>
      <c r="B24" s="21" t="s">
        <v>225</v>
      </c>
      <c r="C24" s="4">
        <v>5.1355797819999998</v>
      </c>
      <c r="D24" s="5" t="str">
        <f>IF($B24="N/A","N/A",IF(C24&gt;=2,"Yes","No"))</f>
        <v>Yes</v>
      </c>
      <c r="E24" s="4">
        <v>4.9315920397999999</v>
      </c>
      <c r="F24" s="5" t="str">
        <f>IF($B24="N/A","N/A",IF(E24&gt;=2,"Yes","No"))</f>
        <v>Yes</v>
      </c>
      <c r="G24" s="4">
        <v>4.9713541667000003</v>
      </c>
      <c r="H24" s="5" t="str">
        <f>IF($B24="N/A","N/A",IF(G24&gt;=2,"Yes","No"))</f>
        <v>Yes</v>
      </c>
      <c r="I24" s="6">
        <v>-3.97</v>
      </c>
      <c r="J24" s="6">
        <v>0.80630000000000002</v>
      </c>
      <c r="K24" s="91" t="str">
        <f t="shared" si="0"/>
        <v>Yes</v>
      </c>
    </row>
    <row r="25" spans="1:11" x14ac:dyDescent="0.25">
      <c r="A25" s="87" t="s">
        <v>829</v>
      </c>
      <c r="B25" s="21" t="s">
        <v>226</v>
      </c>
      <c r="C25" s="4">
        <v>4.6977205154000004</v>
      </c>
      <c r="D25" s="5" t="str">
        <f>IF($B25="N/A","N/A",IF(C25&gt;30,"No",IF(C25&lt;5,"No","Yes")))</f>
        <v>No</v>
      </c>
      <c r="E25" s="4">
        <v>4.5024875621999998</v>
      </c>
      <c r="F25" s="5" t="str">
        <f>IF($B25="N/A","N/A",IF(E25&gt;30,"No",IF(E25&lt;5,"No","Yes")))</f>
        <v>No</v>
      </c>
      <c r="G25" s="4">
        <v>3.9351851851999999</v>
      </c>
      <c r="H25" s="5" t="str">
        <f>IF($B25="N/A","N/A",IF(G25&gt;30,"No",IF(G25&lt;5,"No","Yes")))</f>
        <v>No</v>
      </c>
      <c r="I25" s="6">
        <v>-4.16</v>
      </c>
      <c r="J25" s="6">
        <v>-12.6</v>
      </c>
      <c r="K25" s="91" t="str">
        <f t="shared" si="0"/>
        <v>Yes</v>
      </c>
    </row>
    <row r="26" spans="1:11" x14ac:dyDescent="0.25">
      <c r="A26" s="87" t="s">
        <v>830</v>
      </c>
      <c r="B26" s="21" t="s">
        <v>227</v>
      </c>
      <c r="C26" s="4">
        <v>17.205153617000001</v>
      </c>
      <c r="D26" s="5" t="str">
        <f>IF($B26="N/A","N/A",IF(C26&gt;75,"No",IF(C26&lt;15,"No","Yes")))</f>
        <v>Yes</v>
      </c>
      <c r="E26" s="4">
        <v>16.616915422999998</v>
      </c>
      <c r="F26" s="5" t="str">
        <f>IF($B26="N/A","N/A",IF(E26&gt;75,"No",IF(E26&lt;15,"No","Yes")))</f>
        <v>Yes</v>
      </c>
      <c r="G26" s="4">
        <v>14.814814815</v>
      </c>
      <c r="H26" s="5" t="str">
        <f>IF($B26="N/A","N/A",IF(G26&gt;75,"No",IF(G26&lt;15,"No","Yes")))</f>
        <v>No</v>
      </c>
      <c r="I26" s="6">
        <v>-3.42</v>
      </c>
      <c r="J26" s="6">
        <v>-10.8</v>
      </c>
      <c r="K26" s="91" t="str">
        <f t="shared" si="0"/>
        <v>Yes</v>
      </c>
    </row>
    <row r="27" spans="1:11" x14ac:dyDescent="0.25">
      <c r="A27" s="87" t="s">
        <v>831</v>
      </c>
      <c r="B27" s="21" t="s">
        <v>228</v>
      </c>
      <c r="C27" s="4">
        <v>78.097125867000003</v>
      </c>
      <c r="D27" s="5" t="str">
        <f>IF($B27="N/A","N/A",IF(C27&gt;70,"No",IF(C27&lt;25,"No","Yes")))</f>
        <v>No</v>
      </c>
      <c r="E27" s="4">
        <v>78.880597015000006</v>
      </c>
      <c r="F27" s="5" t="str">
        <f>IF($B27="N/A","N/A",IF(E27&gt;70,"No",IF(E27&lt;25,"No","Yes")))</f>
        <v>No</v>
      </c>
      <c r="G27" s="4">
        <v>81.25</v>
      </c>
      <c r="H27" s="5" t="str">
        <f>IF($B27="N/A","N/A",IF(G27&gt;70,"No",IF(G27&lt;25,"No","Yes")))</f>
        <v>No</v>
      </c>
      <c r="I27" s="6">
        <v>1.0029999999999999</v>
      </c>
      <c r="J27" s="6">
        <v>3.004</v>
      </c>
      <c r="K27" s="91" t="str">
        <f t="shared" si="0"/>
        <v>Yes</v>
      </c>
    </row>
    <row r="28" spans="1:11" x14ac:dyDescent="0.25">
      <c r="A28" s="87" t="s">
        <v>318</v>
      </c>
      <c r="B28" s="21" t="s">
        <v>229</v>
      </c>
      <c r="C28" s="4">
        <v>71.040634291000003</v>
      </c>
      <c r="D28" s="5" t="str">
        <f>IF($B28="N/A","N/A",IF(C28&gt;70,"No",IF(C28&lt;35,"No","Yes")))</f>
        <v>No</v>
      </c>
      <c r="E28" s="4">
        <v>76.044776119000005</v>
      </c>
      <c r="F28" s="5" t="str">
        <f>IF($B28="N/A","N/A",IF(E28&gt;70,"No",IF(E28&lt;35,"No","Yes")))</f>
        <v>No</v>
      </c>
      <c r="G28" s="4">
        <v>77.488425926000005</v>
      </c>
      <c r="H28" s="5" t="str">
        <f>IF($B28="N/A","N/A",IF(G28&gt;70,"No",IF(G28&lt;35,"No","Yes")))</f>
        <v>No</v>
      </c>
      <c r="I28" s="6">
        <v>7.0439999999999996</v>
      </c>
      <c r="J28" s="6">
        <v>1.8979999999999999</v>
      </c>
      <c r="K28" s="91" t="str">
        <f t="shared" si="0"/>
        <v>Yes</v>
      </c>
    </row>
    <row r="29" spans="1:11" x14ac:dyDescent="0.25">
      <c r="A29" s="87" t="s">
        <v>832</v>
      </c>
      <c r="B29" s="21" t="s">
        <v>220</v>
      </c>
      <c r="C29" s="4">
        <v>2.2898995536000002</v>
      </c>
      <c r="D29" s="5" t="str">
        <f>IF($B29="N/A","N/A",IF(C29&gt;1,"Yes","No"))</f>
        <v>Yes</v>
      </c>
      <c r="E29" s="4">
        <v>2.1956166175999998</v>
      </c>
      <c r="F29" s="5" t="str">
        <f>IF($B29="N/A","N/A",IF(E29&gt;1,"Yes","No"))</f>
        <v>Yes</v>
      </c>
      <c r="G29" s="4">
        <v>2.1822255413999998</v>
      </c>
      <c r="H29" s="5" t="str">
        <f>IF($B29="N/A","N/A",IF(G29&gt;1,"Yes","No"))</f>
        <v>Yes</v>
      </c>
      <c r="I29" s="6">
        <v>-4.12</v>
      </c>
      <c r="J29" s="6">
        <v>-0.61</v>
      </c>
      <c r="K29" s="91" t="str">
        <f t="shared" si="0"/>
        <v>Yes</v>
      </c>
    </row>
    <row r="30" spans="1:11" x14ac:dyDescent="0.25">
      <c r="A30" s="87" t="s">
        <v>319</v>
      </c>
      <c r="B30" s="21" t="s">
        <v>213</v>
      </c>
      <c r="C30" s="4">
        <v>0</v>
      </c>
      <c r="D30" s="5" t="str">
        <f>IF($B30="N/A","N/A",IF(C30&gt;15,"No",IF(C30&lt;-15,"No","Yes")))</f>
        <v>N/A</v>
      </c>
      <c r="E30" s="4">
        <v>0</v>
      </c>
      <c r="F30" s="5" t="str">
        <f>IF($B30="N/A","N/A",IF(E30&gt;15,"No",IF(E30&lt;-15,"No","Yes")))</f>
        <v>N/A</v>
      </c>
      <c r="G30" s="4">
        <v>0</v>
      </c>
      <c r="H30" s="5" t="str">
        <f>IF($B30="N/A","N/A",IF(G30&gt;15,"No",IF(G30&lt;-15,"No","Yes")))</f>
        <v>N/A</v>
      </c>
      <c r="I30" s="6" t="s">
        <v>1747</v>
      </c>
      <c r="J30" s="6" t="s">
        <v>1747</v>
      </c>
      <c r="K30" s="91" t="str">
        <f t="shared" si="0"/>
        <v>N/A</v>
      </c>
    </row>
    <row r="31" spans="1:11" x14ac:dyDescent="0.25">
      <c r="A31" s="87" t="s">
        <v>833</v>
      </c>
      <c r="B31" s="21" t="s">
        <v>213</v>
      </c>
      <c r="C31" s="4">
        <v>100</v>
      </c>
      <c r="D31" s="5" t="str">
        <f>IF($B31="N/A","N/A",IF(C31&gt;15,"No",IF(C31&lt;-15,"No","Yes")))</f>
        <v>N/A</v>
      </c>
      <c r="E31" s="4">
        <v>100</v>
      </c>
      <c r="F31" s="5" t="str">
        <f>IF($B31="N/A","N/A",IF(E31&gt;15,"No",IF(E31&lt;-15,"No","Yes")))</f>
        <v>N/A</v>
      </c>
      <c r="G31" s="4">
        <v>100</v>
      </c>
      <c r="H31" s="5" t="str">
        <f>IF($B31="N/A","N/A",IF(G31&gt;15,"No",IF(G31&lt;-15,"No","Yes")))</f>
        <v>N/A</v>
      </c>
      <c r="I31" s="6">
        <v>0</v>
      </c>
      <c r="J31" s="6">
        <v>0</v>
      </c>
      <c r="K31" s="91" t="str">
        <f t="shared" si="0"/>
        <v>Yes</v>
      </c>
    </row>
    <row r="32" spans="1:11" x14ac:dyDescent="0.25">
      <c r="A32" s="87" t="s">
        <v>320</v>
      </c>
      <c r="B32" s="21" t="s">
        <v>213</v>
      </c>
      <c r="C32" s="4" t="s">
        <v>1747</v>
      </c>
      <c r="D32" s="5" t="str">
        <f>IF($B32="N/A","N/A",IF(C32&gt;15,"No",IF(C32&lt;-15,"No","Yes")))</f>
        <v>N/A</v>
      </c>
      <c r="E32" s="4" t="s">
        <v>1747</v>
      </c>
      <c r="F32" s="5" t="str">
        <f>IF($B32="N/A","N/A",IF(E32&gt;15,"No",IF(E32&lt;-15,"No","Yes")))</f>
        <v>N/A</v>
      </c>
      <c r="G32" s="4" t="s">
        <v>1747</v>
      </c>
      <c r="H32" s="5" t="str">
        <f>IF($B32="N/A","N/A",IF(G32&gt;15,"No",IF(G32&lt;-15,"No","Yes")))</f>
        <v>N/A</v>
      </c>
      <c r="I32" s="6" t="s">
        <v>1747</v>
      </c>
      <c r="J32" s="6" t="s">
        <v>1747</v>
      </c>
      <c r="K32" s="91" t="str">
        <f t="shared" si="0"/>
        <v>N/A</v>
      </c>
    </row>
    <row r="33" spans="1:11" x14ac:dyDescent="0.25">
      <c r="A33" s="87" t="s">
        <v>321</v>
      </c>
      <c r="B33" s="21"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91" t="str">
        <f t="shared" si="0"/>
        <v>Yes</v>
      </c>
    </row>
    <row r="34" spans="1:11" x14ac:dyDescent="0.25">
      <c r="A34" s="87" t="s">
        <v>322</v>
      </c>
      <c r="B34" s="21" t="s">
        <v>230</v>
      </c>
      <c r="C34" s="4">
        <v>0</v>
      </c>
      <c r="D34" s="5" t="str">
        <f>IF($B34="N/A","N/A",IF(C34&gt;=90,"Yes","No"))</f>
        <v>No</v>
      </c>
      <c r="E34" s="4">
        <v>0</v>
      </c>
      <c r="F34" s="5" t="str">
        <f>IF($B34="N/A","N/A",IF(E34&gt;=90,"Yes","No"))</f>
        <v>No</v>
      </c>
      <c r="G34" s="4">
        <v>0</v>
      </c>
      <c r="H34" s="5" t="str">
        <f>IF($B34="N/A","N/A",IF(G34&gt;=90,"Yes","No"))</f>
        <v>No</v>
      </c>
      <c r="I34" s="6" t="s">
        <v>1747</v>
      </c>
      <c r="J34" s="6" t="s">
        <v>1747</v>
      </c>
      <c r="K34" s="91" t="str">
        <f t="shared" si="0"/>
        <v>N/A</v>
      </c>
    </row>
    <row r="35" spans="1:11" x14ac:dyDescent="0.25">
      <c r="A35" s="87" t="s">
        <v>323</v>
      </c>
      <c r="B35" s="21" t="s">
        <v>213</v>
      </c>
      <c r="C35" s="4">
        <v>23.607532209999999</v>
      </c>
      <c r="D35" s="5" t="str">
        <f>IF($B35="N/A","N/A",IF(C35&gt;15,"No",IF(C35&lt;-15,"No","Yes")))</f>
        <v>N/A</v>
      </c>
      <c r="E35" s="4">
        <v>26.094527363000001</v>
      </c>
      <c r="F35" s="5" t="str">
        <f>IF($B35="N/A","N/A",IF(E35&gt;15,"No",IF(E35&lt;-15,"No","Yes")))</f>
        <v>N/A</v>
      </c>
      <c r="G35" s="4">
        <v>27.314814814999998</v>
      </c>
      <c r="H35" s="5" t="str">
        <f>IF($B35="N/A","N/A",IF(G35&gt;15,"No",IF(G35&lt;-15,"No","Yes")))</f>
        <v>N/A</v>
      </c>
      <c r="I35" s="6">
        <v>10.53</v>
      </c>
      <c r="J35" s="6">
        <v>4.6760000000000002</v>
      </c>
      <c r="K35" s="91" t="str">
        <f t="shared" si="0"/>
        <v>Yes</v>
      </c>
    </row>
    <row r="36" spans="1:11" x14ac:dyDescent="0.25">
      <c r="A36" s="87" t="s">
        <v>1730</v>
      </c>
      <c r="B36" s="21" t="s">
        <v>213</v>
      </c>
      <c r="C36" s="4">
        <v>28.523290386999999</v>
      </c>
      <c r="D36" s="5" t="str">
        <f>IF($B36="N/A","N/A",IF(C36&gt;15,"No",IF(C36&lt;-15,"No","Yes")))</f>
        <v>N/A</v>
      </c>
      <c r="E36" s="4">
        <v>31.940298507000001</v>
      </c>
      <c r="F36" s="5" t="str">
        <f>IF($B36="N/A","N/A",IF(E36&gt;15,"No",IF(E36&lt;-15,"No","Yes")))</f>
        <v>N/A</v>
      </c>
      <c r="G36" s="4">
        <v>34.809027778000001</v>
      </c>
      <c r="H36" s="5" t="str">
        <f>IF($B36="N/A","N/A",IF(G36&gt;15,"No",IF(G36&lt;-15,"No","Yes")))</f>
        <v>N/A</v>
      </c>
      <c r="I36" s="6">
        <v>11.98</v>
      </c>
      <c r="J36" s="6">
        <v>8.9819999999999993</v>
      </c>
      <c r="K36" s="91" t="str">
        <f t="shared" si="0"/>
        <v>Yes</v>
      </c>
    </row>
    <row r="37" spans="1:11" x14ac:dyDescent="0.25">
      <c r="A37" s="87" t="s">
        <v>372</v>
      </c>
      <c r="B37" s="21" t="s">
        <v>231</v>
      </c>
      <c r="C37" s="4">
        <v>65.391476710000006</v>
      </c>
      <c r="D37" s="5" t="str">
        <f>IF($B37="N/A","N/A",IF(C37&gt;90,"No",IF(C37&lt;75,"No","Yes")))</f>
        <v>No</v>
      </c>
      <c r="E37" s="4">
        <v>71.393034826000005</v>
      </c>
      <c r="F37" s="5" t="str">
        <f>IF($B37="N/A","N/A",IF(E37&gt;90,"No",IF(E37&lt;75,"No","Yes")))</f>
        <v>No</v>
      </c>
      <c r="G37" s="4">
        <v>75.694444443999998</v>
      </c>
      <c r="H37" s="5" t="str">
        <f>IF($B37="N/A","N/A",IF(G37&gt;90,"No",IF(G37&lt;75,"No","Yes")))</f>
        <v>Yes</v>
      </c>
      <c r="I37" s="6">
        <v>9.1780000000000008</v>
      </c>
      <c r="J37" s="6">
        <v>6.0250000000000004</v>
      </c>
      <c r="K37" s="91" t="str">
        <f>IF(J37="Div by 0", "N/A", IF(J37="N/A","N/A", IF(J37&gt;30, "No", IF(J37&lt;-30, "No", "Yes"))))</f>
        <v>Yes</v>
      </c>
    </row>
    <row r="38" spans="1:11" x14ac:dyDescent="0.25">
      <c r="A38" s="87" t="s">
        <v>373</v>
      </c>
      <c r="B38" s="21" t="s">
        <v>232</v>
      </c>
      <c r="C38" s="4">
        <v>10.545094153000001</v>
      </c>
      <c r="D38" s="5" t="str">
        <f>IF($B38="N/A","N/A",IF(C38&gt;10,"No",IF(C38&lt;1,"No","Yes")))</f>
        <v>No</v>
      </c>
      <c r="E38" s="4">
        <v>8.3333333333000006</v>
      </c>
      <c r="F38" s="5" t="str">
        <f>IF($B38="N/A","N/A",IF(E38&gt;10,"No",IF(E38&lt;1,"No","Yes")))</f>
        <v>Yes</v>
      </c>
      <c r="G38" s="4">
        <v>7.3495370370000002</v>
      </c>
      <c r="H38" s="5" t="str">
        <f>IF($B38="N/A","N/A",IF(G38&gt;10,"No",IF(G38&lt;1,"No","Yes")))</f>
        <v>Yes</v>
      </c>
      <c r="I38" s="6">
        <v>-21</v>
      </c>
      <c r="J38" s="6">
        <v>-11.8</v>
      </c>
      <c r="K38" s="91" t="str">
        <f>IF(J38="Div by 0", "N/A", IF(J38="N/A","N/A", IF(J38&gt;30, "No", IF(J38&lt;-30, "No", "Yes"))))</f>
        <v>Yes</v>
      </c>
    </row>
    <row r="39" spans="1:11" x14ac:dyDescent="0.25">
      <c r="A39" s="87" t="s">
        <v>374</v>
      </c>
      <c r="B39" s="21" t="s">
        <v>233</v>
      </c>
      <c r="C39" s="4">
        <v>0.19821605549999999</v>
      </c>
      <c r="D39" s="5" t="str">
        <f>IF($B39="N/A","N/A",IF(C39&gt;2,"No",IF(C39&lt;=0,"No","Yes")))</f>
        <v>Yes</v>
      </c>
      <c r="E39" s="4">
        <v>4.9751243799999997E-2</v>
      </c>
      <c r="F39" s="5" t="str">
        <f>IF($B39="N/A","N/A",IF(E39&gt;2,"No",IF(E39&lt;=0,"No","Yes")))</f>
        <v>Yes</v>
      </c>
      <c r="G39" s="4">
        <v>8.6805555600000001E-2</v>
      </c>
      <c r="H39" s="5" t="str">
        <f>IF($B39="N/A","N/A",IF(G39&gt;2,"No",IF(G39&lt;=0,"No","Yes")))</f>
        <v>Yes</v>
      </c>
      <c r="I39" s="6">
        <v>-74.900000000000006</v>
      </c>
      <c r="J39" s="6">
        <v>74.48</v>
      </c>
      <c r="K39" s="91" t="str">
        <f>IF(J39="Div by 0", "N/A", IF(J39="N/A","N/A", IF(J39&gt;30, "No", IF(J39&lt;-30, "No", "Yes"))))</f>
        <v>No</v>
      </c>
    </row>
    <row r="40" spans="1:11" x14ac:dyDescent="0.25">
      <c r="A40" s="103" t="s">
        <v>375</v>
      </c>
      <c r="B40" s="99" t="s">
        <v>234</v>
      </c>
      <c r="C40" s="104">
        <v>2.4777006938000001</v>
      </c>
      <c r="D40" s="100" t="str">
        <f>IF($B40="N/A","N/A",IF(C40&gt;3,"No",IF(C40&lt;=0,"No","Yes")))</f>
        <v>Yes</v>
      </c>
      <c r="E40" s="104">
        <v>1.6915422886</v>
      </c>
      <c r="F40" s="100" t="str">
        <f>IF($B40="N/A","N/A",IF(E40&gt;3,"No",IF(E40&lt;=0,"No","Yes")))</f>
        <v>Yes</v>
      </c>
      <c r="G40" s="104">
        <v>1.4467592593</v>
      </c>
      <c r="H40" s="100" t="str">
        <f>IF($B40="N/A","N/A",IF(G40&gt;3,"No",IF(G40&lt;=0,"No","Yes")))</f>
        <v>Yes</v>
      </c>
      <c r="I40" s="101">
        <v>-31.7</v>
      </c>
      <c r="J40" s="101">
        <v>-14.5</v>
      </c>
      <c r="K40" s="102" t="str">
        <f>IF(J40="Div by 0", "N/A", IF(J40="N/A","N/A", IF(J40&gt;30, "No", IF(J40&lt;-30, "No", "Yes"))))</f>
        <v>Yes</v>
      </c>
    </row>
    <row r="41" spans="1:11" s="67" customFormat="1" x14ac:dyDescent="0.25">
      <c r="A41" s="172" t="s">
        <v>1632</v>
      </c>
      <c r="B41" s="173"/>
      <c r="C41" s="173"/>
      <c r="D41" s="173"/>
      <c r="E41" s="173"/>
      <c r="F41" s="173"/>
      <c r="G41" s="173"/>
      <c r="H41" s="173"/>
      <c r="I41" s="173"/>
      <c r="J41" s="173"/>
      <c r="K41" s="174"/>
    </row>
    <row r="42" spans="1:11" ht="16.5" customHeight="1" x14ac:dyDescent="0.25">
      <c r="A42" s="164" t="s">
        <v>1630</v>
      </c>
      <c r="B42" s="165"/>
      <c r="C42" s="165"/>
      <c r="D42" s="165"/>
      <c r="E42" s="165"/>
      <c r="F42" s="165"/>
      <c r="G42" s="165"/>
      <c r="H42" s="165"/>
      <c r="I42" s="165"/>
      <c r="J42" s="165"/>
      <c r="K42" s="166"/>
    </row>
    <row r="43" spans="1:11" x14ac:dyDescent="0.25">
      <c r="A43" s="167" t="s">
        <v>1731</v>
      </c>
      <c r="B43" s="167"/>
      <c r="C43" s="167"/>
      <c r="D43" s="167"/>
      <c r="E43" s="167"/>
      <c r="F43" s="167"/>
      <c r="G43" s="167"/>
      <c r="H43" s="167"/>
      <c r="I43" s="167"/>
      <c r="J43" s="167"/>
      <c r="K43" s="16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6"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showGridLines="0" zoomScaleNormal="100" workbookViewId="0">
      <pane xSplit="2" ySplit="5" topLeftCell="F16" activePane="bottomRight" state="frozen"/>
      <selection activeCell="K249" sqref="K249"/>
      <selection pane="topRight" activeCell="K249" sqref="K249"/>
      <selection pane="bottomLeft" activeCell="K249" sqref="K249"/>
      <selection pane="bottomRight" activeCell="K249" sqref="K249"/>
    </sheetView>
  </sheetViews>
  <sheetFormatPr defaultColWidth="9.1796875" defaultRowHeight="12.5" x14ac:dyDescent="0.25"/>
  <cols>
    <col min="1" max="1" width="77.26953125" style="2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1728</v>
      </c>
      <c r="B1" s="156"/>
      <c r="C1" s="156"/>
      <c r="D1" s="156"/>
      <c r="E1" s="156"/>
      <c r="F1" s="156"/>
      <c r="G1" s="156"/>
      <c r="H1" s="156"/>
      <c r="I1" s="156"/>
      <c r="J1" s="156"/>
      <c r="K1" s="157"/>
    </row>
    <row r="2" spans="1:11" ht="13" x14ac:dyDescent="0.3">
      <c r="A2" s="161" t="s">
        <v>1574</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87" t="s">
        <v>301</v>
      </c>
      <c r="B6" s="21" t="s">
        <v>213</v>
      </c>
      <c r="C6" s="22">
        <v>4819</v>
      </c>
      <c r="D6" s="5" t="str">
        <f>IF($B6="N/A","N/A",IF(C6&gt;15,"No",IF(C6&lt;-15,"No","Yes")))</f>
        <v>N/A</v>
      </c>
      <c r="E6" s="22">
        <v>2635</v>
      </c>
      <c r="F6" s="5" t="str">
        <f>IF($B6="N/A","N/A",IF(E6&gt;15,"No",IF(E6&lt;-15,"No","Yes")))</f>
        <v>N/A</v>
      </c>
      <c r="G6" s="22">
        <v>1922</v>
      </c>
      <c r="H6" s="5" t="str">
        <f>IF($B6="N/A","N/A",IF(G6&gt;15,"No",IF(G6&lt;-15,"No","Yes")))</f>
        <v>N/A</v>
      </c>
      <c r="I6" s="6">
        <v>-45.3</v>
      </c>
      <c r="J6" s="6">
        <v>-27.1</v>
      </c>
      <c r="K6" s="91" t="str">
        <f t="shared" ref="K6:K31" si="0">IF(J6="Div by 0", "N/A", IF(J6="N/A","N/A", IF(J6&gt;30, "No", IF(J6&lt;-30, "No", "Yes"))))</f>
        <v>Yes</v>
      </c>
    </row>
    <row r="7" spans="1:11" x14ac:dyDescent="0.25">
      <c r="A7" s="87" t="s">
        <v>307</v>
      </c>
      <c r="B7" s="21" t="s">
        <v>213</v>
      </c>
      <c r="C7" s="4">
        <v>100</v>
      </c>
      <c r="D7" s="5" t="str">
        <f>IF($B7="N/A","N/A",IF(C7&gt;15,"No",IF(C7&lt;-15,"No","Yes")))</f>
        <v>N/A</v>
      </c>
      <c r="E7" s="4">
        <v>100</v>
      </c>
      <c r="F7" s="5" t="str">
        <f>IF($B7="N/A","N/A",IF(E7&gt;15,"No",IF(E7&lt;-15,"No","Yes")))</f>
        <v>N/A</v>
      </c>
      <c r="G7" s="4">
        <v>100</v>
      </c>
      <c r="H7" s="5" t="str">
        <f>IF($B7="N/A","N/A",IF(G7&gt;15,"No",IF(G7&lt;-15,"No","Yes")))</f>
        <v>N/A</v>
      </c>
      <c r="I7" s="6">
        <v>0</v>
      </c>
      <c r="J7" s="6">
        <v>0</v>
      </c>
      <c r="K7" s="91" t="str">
        <f t="shared" si="0"/>
        <v>Yes</v>
      </c>
    </row>
    <row r="8" spans="1:11" x14ac:dyDescent="0.25">
      <c r="A8" s="87" t="s">
        <v>308</v>
      </c>
      <c r="B8" s="21" t="s">
        <v>217</v>
      </c>
      <c r="C8" s="4">
        <v>0</v>
      </c>
      <c r="D8" s="5" t="str">
        <f>IF($B8="N/A","N/A",IF(C8=0,"Yes","No"))</f>
        <v>Yes</v>
      </c>
      <c r="E8" s="4">
        <v>0</v>
      </c>
      <c r="F8" s="5" t="str">
        <f>IF($B8="N/A","N/A",IF(E8=0,"Yes","No"))</f>
        <v>Yes</v>
      </c>
      <c r="G8" s="4">
        <v>0</v>
      </c>
      <c r="H8" s="5" t="str">
        <f>IF($B8="N/A","N/A",IF(G8=0,"Yes","No"))</f>
        <v>Yes</v>
      </c>
      <c r="I8" s="6" t="s">
        <v>1747</v>
      </c>
      <c r="J8" s="6" t="s">
        <v>1747</v>
      </c>
      <c r="K8" s="91" t="str">
        <f t="shared" si="0"/>
        <v>N/A</v>
      </c>
    </row>
    <row r="9" spans="1:11" x14ac:dyDescent="0.25">
      <c r="A9" s="87" t="s">
        <v>821</v>
      </c>
      <c r="B9" s="21" t="s">
        <v>213</v>
      </c>
      <c r="C9" s="51">
        <v>1230.0576883000001</v>
      </c>
      <c r="D9" s="5" t="str">
        <f>IF($B9="N/A","N/A",IF(C9&gt;15,"No",IF(C9&lt;-15,"No","Yes")))</f>
        <v>N/A</v>
      </c>
      <c r="E9" s="51">
        <v>1246.6455407999999</v>
      </c>
      <c r="F9" s="5" t="str">
        <f>IF($B9="N/A","N/A",IF(E9&gt;15,"No",IF(E9&lt;-15,"No","Yes")))</f>
        <v>N/A</v>
      </c>
      <c r="G9" s="51">
        <v>1327.1425598000001</v>
      </c>
      <c r="H9" s="5" t="str">
        <f>IF($B9="N/A","N/A",IF(G9&gt;15,"No",IF(G9&lt;-15,"No","Yes")))</f>
        <v>N/A</v>
      </c>
      <c r="I9" s="6">
        <v>1.349</v>
      </c>
      <c r="J9" s="6">
        <v>6.4569999999999999</v>
      </c>
      <c r="K9" s="91" t="str">
        <f t="shared" si="0"/>
        <v>Yes</v>
      </c>
    </row>
    <row r="10" spans="1:11" x14ac:dyDescent="0.25">
      <c r="A10" s="87" t="s">
        <v>309</v>
      </c>
      <c r="B10" s="21" t="s">
        <v>213</v>
      </c>
      <c r="C10" s="4">
        <v>0.78854534139999999</v>
      </c>
      <c r="D10" s="5" t="str">
        <f>IF($B10="N/A","N/A",IF(C10&gt;15,"No",IF(C10&lt;-15,"No","Yes")))</f>
        <v>N/A</v>
      </c>
      <c r="E10" s="4">
        <v>0.64516129030000002</v>
      </c>
      <c r="F10" s="5" t="str">
        <f>IF($B10="N/A","N/A",IF(E10&gt;15,"No",IF(E10&lt;-15,"No","Yes")))</f>
        <v>N/A</v>
      </c>
      <c r="G10" s="4">
        <v>0</v>
      </c>
      <c r="H10" s="5" t="str">
        <f>IF($B10="N/A","N/A",IF(G10&gt;15,"No",IF(G10&lt;-15,"No","Yes")))</f>
        <v>N/A</v>
      </c>
      <c r="I10" s="6">
        <v>-18.2</v>
      </c>
      <c r="J10" s="6">
        <v>-100</v>
      </c>
      <c r="K10" s="91" t="str">
        <f t="shared" si="0"/>
        <v>No</v>
      </c>
    </row>
    <row r="11" spans="1:11" x14ac:dyDescent="0.25">
      <c r="A11" s="87" t="s">
        <v>823</v>
      </c>
      <c r="B11" s="21" t="s">
        <v>213</v>
      </c>
      <c r="C11" s="51">
        <v>1100.0526316</v>
      </c>
      <c r="D11" s="5" t="str">
        <f>IF($B11="N/A","N/A",IF(C11&gt;15,"No",IF(C11&lt;-15,"No","Yes")))</f>
        <v>N/A</v>
      </c>
      <c r="E11" s="51">
        <v>666.76470587999995</v>
      </c>
      <c r="F11" s="5" t="str">
        <f>IF($B11="N/A","N/A",IF(E11&gt;15,"No",IF(E11&lt;-15,"No","Yes")))</f>
        <v>N/A</v>
      </c>
      <c r="G11" s="51" t="s">
        <v>1747</v>
      </c>
      <c r="H11" s="5" t="str">
        <f>IF($B11="N/A","N/A",IF(G11&gt;15,"No",IF(G11&lt;-15,"No","Yes")))</f>
        <v>N/A</v>
      </c>
      <c r="I11" s="6">
        <v>-39.4</v>
      </c>
      <c r="J11" s="6" t="s">
        <v>1747</v>
      </c>
      <c r="K11" s="91" t="str">
        <f t="shared" si="0"/>
        <v>N/A</v>
      </c>
    </row>
    <row r="12" spans="1:11" x14ac:dyDescent="0.25">
      <c r="A12" s="87" t="s">
        <v>310</v>
      </c>
      <c r="B12" s="21" t="s">
        <v>214</v>
      </c>
      <c r="C12" s="4">
        <v>99.667980908999994</v>
      </c>
      <c r="D12" s="5" t="str">
        <f>IF($B12="N/A","N/A",IF(C12&gt;100,"No",IF(C12&lt;95,"No","Yes")))</f>
        <v>Yes</v>
      </c>
      <c r="E12" s="4">
        <v>99.772296014999995</v>
      </c>
      <c r="F12" s="5" t="str">
        <f>IF($B12="N/A","N/A",IF(E12&gt;100,"No",IF(E12&lt;95,"No","Yes")))</f>
        <v>Yes</v>
      </c>
      <c r="G12" s="4">
        <v>98.855359000999997</v>
      </c>
      <c r="H12" s="5" t="str">
        <f>IF($B12="N/A","N/A",IF(G12&gt;100,"No",IF(G12&lt;95,"No","Yes")))</f>
        <v>Yes</v>
      </c>
      <c r="I12" s="6">
        <v>0.1047</v>
      </c>
      <c r="J12" s="6">
        <v>-0.91900000000000004</v>
      </c>
      <c r="K12" s="91" t="str">
        <f t="shared" si="0"/>
        <v>Yes</v>
      </c>
    </row>
    <row r="13" spans="1:11" x14ac:dyDescent="0.25">
      <c r="A13" s="87" t="s">
        <v>824</v>
      </c>
      <c r="B13" s="21" t="s">
        <v>220</v>
      </c>
      <c r="C13" s="4">
        <v>1.3154278576</v>
      </c>
      <c r="D13" s="5" t="str">
        <f>IF($B13="N/A","N/A",IF(C13&gt;1,"Yes","No"))</f>
        <v>Yes</v>
      </c>
      <c r="E13" s="4">
        <v>1.285279574</v>
      </c>
      <c r="F13" s="5" t="str">
        <f>IF($B13="N/A","N/A",IF(E13&gt;1,"Yes","No"))</f>
        <v>Yes</v>
      </c>
      <c r="G13" s="4">
        <v>1.2584210525999999</v>
      </c>
      <c r="H13" s="5" t="str">
        <f>IF($B13="N/A","N/A",IF(G13&gt;1,"Yes","No"))</f>
        <v>Yes</v>
      </c>
      <c r="I13" s="6">
        <v>-2.29</v>
      </c>
      <c r="J13" s="6">
        <v>-2.09</v>
      </c>
      <c r="K13" s="91" t="str">
        <f t="shared" si="0"/>
        <v>Yes</v>
      </c>
    </row>
    <row r="14" spans="1:11" x14ac:dyDescent="0.25">
      <c r="A14" s="87" t="s">
        <v>311</v>
      </c>
      <c r="B14" s="21" t="s">
        <v>214</v>
      </c>
      <c r="C14" s="4">
        <v>100</v>
      </c>
      <c r="D14" s="5" t="str">
        <f>IF($B14="N/A","N/A",IF(C14&gt;100,"No",IF(C14&lt;95,"No","Yes")))</f>
        <v>Yes</v>
      </c>
      <c r="E14" s="4">
        <v>100</v>
      </c>
      <c r="F14" s="5" t="str">
        <f>IF($B14="N/A","N/A",IF(E14&gt;100,"No",IF(E14&lt;95,"No","Yes")))</f>
        <v>Yes</v>
      </c>
      <c r="G14" s="4">
        <v>100</v>
      </c>
      <c r="H14" s="5" t="str">
        <f>IF($B14="N/A","N/A",IF(G14&gt;100,"No",IF(G14&lt;95,"No","Yes")))</f>
        <v>Yes</v>
      </c>
      <c r="I14" s="6">
        <v>0</v>
      </c>
      <c r="J14" s="6">
        <v>0</v>
      </c>
      <c r="K14" s="91" t="str">
        <f t="shared" si="0"/>
        <v>Yes</v>
      </c>
    </row>
    <row r="15" spans="1:11" x14ac:dyDescent="0.25">
      <c r="A15" s="87" t="s">
        <v>825</v>
      </c>
      <c r="B15" s="21" t="s">
        <v>221</v>
      </c>
      <c r="C15" s="4">
        <v>13.595766757</v>
      </c>
      <c r="D15" s="5" t="str">
        <f>IF($B15="N/A","N/A",IF(C15&gt;3,"Yes","No"))</f>
        <v>Yes</v>
      </c>
      <c r="E15" s="4">
        <v>13.818216318999999</v>
      </c>
      <c r="F15" s="5" t="str">
        <f>IF($B15="N/A","N/A",IF(E15&gt;3,"Yes","No"))</f>
        <v>Yes</v>
      </c>
      <c r="G15" s="4">
        <v>13.553069719</v>
      </c>
      <c r="H15" s="5" t="str">
        <f>IF($B15="N/A","N/A",IF(G15&gt;3,"Yes","No"))</f>
        <v>Yes</v>
      </c>
      <c r="I15" s="6">
        <v>1.6359999999999999</v>
      </c>
      <c r="J15" s="6">
        <v>-1.92</v>
      </c>
      <c r="K15" s="91" t="str">
        <f t="shared" si="0"/>
        <v>Yes</v>
      </c>
    </row>
    <row r="16" spans="1:11" x14ac:dyDescent="0.25">
      <c r="A16" s="87" t="s">
        <v>826</v>
      </c>
      <c r="B16" s="21" t="s">
        <v>222</v>
      </c>
      <c r="C16" s="4">
        <v>5.9246731687</v>
      </c>
      <c r="D16" s="5" t="str">
        <f>IF($B16="N/A","N/A",IF(C16&gt;=8,"No",IF(C16&lt;2,"No","Yes")))</f>
        <v>Yes</v>
      </c>
      <c r="E16" s="4">
        <v>5.8326375712000003</v>
      </c>
      <c r="F16" s="5" t="str">
        <f>IF($B16="N/A","N/A",IF(E16&gt;=8,"No",IF(E16&lt;2,"No","Yes")))</f>
        <v>Yes</v>
      </c>
      <c r="G16" s="4">
        <v>5.8616024973999998</v>
      </c>
      <c r="H16" s="5" t="str">
        <f>IF($B16="N/A","N/A",IF(G16&gt;=8,"No",IF(G16&lt;2,"No","Yes")))</f>
        <v>Yes</v>
      </c>
      <c r="I16" s="6">
        <v>-1.55</v>
      </c>
      <c r="J16" s="6">
        <v>0.49659999999999999</v>
      </c>
      <c r="K16" s="91" t="str">
        <f t="shared" si="0"/>
        <v>Yes</v>
      </c>
    </row>
    <row r="17" spans="1:11" x14ac:dyDescent="0.25">
      <c r="A17" s="87" t="s">
        <v>312</v>
      </c>
      <c r="B17" s="21" t="s">
        <v>223</v>
      </c>
      <c r="C17" s="4">
        <v>96.493048349999995</v>
      </c>
      <c r="D17" s="5" t="str">
        <f>IF(OR($B17="N/A",$C17="N/A"),"N/A",IF(C17&gt;100,"No",IF(C17&lt;98,"No","Yes")))</f>
        <v>No</v>
      </c>
      <c r="E17" s="4">
        <v>86.299810246999996</v>
      </c>
      <c r="F17" s="5" t="str">
        <f>IF(OR($B17="N/A",$E17="N/A"),"N/A",IF(E17&gt;100,"No",IF(E17&lt;98,"No","Yes")))</f>
        <v>No</v>
      </c>
      <c r="G17" s="4">
        <v>88.345473464999998</v>
      </c>
      <c r="H17" s="5" t="str">
        <f>IF($B17="N/A","N/A",IF(G17&gt;100,"No",IF(G17&lt;98,"No","Yes")))</f>
        <v>No</v>
      </c>
      <c r="I17" s="6">
        <v>-10.6</v>
      </c>
      <c r="J17" s="6">
        <v>2.37</v>
      </c>
      <c r="K17" s="91" t="str">
        <f t="shared" si="0"/>
        <v>Yes</v>
      </c>
    </row>
    <row r="18" spans="1:11" x14ac:dyDescent="0.25">
      <c r="A18" s="87" t="s">
        <v>31</v>
      </c>
      <c r="B18" s="21" t="s">
        <v>214</v>
      </c>
      <c r="C18" s="4">
        <v>96.368541191000006</v>
      </c>
      <c r="D18" s="5" t="str">
        <f>IF($B18="N/A","N/A",IF(C18&gt;100,"No",IF(C18&lt;95,"No","Yes")))</f>
        <v>Yes</v>
      </c>
      <c r="E18" s="4">
        <v>86.261859583000003</v>
      </c>
      <c r="F18" s="5" t="str">
        <f>IF($B18="N/A","N/A",IF(E18&gt;100,"No",IF(E18&lt;95,"No","Yes")))</f>
        <v>No</v>
      </c>
      <c r="G18" s="4">
        <v>86.212278875999999</v>
      </c>
      <c r="H18" s="5" t="str">
        <f>IF($B18="N/A","N/A",IF(G18&gt;100,"No",IF(G18&lt;95,"No","Yes")))</f>
        <v>No</v>
      </c>
      <c r="I18" s="6">
        <v>-10.5</v>
      </c>
      <c r="J18" s="6">
        <v>-5.7000000000000002E-2</v>
      </c>
      <c r="K18" s="91" t="str">
        <f t="shared" si="0"/>
        <v>Yes</v>
      </c>
    </row>
    <row r="19" spans="1:11" x14ac:dyDescent="0.25">
      <c r="A19" s="87" t="s">
        <v>313</v>
      </c>
      <c r="B19" s="21" t="s">
        <v>214</v>
      </c>
      <c r="C19" s="4">
        <v>100</v>
      </c>
      <c r="D19" s="5" t="str">
        <f>IF($B19="N/A","N/A",IF(C19&gt;100,"No",IF(C19&lt;95,"No","Yes")))</f>
        <v>Yes</v>
      </c>
      <c r="E19" s="4">
        <v>100</v>
      </c>
      <c r="F19" s="5" t="str">
        <f>IF($B19="N/A","N/A",IF(E19&gt;100,"No",IF(E19&lt;95,"No","Yes")))</f>
        <v>Yes</v>
      </c>
      <c r="G19" s="4">
        <v>99.895941726999993</v>
      </c>
      <c r="H19" s="5" t="str">
        <f>IF($B19="N/A","N/A",IF(G19&gt;100,"No",IF(G19&lt;95,"No","Yes")))</f>
        <v>Yes</v>
      </c>
      <c r="I19" s="6">
        <v>0</v>
      </c>
      <c r="J19" s="6">
        <v>-0.104</v>
      </c>
      <c r="K19" s="91" t="str">
        <f t="shared" si="0"/>
        <v>Yes</v>
      </c>
    </row>
    <row r="20" spans="1:11" x14ac:dyDescent="0.25">
      <c r="A20" s="87" t="s">
        <v>314</v>
      </c>
      <c r="B20" s="21"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91" t="str">
        <f t="shared" si="0"/>
        <v>Yes</v>
      </c>
    </row>
    <row r="21" spans="1:11" x14ac:dyDescent="0.25">
      <c r="A21" s="87" t="s">
        <v>828</v>
      </c>
      <c r="B21" s="21" t="s">
        <v>225</v>
      </c>
      <c r="C21" s="4">
        <v>8.006225358</v>
      </c>
      <c r="D21" s="5" t="str">
        <f>IF($B21="N/A","N/A",IF(C21&gt;=2,"Yes","No"))</f>
        <v>Yes</v>
      </c>
      <c r="E21" s="4">
        <v>8.0326375712000004</v>
      </c>
      <c r="F21" s="5" t="str">
        <f>IF($B21="N/A","N/A",IF(E21&gt;=2,"Yes","No"))</f>
        <v>Yes</v>
      </c>
      <c r="G21" s="4">
        <v>8.0603537980999995</v>
      </c>
      <c r="H21" s="5" t="str">
        <f>IF($B21="N/A","N/A",IF(G21&gt;=2,"Yes","No"))</f>
        <v>Yes</v>
      </c>
      <c r="I21" s="6">
        <v>0.32990000000000003</v>
      </c>
      <c r="J21" s="6">
        <v>0.34499999999999997</v>
      </c>
      <c r="K21" s="91" t="str">
        <f t="shared" si="0"/>
        <v>Yes</v>
      </c>
    </row>
    <row r="22" spans="1:11" x14ac:dyDescent="0.25">
      <c r="A22" s="87" t="s">
        <v>829</v>
      </c>
      <c r="B22" s="21" t="s">
        <v>226</v>
      </c>
      <c r="C22" s="4">
        <v>6.7441377878999997</v>
      </c>
      <c r="D22" s="5" t="str">
        <f>IF($B22="N/A","N/A",IF(C22&gt;30,"No",IF(C22&lt;5,"No","Yes")))</f>
        <v>Yes</v>
      </c>
      <c r="E22" s="4">
        <v>6.6413662239000004</v>
      </c>
      <c r="F22" s="5" t="str">
        <f>IF($B22="N/A","N/A",IF(E22&gt;30,"No",IF(E22&lt;5,"No","Yes")))</f>
        <v>Yes</v>
      </c>
      <c r="G22" s="4">
        <v>5.3069719043000001</v>
      </c>
      <c r="H22" s="5" t="str">
        <f>IF($B22="N/A","N/A",IF(G22&gt;30,"No",IF(G22&lt;5,"No","Yes")))</f>
        <v>Yes</v>
      </c>
      <c r="I22" s="6">
        <v>-1.52</v>
      </c>
      <c r="J22" s="6">
        <v>-20.100000000000001</v>
      </c>
      <c r="K22" s="91" t="str">
        <f t="shared" si="0"/>
        <v>Yes</v>
      </c>
    </row>
    <row r="23" spans="1:11" x14ac:dyDescent="0.25">
      <c r="A23" s="87" t="s">
        <v>830</v>
      </c>
      <c r="B23" s="21" t="s">
        <v>227</v>
      </c>
      <c r="C23" s="4">
        <v>39.199003943000001</v>
      </c>
      <c r="D23" s="5" t="str">
        <f>IF($B23="N/A","N/A",IF(C23&gt;75,"No",IF(C23&lt;15,"No","Yes")))</f>
        <v>Yes</v>
      </c>
      <c r="E23" s="4">
        <v>36.584440227999998</v>
      </c>
      <c r="F23" s="5" t="str">
        <f>IF($B23="N/A","N/A",IF(E23&gt;75,"No",IF(E23&lt;15,"No","Yes")))</f>
        <v>Yes</v>
      </c>
      <c r="G23" s="4">
        <v>39.073881374000003</v>
      </c>
      <c r="H23" s="5" t="str">
        <f>IF($B23="N/A","N/A",IF(G23&gt;75,"No",IF(G23&lt;15,"No","Yes")))</f>
        <v>Yes</v>
      </c>
      <c r="I23" s="6">
        <v>-6.67</v>
      </c>
      <c r="J23" s="6">
        <v>6.8049999999999997</v>
      </c>
      <c r="K23" s="91" t="str">
        <f t="shared" si="0"/>
        <v>Yes</v>
      </c>
    </row>
    <row r="24" spans="1:11" x14ac:dyDescent="0.25">
      <c r="A24" s="87" t="s">
        <v>831</v>
      </c>
      <c r="B24" s="21" t="s">
        <v>228</v>
      </c>
      <c r="C24" s="4">
        <v>54.056858269000003</v>
      </c>
      <c r="D24" s="5" t="str">
        <f>IF($B24="N/A","N/A",IF(C24&gt;70,"No",IF(C24&lt;25,"No","Yes")))</f>
        <v>Yes</v>
      </c>
      <c r="E24" s="4">
        <v>56.774193548</v>
      </c>
      <c r="F24" s="5" t="str">
        <f>IF($B24="N/A","N/A",IF(E24&gt;70,"No",IF(E24&lt;25,"No","Yes")))</f>
        <v>Yes</v>
      </c>
      <c r="G24" s="4">
        <v>55.619146722000004</v>
      </c>
      <c r="H24" s="5" t="str">
        <f>IF($B24="N/A","N/A",IF(G24&gt;70,"No",IF(G24&lt;25,"No","Yes")))</f>
        <v>Yes</v>
      </c>
      <c r="I24" s="6">
        <v>5.0270000000000001</v>
      </c>
      <c r="J24" s="6">
        <v>-2.0299999999999998</v>
      </c>
      <c r="K24" s="91" t="str">
        <f t="shared" si="0"/>
        <v>Yes</v>
      </c>
    </row>
    <row r="25" spans="1:11" x14ac:dyDescent="0.25">
      <c r="A25" s="87" t="s">
        <v>318</v>
      </c>
      <c r="B25" s="21" t="s">
        <v>229</v>
      </c>
      <c r="C25" s="4">
        <v>60.946254410000002</v>
      </c>
      <c r="D25" s="5" t="str">
        <f>IF($B25="N/A","N/A",IF(C25&gt;70,"No",IF(C25&lt;35,"No","Yes")))</f>
        <v>Yes</v>
      </c>
      <c r="E25" s="4">
        <v>59.468690702000004</v>
      </c>
      <c r="F25" s="5" t="str">
        <f>IF($B25="N/A","N/A",IF(E25&gt;70,"No",IF(E25&lt;35,"No","Yes")))</f>
        <v>Yes</v>
      </c>
      <c r="G25" s="4">
        <v>61.550468262000003</v>
      </c>
      <c r="H25" s="5" t="str">
        <f>IF($B25="N/A","N/A",IF(G25&gt;70,"No",IF(G25&lt;35,"No","Yes")))</f>
        <v>Yes</v>
      </c>
      <c r="I25" s="6">
        <v>-2.42</v>
      </c>
      <c r="J25" s="6">
        <v>3.5009999999999999</v>
      </c>
      <c r="K25" s="91" t="str">
        <f t="shared" si="0"/>
        <v>Yes</v>
      </c>
    </row>
    <row r="26" spans="1:11" x14ac:dyDescent="0.25">
      <c r="A26" s="87" t="s">
        <v>832</v>
      </c>
      <c r="B26" s="21" t="s">
        <v>220</v>
      </c>
      <c r="C26" s="4">
        <v>2.3694245828999998</v>
      </c>
      <c r="D26" s="5" t="str">
        <f>IF($B26="N/A","N/A",IF(C26&gt;1,"Yes","No"))</f>
        <v>Yes</v>
      </c>
      <c r="E26" s="4">
        <v>2.3401403957000002</v>
      </c>
      <c r="F26" s="5" t="str">
        <f>IF($B26="N/A","N/A",IF(E26&gt;1,"Yes","No"))</f>
        <v>Yes</v>
      </c>
      <c r="G26" s="4">
        <v>2.4065934065999999</v>
      </c>
      <c r="H26" s="5" t="str">
        <f>IF($B26="N/A","N/A",IF(G26&gt;1,"Yes","No"))</f>
        <v>Yes</v>
      </c>
      <c r="I26" s="6">
        <v>-1.24</v>
      </c>
      <c r="J26" s="6">
        <v>2.84</v>
      </c>
      <c r="K26" s="91" t="str">
        <f t="shared" si="0"/>
        <v>Yes</v>
      </c>
    </row>
    <row r="27" spans="1:11" x14ac:dyDescent="0.25">
      <c r="A27" s="87" t="s">
        <v>319</v>
      </c>
      <c r="B27" s="21" t="s">
        <v>213</v>
      </c>
      <c r="C27" s="4">
        <v>0</v>
      </c>
      <c r="D27" s="5" t="str">
        <f>IF($B27="N/A","N/A",IF(C27&gt;15,"No",IF(C27&lt;-15,"No","Yes")))</f>
        <v>N/A</v>
      </c>
      <c r="E27" s="4">
        <v>0</v>
      </c>
      <c r="F27" s="5" t="str">
        <f>IF($B27="N/A","N/A",IF(E27&gt;15,"No",IF(E27&lt;-15,"No","Yes")))</f>
        <v>N/A</v>
      </c>
      <c r="G27" s="4">
        <v>0</v>
      </c>
      <c r="H27" s="5" t="str">
        <f>IF($B27="N/A","N/A",IF(G27&gt;15,"No",IF(G27&lt;-15,"No","Yes")))</f>
        <v>N/A</v>
      </c>
      <c r="I27" s="6" t="s">
        <v>1747</v>
      </c>
      <c r="J27" s="6" t="s">
        <v>1747</v>
      </c>
      <c r="K27" s="91" t="str">
        <f t="shared" si="0"/>
        <v>N/A</v>
      </c>
    </row>
    <row r="28" spans="1:11" x14ac:dyDescent="0.25">
      <c r="A28" s="87" t="s">
        <v>833</v>
      </c>
      <c r="B28" s="21" t="s">
        <v>213</v>
      </c>
      <c r="C28" s="4">
        <v>0.102145046</v>
      </c>
      <c r="D28" s="5" t="str">
        <f>IF($B28="N/A","N/A",IF(C28&gt;15,"No",IF(C28&lt;-15,"No","Yes")))</f>
        <v>N/A</v>
      </c>
      <c r="E28" s="4">
        <v>6.3816209299999996E-2</v>
      </c>
      <c r="F28" s="5" t="str">
        <f>IF($B28="N/A","N/A",IF(E28&gt;15,"No",IF(E28&lt;-15,"No","Yes")))</f>
        <v>N/A</v>
      </c>
      <c r="G28" s="4">
        <v>14.454775993</v>
      </c>
      <c r="H28" s="5" t="str">
        <f>IF($B28="N/A","N/A",IF(G28&gt;15,"No",IF(G28&lt;-15,"No","Yes")))</f>
        <v>N/A</v>
      </c>
      <c r="I28" s="6">
        <v>-37.5</v>
      </c>
      <c r="J28" s="6">
        <v>22551</v>
      </c>
      <c r="K28" s="91" t="str">
        <f t="shared" si="0"/>
        <v>No</v>
      </c>
    </row>
    <row r="29" spans="1:11" x14ac:dyDescent="0.25">
      <c r="A29" s="87" t="s">
        <v>320</v>
      </c>
      <c r="B29" s="21" t="s">
        <v>213</v>
      </c>
      <c r="C29" s="4" t="s">
        <v>1747</v>
      </c>
      <c r="D29" s="5" t="str">
        <f>IF($B29="N/A","N/A",IF(C29&gt;15,"No",IF(C29&lt;-15,"No","Yes")))</f>
        <v>N/A</v>
      </c>
      <c r="E29" s="4" t="s">
        <v>1747</v>
      </c>
      <c r="F29" s="5" t="str">
        <f>IF($B29="N/A","N/A",IF(E29&gt;15,"No",IF(E29&lt;-15,"No","Yes")))</f>
        <v>N/A</v>
      </c>
      <c r="G29" s="4" t="s">
        <v>1747</v>
      </c>
      <c r="H29" s="5" t="str">
        <f>IF($B29="N/A","N/A",IF(G29&gt;15,"No",IF(G29&lt;-15,"No","Yes")))</f>
        <v>N/A</v>
      </c>
      <c r="I29" s="6" t="s">
        <v>1747</v>
      </c>
      <c r="J29" s="6" t="s">
        <v>1747</v>
      </c>
      <c r="K29" s="91" t="str">
        <f t="shared" si="0"/>
        <v>N/A</v>
      </c>
    </row>
    <row r="30" spans="1:11" x14ac:dyDescent="0.25">
      <c r="A30" s="87" t="s">
        <v>321</v>
      </c>
      <c r="B30" s="21"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91" t="str">
        <f t="shared" si="0"/>
        <v>Yes</v>
      </c>
    </row>
    <row r="31" spans="1:11" x14ac:dyDescent="0.25">
      <c r="A31" s="103" t="s">
        <v>322</v>
      </c>
      <c r="B31" s="99" t="s">
        <v>230</v>
      </c>
      <c r="C31" s="104">
        <v>0</v>
      </c>
      <c r="D31" s="100" t="str">
        <f>IF($B31="N/A","N/A",IF(C31&gt;=90,"Yes","No"))</f>
        <v>No</v>
      </c>
      <c r="E31" s="104">
        <v>0</v>
      </c>
      <c r="F31" s="100" t="str">
        <f>IF($B31="N/A","N/A",IF(E31&gt;=90,"Yes","No"))</f>
        <v>No</v>
      </c>
      <c r="G31" s="104">
        <v>0</v>
      </c>
      <c r="H31" s="100" t="str">
        <f>IF($B31="N/A","N/A",IF(G31&gt;=90,"Yes","No"))</f>
        <v>No</v>
      </c>
      <c r="I31" s="101" t="s">
        <v>1747</v>
      </c>
      <c r="J31" s="101" t="s">
        <v>1747</v>
      </c>
      <c r="K31" s="102" t="str">
        <f t="shared" si="0"/>
        <v>N/A</v>
      </c>
    </row>
    <row r="32" spans="1:11" x14ac:dyDescent="0.25">
      <c r="A32" s="172" t="s">
        <v>1632</v>
      </c>
      <c r="B32" s="173"/>
      <c r="C32" s="173"/>
      <c r="D32" s="173"/>
      <c r="E32" s="173"/>
      <c r="F32" s="173"/>
      <c r="G32" s="173"/>
      <c r="H32" s="173"/>
      <c r="I32" s="173"/>
      <c r="J32" s="173"/>
      <c r="K32" s="174"/>
    </row>
    <row r="33" spans="1:11" x14ac:dyDescent="0.25">
      <c r="A33" s="164" t="s">
        <v>1630</v>
      </c>
      <c r="B33" s="165"/>
      <c r="C33" s="165"/>
      <c r="D33" s="165"/>
      <c r="E33" s="165"/>
      <c r="F33" s="165"/>
      <c r="G33" s="165"/>
      <c r="H33" s="165"/>
      <c r="I33" s="165"/>
      <c r="J33" s="165"/>
      <c r="K33" s="166"/>
    </row>
    <row r="34" spans="1:11" x14ac:dyDescent="0.25">
      <c r="A34" s="167" t="s">
        <v>1731</v>
      </c>
      <c r="B34" s="167"/>
      <c r="C34" s="167"/>
      <c r="D34" s="167"/>
      <c r="E34" s="167"/>
      <c r="F34" s="167"/>
      <c r="G34" s="167"/>
      <c r="H34" s="167"/>
      <c r="I34" s="167"/>
      <c r="J34" s="167"/>
      <c r="K34" s="168"/>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E24" activePane="bottomRight" state="frozen"/>
      <selection activeCell="K249" sqref="K249"/>
      <selection pane="topRight" activeCell="K249" sqref="K249"/>
      <selection pane="bottomLeft" activeCell="K249" sqref="K249"/>
      <selection pane="bottomRight" activeCell="K249" sqref="K249"/>
    </sheetView>
  </sheetViews>
  <sheetFormatPr defaultColWidth="9.1796875" defaultRowHeight="12.5" x14ac:dyDescent="0.25"/>
  <cols>
    <col min="1" max="1" width="77.26953125" style="2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1728</v>
      </c>
      <c r="B1" s="156"/>
      <c r="C1" s="156"/>
      <c r="D1" s="156"/>
      <c r="E1" s="156"/>
      <c r="F1" s="156"/>
      <c r="G1" s="156"/>
      <c r="H1" s="156"/>
      <c r="I1" s="156"/>
      <c r="J1" s="156"/>
      <c r="K1" s="157"/>
    </row>
    <row r="2" spans="1:11" ht="13" x14ac:dyDescent="0.3">
      <c r="A2" s="161" t="s">
        <v>1577</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05" t="s">
        <v>301</v>
      </c>
      <c r="B6" s="60" t="s">
        <v>213</v>
      </c>
      <c r="C6" s="22">
        <v>6501</v>
      </c>
      <c r="D6" s="5" t="str">
        <f>IF(OR($B6="N/A",$C6="N/A"),"N/A",IF(C6&lt;0,"No","Yes"))</f>
        <v>N/A</v>
      </c>
      <c r="E6" s="22">
        <v>20227</v>
      </c>
      <c r="F6" s="5" t="str">
        <f>IF($B6="N/A","N/A",IF(E6&lt;0,"No","Yes"))</f>
        <v>N/A</v>
      </c>
      <c r="G6" s="22">
        <v>22912</v>
      </c>
      <c r="H6" s="5" t="str">
        <f>IF($B6="N/A","N/A",IF(G6&lt;0,"No","Yes"))</f>
        <v>N/A</v>
      </c>
      <c r="I6" s="6">
        <v>211.1</v>
      </c>
      <c r="J6" s="6">
        <v>13.27</v>
      </c>
      <c r="K6" s="91" t="str">
        <f t="shared" ref="K6:K35" si="0">IF(J6="Div by 0", "N/A", IF(J6="N/A","N/A", IF(J6&gt;30, "No", IF(J6&lt;-30, "No", "Yes"))))</f>
        <v>Yes</v>
      </c>
    </row>
    <row r="7" spans="1:11" x14ac:dyDescent="0.25">
      <c r="A7" s="87" t="s">
        <v>436</v>
      </c>
      <c r="B7" s="60" t="s">
        <v>213</v>
      </c>
      <c r="C7" s="5">
        <v>0.56914320870000001</v>
      </c>
      <c r="D7" s="5" t="str">
        <f t="shared" ref="D7:D17" si="1">IF(OR($B7="N/A",$C7="N/A"),"N/A",IF(C7&lt;0,"No","Yes"))</f>
        <v>N/A</v>
      </c>
      <c r="E7" s="5">
        <v>3.4162258367999998</v>
      </c>
      <c r="F7" s="5" t="str">
        <f t="shared" ref="F7:F17" si="2">IF($B7="N/A","N/A",IF(E7&lt;0,"No","Yes"))</f>
        <v>N/A</v>
      </c>
      <c r="G7" s="5">
        <v>4.6045740222999996</v>
      </c>
      <c r="H7" s="5" t="str">
        <f t="shared" ref="H7:H17" si="3">IF($B7="N/A","N/A",IF(G7&lt;0,"No","Yes"))</f>
        <v>N/A</v>
      </c>
      <c r="I7" s="6">
        <v>500.2</v>
      </c>
      <c r="J7" s="6">
        <v>34.79</v>
      </c>
      <c r="K7" s="91" t="str">
        <f t="shared" si="0"/>
        <v>No</v>
      </c>
    </row>
    <row r="8" spans="1:11" x14ac:dyDescent="0.25">
      <c r="A8" s="87" t="s">
        <v>437</v>
      </c>
      <c r="B8" s="60" t="s">
        <v>213</v>
      </c>
      <c r="C8" s="5">
        <v>14.690047685</v>
      </c>
      <c r="D8" s="5" t="str">
        <f t="shared" si="1"/>
        <v>N/A</v>
      </c>
      <c r="E8" s="5">
        <v>17.634844515000001</v>
      </c>
      <c r="F8" s="5" t="str">
        <f t="shared" si="2"/>
        <v>N/A</v>
      </c>
      <c r="G8" s="5">
        <v>19.478875698</v>
      </c>
      <c r="H8" s="5" t="str">
        <f t="shared" si="3"/>
        <v>N/A</v>
      </c>
      <c r="I8" s="6">
        <v>20.05</v>
      </c>
      <c r="J8" s="6">
        <v>10.46</v>
      </c>
      <c r="K8" s="91" t="str">
        <f t="shared" si="0"/>
        <v>Yes</v>
      </c>
    </row>
    <row r="9" spans="1:11" x14ac:dyDescent="0.25">
      <c r="A9" s="87" t="s">
        <v>438</v>
      </c>
      <c r="B9" s="60" t="s">
        <v>213</v>
      </c>
      <c r="C9" s="5">
        <v>33.271804338000003</v>
      </c>
      <c r="D9" s="5" t="str">
        <f t="shared" si="1"/>
        <v>N/A</v>
      </c>
      <c r="E9" s="5">
        <v>30.281307164000001</v>
      </c>
      <c r="F9" s="5" t="str">
        <f t="shared" si="2"/>
        <v>N/A</v>
      </c>
      <c r="G9" s="5">
        <v>25.331703911000002</v>
      </c>
      <c r="H9" s="5" t="str">
        <f t="shared" si="3"/>
        <v>N/A</v>
      </c>
      <c r="I9" s="6">
        <v>-8.99</v>
      </c>
      <c r="J9" s="6">
        <v>-16.3</v>
      </c>
      <c r="K9" s="91" t="str">
        <f t="shared" si="0"/>
        <v>Yes</v>
      </c>
    </row>
    <row r="10" spans="1:11" x14ac:dyDescent="0.25">
      <c r="A10" s="87" t="s">
        <v>439</v>
      </c>
      <c r="B10" s="60" t="s">
        <v>213</v>
      </c>
      <c r="C10" s="5">
        <v>51.222888785999999</v>
      </c>
      <c r="D10" s="5" t="str">
        <f t="shared" si="1"/>
        <v>N/A</v>
      </c>
      <c r="E10" s="5">
        <v>48.652790824</v>
      </c>
      <c r="F10" s="5" t="str">
        <f t="shared" si="2"/>
        <v>N/A</v>
      </c>
      <c r="G10" s="5">
        <v>48.856494413</v>
      </c>
      <c r="H10" s="5" t="str">
        <f t="shared" si="3"/>
        <v>N/A</v>
      </c>
      <c r="I10" s="6">
        <v>-5.0199999999999996</v>
      </c>
      <c r="J10" s="6">
        <v>0.41870000000000002</v>
      </c>
      <c r="K10" s="91" t="str">
        <f t="shared" si="0"/>
        <v>Yes</v>
      </c>
    </row>
    <row r="11" spans="1:11" x14ac:dyDescent="0.25">
      <c r="A11" s="88" t="s">
        <v>324</v>
      </c>
      <c r="B11" s="60" t="s">
        <v>213</v>
      </c>
      <c r="C11" s="5">
        <v>0</v>
      </c>
      <c r="D11" s="5" t="str">
        <f t="shared" si="1"/>
        <v>N/A</v>
      </c>
      <c r="E11" s="5">
        <v>90.665941563000004</v>
      </c>
      <c r="F11" s="5" t="str">
        <f t="shared" si="2"/>
        <v>N/A</v>
      </c>
      <c r="G11" s="5">
        <v>87.857891061000004</v>
      </c>
      <c r="H11" s="5" t="str">
        <f t="shared" si="3"/>
        <v>N/A</v>
      </c>
      <c r="I11" s="6" t="s">
        <v>1747</v>
      </c>
      <c r="J11" s="6">
        <v>-3.1</v>
      </c>
      <c r="K11" s="91" t="str">
        <f t="shared" si="0"/>
        <v>Yes</v>
      </c>
    </row>
    <row r="12" spans="1:11" x14ac:dyDescent="0.25">
      <c r="A12" s="88" t="s">
        <v>310</v>
      </c>
      <c r="B12" s="60" t="s">
        <v>213</v>
      </c>
      <c r="C12" s="5">
        <v>96.492847253999997</v>
      </c>
      <c r="D12" s="5" t="str">
        <f t="shared" si="1"/>
        <v>N/A</v>
      </c>
      <c r="E12" s="5">
        <v>98.590992237999998</v>
      </c>
      <c r="F12" s="5" t="str">
        <f t="shared" si="2"/>
        <v>N/A</v>
      </c>
      <c r="G12" s="5">
        <v>98.337115921999995</v>
      </c>
      <c r="H12" s="5" t="str">
        <f t="shared" si="3"/>
        <v>N/A</v>
      </c>
      <c r="I12" s="6">
        <v>2.1739999999999999</v>
      </c>
      <c r="J12" s="6">
        <v>-0.25800000000000001</v>
      </c>
      <c r="K12" s="91" t="str">
        <f t="shared" si="0"/>
        <v>Yes</v>
      </c>
    </row>
    <row r="13" spans="1:11" x14ac:dyDescent="0.25">
      <c r="A13" s="88" t="s">
        <v>824</v>
      </c>
      <c r="B13" s="60" t="s">
        <v>213</v>
      </c>
      <c r="C13" s="5">
        <v>1.2050055795000001</v>
      </c>
      <c r="D13" s="5" t="str">
        <f t="shared" si="1"/>
        <v>N/A</v>
      </c>
      <c r="E13" s="5">
        <v>1.2086550998000001</v>
      </c>
      <c r="F13" s="5" t="str">
        <f t="shared" si="2"/>
        <v>N/A</v>
      </c>
      <c r="G13" s="5">
        <v>1.1877413342000001</v>
      </c>
      <c r="H13" s="5" t="str">
        <f t="shared" si="3"/>
        <v>N/A</v>
      </c>
      <c r="I13" s="6">
        <v>0.3029</v>
      </c>
      <c r="J13" s="6">
        <v>-1.73</v>
      </c>
      <c r="K13" s="91" t="str">
        <f t="shared" si="0"/>
        <v>Yes</v>
      </c>
    </row>
    <row r="14" spans="1:11" x14ac:dyDescent="0.25">
      <c r="A14" s="88" t="s">
        <v>311</v>
      </c>
      <c r="B14" s="60" t="s">
        <v>213</v>
      </c>
      <c r="C14" s="5">
        <v>97.046608214000003</v>
      </c>
      <c r="D14" s="5" t="str">
        <f t="shared" si="1"/>
        <v>N/A</v>
      </c>
      <c r="E14" s="5">
        <v>99.055717604999998</v>
      </c>
      <c r="F14" s="5" t="str">
        <f t="shared" si="2"/>
        <v>N/A</v>
      </c>
      <c r="G14" s="5">
        <v>95.879888268000002</v>
      </c>
      <c r="H14" s="5" t="str">
        <f t="shared" si="3"/>
        <v>N/A</v>
      </c>
      <c r="I14" s="6">
        <v>2.0699999999999998</v>
      </c>
      <c r="J14" s="6">
        <v>-3.21</v>
      </c>
      <c r="K14" s="91" t="str">
        <f t="shared" si="0"/>
        <v>Yes</v>
      </c>
    </row>
    <row r="15" spans="1:11" x14ac:dyDescent="0.25">
      <c r="A15" s="88" t="s">
        <v>825</v>
      </c>
      <c r="B15" s="60" t="s">
        <v>213</v>
      </c>
      <c r="C15" s="5">
        <v>10.805674433</v>
      </c>
      <c r="D15" s="5" t="str">
        <f t="shared" si="1"/>
        <v>N/A</v>
      </c>
      <c r="E15" s="5">
        <v>10.766470353000001</v>
      </c>
      <c r="F15" s="5" t="str">
        <f t="shared" si="2"/>
        <v>N/A</v>
      </c>
      <c r="G15" s="5">
        <v>11.160551712</v>
      </c>
      <c r="H15" s="5" t="str">
        <f t="shared" si="3"/>
        <v>N/A</v>
      </c>
      <c r="I15" s="6">
        <v>-0.36299999999999999</v>
      </c>
      <c r="J15" s="6">
        <v>3.66</v>
      </c>
      <c r="K15" s="91" t="str">
        <f t="shared" si="0"/>
        <v>Yes</v>
      </c>
    </row>
    <row r="16" spans="1:11" x14ac:dyDescent="0.25">
      <c r="A16" s="88" t="s">
        <v>834</v>
      </c>
      <c r="B16" s="60" t="s">
        <v>213</v>
      </c>
      <c r="C16" s="5">
        <v>4.461917218</v>
      </c>
      <c r="D16" s="5" t="str">
        <f t="shared" si="1"/>
        <v>N/A</v>
      </c>
      <c r="E16" s="5">
        <v>4.5885202947000003</v>
      </c>
      <c r="F16" s="5" t="str">
        <f t="shared" si="2"/>
        <v>N/A</v>
      </c>
      <c r="G16" s="5">
        <v>5.2489959839000004</v>
      </c>
      <c r="H16" s="5" t="str">
        <f t="shared" si="3"/>
        <v>N/A</v>
      </c>
      <c r="I16" s="6">
        <v>2.8370000000000002</v>
      </c>
      <c r="J16" s="6">
        <v>14.39</v>
      </c>
      <c r="K16" s="91" t="str">
        <f t="shared" si="0"/>
        <v>Yes</v>
      </c>
    </row>
    <row r="17" spans="1:11" x14ac:dyDescent="0.25">
      <c r="A17" s="88" t="s">
        <v>827</v>
      </c>
      <c r="B17" s="60" t="s">
        <v>213</v>
      </c>
      <c r="C17" s="5">
        <v>3.7283029297999999</v>
      </c>
      <c r="D17" s="5" t="str">
        <f t="shared" si="1"/>
        <v>N/A</v>
      </c>
      <c r="E17" s="5">
        <v>4.7118644068000002</v>
      </c>
      <c r="F17" s="5" t="str">
        <f t="shared" si="2"/>
        <v>N/A</v>
      </c>
      <c r="G17" s="5">
        <v>5.3241408771999996</v>
      </c>
      <c r="H17" s="5" t="str">
        <f t="shared" si="3"/>
        <v>N/A</v>
      </c>
      <c r="I17" s="6">
        <v>26.38</v>
      </c>
      <c r="J17" s="6">
        <v>12.99</v>
      </c>
      <c r="K17" s="91" t="str">
        <f t="shared" si="0"/>
        <v>Yes</v>
      </c>
    </row>
    <row r="18" spans="1:11" x14ac:dyDescent="0.25">
      <c r="A18" s="87" t="s">
        <v>312</v>
      </c>
      <c r="B18" s="21" t="s">
        <v>223</v>
      </c>
      <c r="C18" s="5">
        <v>100</v>
      </c>
      <c r="D18" s="5" t="str">
        <f>IF(OR($B18="N/A",$C18="N/A"),"N/A",IF(C18&gt;100,"No",IF(C18&lt;98,"No","Yes")))</f>
        <v>Yes</v>
      </c>
      <c r="E18" s="5">
        <v>99.817076185000005</v>
      </c>
      <c r="F18" s="5" t="str">
        <f>IF(OR($B18="N/A",$E18="N/A"),"N/A",IF(E18&gt;100,"No",IF(E18&lt;98,"No","Yes")))</f>
        <v>Yes</v>
      </c>
      <c r="G18" s="5">
        <v>99.921438546999994</v>
      </c>
      <c r="H18" s="5" t="str">
        <f>IF($B18="N/A","N/A",IF(G18&gt;100,"No",IF(G18&lt;98,"No","Yes")))</f>
        <v>Yes</v>
      </c>
      <c r="I18" s="6">
        <v>-0.183</v>
      </c>
      <c r="J18" s="6">
        <v>0.1046</v>
      </c>
      <c r="K18" s="91" t="str">
        <f t="shared" si="0"/>
        <v>Yes</v>
      </c>
    </row>
    <row r="19" spans="1:11" x14ac:dyDescent="0.25">
      <c r="A19" s="87" t="s">
        <v>31</v>
      </c>
      <c r="B19" s="21" t="s">
        <v>214</v>
      </c>
      <c r="C19" s="5">
        <v>99.615443777999999</v>
      </c>
      <c r="D19" s="5" t="str">
        <f>IF(OR($B19="N/A",$C19="N/A"),"N/A",IF(C19&gt;100,"No",IF(C19&lt;95,"No","Yes")))</f>
        <v>Yes</v>
      </c>
      <c r="E19" s="5">
        <v>99.357294705000001</v>
      </c>
      <c r="F19" s="5" t="str">
        <f>IF(OR($B19="N/A",$E19="N/A"),"N/A",IF(E19&gt;100,"No",IF(E19&lt;98,"No","Yes")))</f>
        <v>Yes</v>
      </c>
      <c r="G19" s="5">
        <v>99.524266760000003</v>
      </c>
      <c r="H19" s="5" t="str">
        <f>IF($B19="N/A","N/A",IF(G19&gt;100,"No",IF(G19&lt;95,"No","Yes")))</f>
        <v>Yes</v>
      </c>
      <c r="I19" s="6">
        <v>-0.25900000000000001</v>
      </c>
      <c r="J19" s="6">
        <v>0.1681</v>
      </c>
      <c r="K19" s="91" t="str">
        <f t="shared" si="0"/>
        <v>Yes</v>
      </c>
    </row>
    <row r="20" spans="1:11" x14ac:dyDescent="0.25">
      <c r="A20" s="88" t="s">
        <v>313</v>
      </c>
      <c r="B20" s="60" t="s">
        <v>213</v>
      </c>
      <c r="C20" s="5">
        <v>99.738501768999996</v>
      </c>
      <c r="D20" s="5" t="str">
        <f t="shared" ref="D20:D35" si="4">IF(OR($B20="N/A",$C20="N/A"),"N/A",IF(C20&lt;0,"No","Yes"))</f>
        <v>N/A</v>
      </c>
      <c r="E20" s="5">
        <v>99.960448905000007</v>
      </c>
      <c r="F20" s="5" t="str">
        <f t="shared" ref="F20:F34" si="5">IF($B20="N/A","N/A",IF(E20&lt;0,"No","Yes"))</f>
        <v>N/A</v>
      </c>
      <c r="G20" s="5">
        <v>100</v>
      </c>
      <c r="H20" s="5" t="str">
        <f t="shared" ref="H20:H35" si="6">IF($B20="N/A","N/A",IF(G20&lt;0,"No","Yes"))</f>
        <v>N/A</v>
      </c>
      <c r="I20" s="6">
        <v>0.2225</v>
      </c>
      <c r="J20" s="6">
        <v>3.9600000000000003E-2</v>
      </c>
      <c r="K20" s="91" t="str">
        <f t="shared" si="0"/>
        <v>Yes</v>
      </c>
    </row>
    <row r="21" spans="1:11" x14ac:dyDescent="0.25">
      <c r="A21" s="88" t="s">
        <v>835</v>
      </c>
      <c r="B21" s="60" t="s">
        <v>213</v>
      </c>
      <c r="C21" s="5">
        <v>0</v>
      </c>
      <c r="D21" s="5" t="str">
        <f t="shared" si="4"/>
        <v>N/A</v>
      </c>
      <c r="E21" s="5">
        <v>0</v>
      </c>
      <c r="F21" s="5" t="str">
        <f t="shared" si="5"/>
        <v>N/A</v>
      </c>
      <c r="G21" s="5">
        <v>0</v>
      </c>
      <c r="H21" s="5" t="str">
        <f t="shared" si="6"/>
        <v>N/A</v>
      </c>
      <c r="I21" s="6" t="s">
        <v>1747</v>
      </c>
      <c r="J21" s="6" t="s">
        <v>1747</v>
      </c>
      <c r="K21" s="91" t="str">
        <f t="shared" si="0"/>
        <v>N/A</v>
      </c>
    </row>
    <row r="22" spans="1:11" x14ac:dyDescent="0.25">
      <c r="A22" s="88" t="s">
        <v>314</v>
      </c>
      <c r="B22" s="60" t="s">
        <v>213</v>
      </c>
      <c r="C22" s="5">
        <v>100</v>
      </c>
      <c r="D22" s="5" t="str">
        <f t="shared" si="4"/>
        <v>N/A</v>
      </c>
      <c r="E22" s="5">
        <v>100</v>
      </c>
      <c r="F22" s="5" t="str">
        <f t="shared" si="5"/>
        <v>N/A</v>
      </c>
      <c r="G22" s="5">
        <v>100</v>
      </c>
      <c r="H22" s="5" t="str">
        <f t="shared" si="6"/>
        <v>N/A</v>
      </c>
      <c r="I22" s="6">
        <v>0</v>
      </c>
      <c r="J22" s="6">
        <v>0</v>
      </c>
      <c r="K22" s="91" t="str">
        <f t="shared" si="0"/>
        <v>Yes</v>
      </c>
    </row>
    <row r="23" spans="1:11" x14ac:dyDescent="0.25">
      <c r="A23" s="88" t="s">
        <v>828</v>
      </c>
      <c r="B23" s="60" t="s">
        <v>213</v>
      </c>
      <c r="C23" s="5">
        <v>4.8874019382</v>
      </c>
      <c r="D23" s="5" t="str">
        <f t="shared" si="4"/>
        <v>N/A</v>
      </c>
      <c r="E23" s="5">
        <v>5.5015573244000002</v>
      </c>
      <c r="F23" s="5" t="str">
        <f t="shared" si="5"/>
        <v>N/A</v>
      </c>
      <c r="G23" s="5">
        <v>5.8839909217999997</v>
      </c>
      <c r="H23" s="5" t="str">
        <f t="shared" si="6"/>
        <v>N/A</v>
      </c>
      <c r="I23" s="6">
        <v>12.57</v>
      </c>
      <c r="J23" s="6">
        <v>6.9509999999999996</v>
      </c>
      <c r="K23" s="91" t="str">
        <f t="shared" si="0"/>
        <v>Yes</v>
      </c>
    </row>
    <row r="24" spans="1:11" x14ac:dyDescent="0.25">
      <c r="A24" s="88" t="s">
        <v>315</v>
      </c>
      <c r="B24" s="60" t="s">
        <v>213</v>
      </c>
      <c r="C24" s="5">
        <v>4.6146746653999999</v>
      </c>
      <c r="D24" s="5" t="str">
        <f t="shared" si="4"/>
        <v>N/A</v>
      </c>
      <c r="E24" s="5">
        <v>4.4346665347999998</v>
      </c>
      <c r="F24" s="5" t="str">
        <f t="shared" si="5"/>
        <v>N/A</v>
      </c>
      <c r="G24" s="5">
        <v>4.0895600558999998</v>
      </c>
      <c r="H24" s="5" t="str">
        <f t="shared" si="6"/>
        <v>N/A</v>
      </c>
      <c r="I24" s="6">
        <v>-3.9</v>
      </c>
      <c r="J24" s="6">
        <v>-7.78</v>
      </c>
      <c r="K24" s="91" t="str">
        <f t="shared" si="0"/>
        <v>Yes</v>
      </c>
    </row>
    <row r="25" spans="1:11" x14ac:dyDescent="0.25">
      <c r="A25" s="88" t="s">
        <v>316</v>
      </c>
      <c r="B25" s="60" t="s">
        <v>213</v>
      </c>
      <c r="C25" s="5">
        <v>18.48946316</v>
      </c>
      <c r="D25" s="5" t="str">
        <f t="shared" si="4"/>
        <v>N/A</v>
      </c>
      <c r="E25" s="5">
        <v>21.080733673000001</v>
      </c>
      <c r="F25" s="5" t="str">
        <f t="shared" si="5"/>
        <v>N/A</v>
      </c>
      <c r="G25" s="5">
        <v>21.394902235</v>
      </c>
      <c r="H25" s="5" t="str">
        <f t="shared" si="6"/>
        <v>N/A</v>
      </c>
      <c r="I25" s="6">
        <v>14.01</v>
      </c>
      <c r="J25" s="6">
        <v>1.49</v>
      </c>
      <c r="K25" s="91" t="str">
        <f t="shared" si="0"/>
        <v>Yes</v>
      </c>
    </row>
    <row r="26" spans="1:11" x14ac:dyDescent="0.25">
      <c r="A26" s="88" t="s">
        <v>317</v>
      </c>
      <c r="B26" s="60" t="s">
        <v>213</v>
      </c>
      <c r="C26" s="5">
        <v>76.895862175000005</v>
      </c>
      <c r="D26" s="5" t="str">
        <f t="shared" si="4"/>
        <v>N/A</v>
      </c>
      <c r="E26" s="5">
        <v>74.484599791999997</v>
      </c>
      <c r="F26" s="5" t="str">
        <f t="shared" si="5"/>
        <v>N/A</v>
      </c>
      <c r="G26" s="5">
        <v>74.515537709</v>
      </c>
      <c r="H26" s="5" t="str">
        <f t="shared" si="6"/>
        <v>N/A</v>
      </c>
      <c r="I26" s="6">
        <v>-3.14</v>
      </c>
      <c r="J26" s="6">
        <v>4.1500000000000002E-2</v>
      </c>
      <c r="K26" s="91" t="str">
        <f t="shared" si="0"/>
        <v>Yes</v>
      </c>
    </row>
    <row r="27" spans="1:11" x14ac:dyDescent="0.25">
      <c r="A27" s="88" t="s">
        <v>318</v>
      </c>
      <c r="B27" s="60" t="s">
        <v>213</v>
      </c>
      <c r="C27" s="5">
        <v>63.728657130000002</v>
      </c>
      <c r="D27" s="5" t="str">
        <f t="shared" si="4"/>
        <v>N/A</v>
      </c>
      <c r="E27" s="5">
        <v>68.635981608999998</v>
      </c>
      <c r="F27" s="5" t="str">
        <f t="shared" si="5"/>
        <v>N/A</v>
      </c>
      <c r="G27" s="5">
        <v>66.982367318000001</v>
      </c>
      <c r="H27" s="5" t="str">
        <f t="shared" si="6"/>
        <v>N/A</v>
      </c>
      <c r="I27" s="6">
        <v>7.7</v>
      </c>
      <c r="J27" s="6">
        <v>-2.41</v>
      </c>
      <c r="K27" s="91" t="str">
        <f t="shared" si="0"/>
        <v>Yes</v>
      </c>
    </row>
    <row r="28" spans="1:11" x14ac:dyDescent="0.25">
      <c r="A28" s="88" t="s">
        <v>832</v>
      </c>
      <c r="B28" s="60" t="s">
        <v>213</v>
      </c>
      <c r="C28" s="5">
        <v>2.1959932416000001</v>
      </c>
      <c r="D28" s="5" t="str">
        <f t="shared" si="4"/>
        <v>N/A</v>
      </c>
      <c r="E28" s="5">
        <v>2.3476193905999998</v>
      </c>
      <c r="F28" s="5" t="str">
        <f t="shared" si="5"/>
        <v>N/A</v>
      </c>
      <c r="G28" s="5">
        <v>2.4538997849999999</v>
      </c>
      <c r="H28" s="5" t="str">
        <f t="shared" si="6"/>
        <v>N/A</v>
      </c>
      <c r="I28" s="6">
        <v>6.9050000000000002</v>
      </c>
      <c r="J28" s="6">
        <v>4.5270000000000001</v>
      </c>
      <c r="K28" s="91" t="str">
        <f t="shared" si="0"/>
        <v>Yes</v>
      </c>
    </row>
    <row r="29" spans="1:11" x14ac:dyDescent="0.25">
      <c r="A29" s="88" t="s">
        <v>319</v>
      </c>
      <c r="B29" s="60" t="s">
        <v>213</v>
      </c>
      <c r="C29" s="5">
        <v>0</v>
      </c>
      <c r="D29" s="5" t="str">
        <f t="shared" si="4"/>
        <v>N/A</v>
      </c>
      <c r="E29" s="5">
        <v>0</v>
      </c>
      <c r="F29" s="5" t="str">
        <f t="shared" si="5"/>
        <v>N/A</v>
      </c>
      <c r="G29" s="5">
        <v>0</v>
      </c>
      <c r="H29" s="5" t="str">
        <f t="shared" si="6"/>
        <v>N/A</v>
      </c>
      <c r="I29" s="6" t="s">
        <v>1747</v>
      </c>
      <c r="J29" s="6" t="s">
        <v>1747</v>
      </c>
      <c r="K29" s="91" t="str">
        <f t="shared" si="0"/>
        <v>N/A</v>
      </c>
    </row>
    <row r="30" spans="1:11" x14ac:dyDescent="0.25">
      <c r="A30" s="88" t="s">
        <v>833</v>
      </c>
      <c r="B30" s="60" t="s">
        <v>213</v>
      </c>
      <c r="C30" s="5">
        <v>81.752353366999998</v>
      </c>
      <c r="D30" s="5" t="str">
        <f t="shared" si="4"/>
        <v>N/A</v>
      </c>
      <c r="E30" s="5">
        <v>82.417344954000001</v>
      </c>
      <c r="F30" s="5" t="str">
        <f t="shared" si="5"/>
        <v>N/A</v>
      </c>
      <c r="G30" s="5">
        <v>95.152146998999996</v>
      </c>
      <c r="H30" s="5" t="str">
        <f t="shared" si="6"/>
        <v>N/A</v>
      </c>
      <c r="I30" s="6">
        <v>0.81340000000000001</v>
      </c>
      <c r="J30" s="6">
        <v>15.45</v>
      </c>
      <c r="K30" s="91" t="str">
        <f t="shared" si="0"/>
        <v>Yes</v>
      </c>
    </row>
    <row r="31" spans="1:11" x14ac:dyDescent="0.25">
      <c r="A31" s="87" t="s">
        <v>320</v>
      </c>
      <c r="B31" s="21" t="s">
        <v>213</v>
      </c>
      <c r="C31" s="5" t="s">
        <v>1747</v>
      </c>
      <c r="D31" s="5" t="str">
        <f t="shared" si="4"/>
        <v>N/A</v>
      </c>
      <c r="E31" s="5" t="s">
        <v>1747</v>
      </c>
      <c r="F31" s="5" t="str">
        <f t="shared" si="5"/>
        <v>N/A</v>
      </c>
      <c r="G31" s="5" t="s">
        <v>1747</v>
      </c>
      <c r="H31" s="5" t="str">
        <f t="shared" si="6"/>
        <v>N/A</v>
      </c>
      <c r="I31" s="6" t="s">
        <v>1747</v>
      </c>
      <c r="J31" s="6" t="s">
        <v>1747</v>
      </c>
      <c r="K31" s="91" t="str">
        <f t="shared" si="0"/>
        <v>N/A</v>
      </c>
    </row>
    <row r="32" spans="1:11" x14ac:dyDescent="0.25">
      <c r="A32" s="87" t="s">
        <v>321</v>
      </c>
      <c r="B32" s="21" t="s">
        <v>213</v>
      </c>
      <c r="C32" s="5">
        <v>100</v>
      </c>
      <c r="D32" s="5" t="str">
        <f t="shared" si="4"/>
        <v>N/A</v>
      </c>
      <c r="E32" s="5">
        <v>100</v>
      </c>
      <c r="F32" s="5" t="str">
        <f t="shared" si="5"/>
        <v>N/A</v>
      </c>
      <c r="G32" s="5">
        <v>100</v>
      </c>
      <c r="H32" s="5" t="str">
        <f t="shared" si="6"/>
        <v>N/A</v>
      </c>
      <c r="I32" s="6">
        <v>0</v>
      </c>
      <c r="J32" s="6">
        <v>0</v>
      </c>
      <c r="K32" s="91" t="str">
        <f t="shared" si="0"/>
        <v>Yes</v>
      </c>
    </row>
    <row r="33" spans="1:11" x14ac:dyDescent="0.25">
      <c r="A33" s="88" t="s">
        <v>322</v>
      </c>
      <c r="B33" s="60" t="s">
        <v>213</v>
      </c>
      <c r="C33" s="5">
        <v>0</v>
      </c>
      <c r="D33" s="5" t="str">
        <f t="shared" si="4"/>
        <v>N/A</v>
      </c>
      <c r="E33" s="5">
        <v>0</v>
      </c>
      <c r="F33" s="5" t="str">
        <f t="shared" si="5"/>
        <v>N/A</v>
      </c>
      <c r="G33" s="5">
        <v>0</v>
      </c>
      <c r="H33" s="5" t="str">
        <f t="shared" si="6"/>
        <v>N/A</v>
      </c>
      <c r="I33" s="6" t="s">
        <v>1747</v>
      </c>
      <c r="J33" s="6" t="s">
        <v>1747</v>
      </c>
      <c r="K33" s="91" t="str">
        <f t="shared" si="0"/>
        <v>N/A</v>
      </c>
    </row>
    <row r="34" spans="1:11" x14ac:dyDescent="0.25">
      <c r="A34" s="88" t="s">
        <v>323</v>
      </c>
      <c r="B34" s="60" t="s">
        <v>213</v>
      </c>
      <c r="C34" s="5">
        <v>20.766035993999999</v>
      </c>
      <c r="D34" s="5" t="str">
        <f t="shared" si="4"/>
        <v>N/A</v>
      </c>
      <c r="E34" s="5">
        <v>21.377366886000001</v>
      </c>
      <c r="F34" s="5" t="str">
        <f t="shared" si="5"/>
        <v>N/A</v>
      </c>
      <c r="G34" s="5">
        <v>19.470146648</v>
      </c>
      <c r="H34" s="5" t="str">
        <f t="shared" si="6"/>
        <v>N/A</v>
      </c>
      <c r="I34" s="6">
        <v>2.944</v>
      </c>
      <c r="J34" s="6">
        <v>-8.92</v>
      </c>
      <c r="K34" s="91" t="str">
        <f t="shared" si="0"/>
        <v>Yes</v>
      </c>
    </row>
    <row r="35" spans="1:11" x14ac:dyDescent="0.25">
      <c r="A35" s="88" t="s">
        <v>1730</v>
      </c>
      <c r="B35" s="60" t="s">
        <v>213</v>
      </c>
      <c r="C35" s="5">
        <v>23.365636056</v>
      </c>
      <c r="D35" s="5" t="str">
        <f t="shared" si="4"/>
        <v>N/A</v>
      </c>
      <c r="E35" s="5">
        <v>20.433084490999999</v>
      </c>
      <c r="F35" s="5" t="str">
        <f>IF($B35="N/A","N/A",IF(E35&lt;0,"No","Yes"))</f>
        <v>N/A</v>
      </c>
      <c r="G35" s="5">
        <v>18.121508380000002</v>
      </c>
      <c r="H35" s="5" t="str">
        <f t="shared" si="6"/>
        <v>N/A</v>
      </c>
      <c r="I35" s="6">
        <v>-12.6</v>
      </c>
      <c r="J35" s="6">
        <v>-11.3</v>
      </c>
      <c r="K35" s="91" t="str">
        <f t="shared" si="0"/>
        <v>Yes</v>
      </c>
    </row>
    <row r="36" spans="1:11" x14ac:dyDescent="0.25">
      <c r="A36" s="89" t="s">
        <v>372</v>
      </c>
      <c r="B36" s="1" t="s">
        <v>213</v>
      </c>
      <c r="C36" s="4">
        <v>68.527918782</v>
      </c>
      <c r="D36" s="5" t="str">
        <f t="shared" ref="D36:D39" si="7">IF($B36="N/A","N/A",IF(C36&lt;0,"No","Yes"))</f>
        <v>N/A</v>
      </c>
      <c r="E36" s="4">
        <v>61.793642161000001</v>
      </c>
      <c r="F36" s="5" t="str">
        <f t="shared" ref="F36:F39" si="8">IF($B36="N/A","N/A",IF(E36&lt;0,"No","Yes"))</f>
        <v>N/A</v>
      </c>
      <c r="G36" s="4">
        <v>59.684881285000003</v>
      </c>
      <c r="H36" s="5" t="str">
        <f t="shared" ref="H36:H39" si="9">IF($B36="N/A","N/A",IF(G36&lt;0,"No","Yes"))</f>
        <v>N/A</v>
      </c>
      <c r="I36" s="6">
        <v>-9.83</v>
      </c>
      <c r="J36" s="6">
        <v>-3.41</v>
      </c>
      <c r="K36" s="91" t="str">
        <f>IF(J36="Div by 0", "N/A", IF(J36="N/A","N/A", IF(J36&gt;30, "No", IF(J36&lt;-30, "No", "Yes"))))</f>
        <v>Yes</v>
      </c>
    </row>
    <row r="37" spans="1:11" x14ac:dyDescent="0.25">
      <c r="A37" s="89" t="s">
        <v>373</v>
      </c>
      <c r="B37" s="1" t="s">
        <v>213</v>
      </c>
      <c r="C37" s="4">
        <v>9.4139363174999993</v>
      </c>
      <c r="D37" s="5" t="str">
        <f t="shared" si="7"/>
        <v>N/A</v>
      </c>
      <c r="E37" s="4">
        <v>9.8976615414999998</v>
      </c>
      <c r="F37" s="5" t="str">
        <f t="shared" si="8"/>
        <v>N/A</v>
      </c>
      <c r="G37" s="4">
        <v>12.290502793</v>
      </c>
      <c r="H37" s="5" t="str">
        <f t="shared" si="9"/>
        <v>N/A</v>
      </c>
      <c r="I37" s="6">
        <v>5.1379999999999999</v>
      </c>
      <c r="J37" s="6">
        <v>24.18</v>
      </c>
      <c r="K37" s="91" t="str">
        <f>IF(J37="Div by 0", "N/A", IF(J37="N/A","N/A", IF(J37&gt;30, "No", IF(J37&lt;-30, "No", "Yes"))))</f>
        <v>Yes</v>
      </c>
    </row>
    <row r="38" spans="1:11" x14ac:dyDescent="0.25">
      <c r="A38" s="89" t="s">
        <v>374</v>
      </c>
      <c r="B38" s="1" t="s">
        <v>213</v>
      </c>
      <c r="C38" s="4">
        <v>0.46146746649999998</v>
      </c>
      <c r="D38" s="5" t="str">
        <f t="shared" si="7"/>
        <v>N/A</v>
      </c>
      <c r="E38" s="4">
        <v>0.5685469916</v>
      </c>
      <c r="F38" s="5" t="str">
        <f t="shared" si="8"/>
        <v>N/A</v>
      </c>
      <c r="G38" s="4">
        <v>0.3971717877</v>
      </c>
      <c r="H38" s="5" t="str">
        <f t="shared" si="9"/>
        <v>N/A</v>
      </c>
      <c r="I38" s="6">
        <v>23.2</v>
      </c>
      <c r="J38" s="6">
        <v>-30.1</v>
      </c>
      <c r="K38" s="91" t="str">
        <f>IF(J38="Div by 0", "N/A", IF(J38="N/A","N/A", IF(J38&gt;30, "No", IF(J38&lt;-30, "No", "Yes"))))</f>
        <v>No</v>
      </c>
    </row>
    <row r="39" spans="1:11" x14ac:dyDescent="0.25">
      <c r="A39" s="106" t="s">
        <v>375</v>
      </c>
      <c r="B39" s="107" t="s">
        <v>213</v>
      </c>
      <c r="C39" s="104">
        <v>2.5226888171000001</v>
      </c>
      <c r="D39" s="100" t="str">
        <f t="shared" si="7"/>
        <v>N/A</v>
      </c>
      <c r="E39" s="104">
        <v>2.6598111434999998</v>
      </c>
      <c r="F39" s="100" t="str">
        <f t="shared" si="8"/>
        <v>N/A</v>
      </c>
      <c r="G39" s="104">
        <v>2.8282122904999998</v>
      </c>
      <c r="H39" s="100" t="str">
        <f t="shared" si="9"/>
        <v>N/A</v>
      </c>
      <c r="I39" s="101">
        <v>5.4359999999999999</v>
      </c>
      <c r="J39" s="101">
        <v>6.3310000000000004</v>
      </c>
      <c r="K39" s="102" t="str">
        <f>IF(J39="Div by 0", "N/A", IF(J39="N/A","N/A", IF(J39&gt;30, "No", IF(J39&lt;-30, "No", "Yes"))))</f>
        <v>Yes</v>
      </c>
    </row>
    <row r="40" spans="1:11" x14ac:dyDescent="0.25">
      <c r="A40" s="172" t="s">
        <v>1632</v>
      </c>
      <c r="B40" s="173"/>
      <c r="C40" s="173"/>
      <c r="D40" s="173"/>
      <c r="E40" s="173"/>
      <c r="F40" s="173"/>
      <c r="G40" s="173"/>
      <c r="H40" s="173"/>
      <c r="I40" s="173"/>
      <c r="J40" s="173"/>
      <c r="K40" s="174"/>
    </row>
    <row r="41" spans="1:11" x14ac:dyDescent="0.25">
      <c r="A41" s="164" t="s">
        <v>1630</v>
      </c>
      <c r="B41" s="165"/>
      <c r="C41" s="165"/>
      <c r="D41" s="165"/>
      <c r="E41" s="165"/>
      <c r="F41" s="165"/>
      <c r="G41" s="165"/>
      <c r="H41" s="165"/>
      <c r="I41" s="165"/>
      <c r="J41" s="165"/>
      <c r="K41" s="166"/>
    </row>
    <row r="42" spans="1:11" x14ac:dyDescent="0.25">
      <c r="A42" s="167" t="s">
        <v>1731</v>
      </c>
      <c r="B42" s="167"/>
      <c r="C42" s="167"/>
      <c r="D42" s="167"/>
      <c r="E42" s="167"/>
      <c r="F42" s="167"/>
      <c r="G42" s="167"/>
      <c r="H42" s="167"/>
      <c r="I42" s="167"/>
      <c r="J42" s="167"/>
      <c r="K42" s="168"/>
    </row>
  </sheetData>
  <mergeCells count="7">
    <mergeCell ref="A42:K42"/>
    <mergeCell ref="A1:K1"/>
    <mergeCell ref="A2:K2"/>
    <mergeCell ref="A4:K4"/>
    <mergeCell ref="A40:K40"/>
    <mergeCell ref="A41:K41"/>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K249" sqref="K249"/>
      <selection pane="topRight" activeCell="K249" sqref="K249"/>
      <selection pane="bottomLeft" activeCell="K249" sqref="K249"/>
      <selection pane="bottomRight" activeCell="K249" sqref="K249"/>
    </sheetView>
  </sheetViews>
  <sheetFormatPr defaultColWidth="9.1796875" defaultRowHeight="12.5" x14ac:dyDescent="0.25"/>
  <cols>
    <col min="1" max="1" width="77.26953125" style="61"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1727</v>
      </c>
      <c r="B1" s="156"/>
      <c r="C1" s="156"/>
      <c r="D1" s="156"/>
      <c r="E1" s="156"/>
      <c r="F1" s="156"/>
      <c r="G1" s="156"/>
      <c r="H1" s="156"/>
      <c r="I1" s="156"/>
      <c r="J1" s="156"/>
      <c r="K1" s="157"/>
    </row>
    <row r="2" spans="1:11" ht="13" x14ac:dyDescent="0.3">
      <c r="A2" s="161" t="s">
        <v>1578</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65.25" customHeight="1" x14ac:dyDescent="0.3">
      <c r="A5" s="94" t="s">
        <v>11</v>
      </c>
      <c r="B5" s="95" t="s">
        <v>212</v>
      </c>
      <c r="C5" s="95" t="s">
        <v>649</v>
      </c>
      <c r="D5" s="95" t="s">
        <v>1723</v>
      </c>
      <c r="E5" s="95" t="s">
        <v>1693</v>
      </c>
      <c r="F5" s="95" t="s">
        <v>1720</v>
      </c>
      <c r="G5" s="95" t="s">
        <v>1717</v>
      </c>
      <c r="H5" s="95" t="s">
        <v>1718</v>
      </c>
      <c r="I5" s="96" t="s">
        <v>1724</v>
      </c>
      <c r="J5" s="96" t="s">
        <v>1721</v>
      </c>
      <c r="K5" s="97" t="s">
        <v>650</v>
      </c>
    </row>
    <row r="6" spans="1:11" s="15" customFormat="1" x14ac:dyDescent="0.25">
      <c r="A6" s="108" t="s">
        <v>342</v>
      </c>
      <c r="B6" s="5" t="s">
        <v>213</v>
      </c>
      <c r="C6" s="3">
        <v>7</v>
      </c>
      <c r="D6" s="5" t="s">
        <v>213</v>
      </c>
      <c r="E6" s="3">
        <v>7</v>
      </c>
      <c r="F6" s="5" t="s">
        <v>213</v>
      </c>
      <c r="G6" s="3">
        <v>7</v>
      </c>
      <c r="H6" s="5" t="s">
        <v>213</v>
      </c>
      <c r="I6" s="79" t="s">
        <v>213</v>
      </c>
      <c r="J6" s="79" t="s">
        <v>213</v>
      </c>
      <c r="K6" s="91" t="s">
        <v>213</v>
      </c>
    </row>
    <row r="7" spans="1:11" s="15" customFormat="1" x14ac:dyDescent="0.25">
      <c r="A7" s="108" t="s">
        <v>12</v>
      </c>
      <c r="B7" s="16" t="s">
        <v>213</v>
      </c>
      <c r="C7" s="17">
        <v>40405</v>
      </c>
      <c r="D7" s="18" t="str">
        <f>IF($B7="N/A","N/A",IF(C7&gt;15,"No",IF(C7&lt;-15,"No","Yes")))</f>
        <v>N/A</v>
      </c>
      <c r="E7" s="17">
        <v>50726</v>
      </c>
      <c r="F7" s="18" t="str">
        <f>IF($B7="N/A","N/A",IF(E7&gt;15,"No",IF(E7&lt;-15,"No","Yes")))</f>
        <v>N/A</v>
      </c>
      <c r="G7" s="17">
        <v>62070</v>
      </c>
      <c r="H7" s="18" t="str">
        <f>IF($B7="N/A","N/A",IF(G7&gt;15,"No",IF(G7&lt;-15,"No","Yes")))</f>
        <v>N/A</v>
      </c>
      <c r="I7" s="19">
        <v>25.54</v>
      </c>
      <c r="J7" s="19">
        <v>22.36</v>
      </c>
      <c r="K7" s="92" t="str">
        <f t="shared" ref="K7:K24" si="0">IF(J7="Div by 0", "N/A", IF(J7="N/A","N/A", IF(J7&gt;30, "No", IF(J7&lt;-30, "No", "Yes"))))</f>
        <v>Yes</v>
      </c>
    </row>
    <row r="8" spans="1:11" x14ac:dyDescent="0.25">
      <c r="A8" s="108" t="s">
        <v>362</v>
      </c>
      <c r="B8" s="16" t="s">
        <v>213</v>
      </c>
      <c r="C8" s="20">
        <v>96.238089345000006</v>
      </c>
      <c r="D8" s="18" t="str">
        <f>IF($B8="N/A","N/A",IF(C8&gt;15,"No",IF(C8&lt;-15,"No","Yes")))</f>
        <v>N/A</v>
      </c>
      <c r="E8" s="20">
        <v>22.850214879999999</v>
      </c>
      <c r="F8" s="18" t="str">
        <f>IF($B8="N/A","N/A",IF(E8&gt;15,"No",IF(E8&lt;-15,"No","Yes")))</f>
        <v>N/A</v>
      </c>
      <c r="G8" s="20">
        <v>3.9229901724</v>
      </c>
      <c r="H8" s="18" t="str">
        <f>IF($B8="N/A","N/A",IF(G8&gt;15,"No",IF(G8&lt;-15,"No","Yes")))</f>
        <v>N/A</v>
      </c>
      <c r="I8" s="19">
        <v>-76.3</v>
      </c>
      <c r="J8" s="19">
        <v>-82.8</v>
      </c>
      <c r="K8" s="92" t="str">
        <f t="shared" si="0"/>
        <v>No</v>
      </c>
    </row>
    <row r="9" spans="1:11" x14ac:dyDescent="0.25">
      <c r="A9" s="108" t="s">
        <v>119</v>
      </c>
      <c r="B9" s="21" t="s">
        <v>213</v>
      </c>
      <c r="C9" s="4">
        <v>3.7619106545999998</v>
      </c>
      <c r="D9" s="5" t="str">
        <f>IF($B9="N/A","N/A",IF(C9&gt;15,"No",IF(C9&lt;-15,"No","Yes")))</f>
        <v>N/A</v>
      </c>
      <c r="E9" s="4">
        <v>77.149785120000004</v>
      </c>
      <c r="F9" s="5" t="str">
        <f>IF($B9="N/A","N/A",IF(E9&gt;15,"No",IF(E9&lt;-15,"No","Yes")))</f>
        <v>N/A</v>
      </c>
      <c r="G9" s="4">
        <v>96.077009828000001</v>
      </c>
      <c r="H9" s="5" t="str">
        <f>IF($B9="N/A","N/A",IF(G9&gt;15,"No",IF(G9&lt;-15,"No","Yes")))</f>
        <v>N/A</v>
      </c>
      <c r="I9" s="6">
        <v>1951</v>
      </c>
      <c r="J9" s="6">
        <v>24.53</v>
      </c>
      <c r="K9" s="91" t="str">
        <f t="shared" si="0"/>
        <v>Yes</v>
      </c>
    </row>
    <row r="10" spans="1:11" x14ac:dyDescent="0.25">
      <c r="A10" s="108" t="s">
        <v>120</v>
      </c>
      <c r="B10" s="21" t="s">
        <v>213</v>
      </c>
      <c r="C10" s="4">
        <v>0</v>
      </c>
      <c r="D10" s="5" t="str">
        <f>IF($B10="N/A","N/A",IF(C10&gt;15,"No",IF(C10&lt;-15,"No","Yes")))</f>
        <v>N/A</v>
      </c>
      <c r="E10" s="4">
        <v>0</v>
      </c>
      <c r="F10" s="5" t="str">
        <f>IF($B10="N/A","N/A",IF(E10&gt;15,"No",IF(E10&lt;-15,"No","Yes")))</f>
        <v>N/A</v>
      </c>
      <c r="G10" s="4">
        <v>0</v>
      </c>
      <c r="H10" s="5" t="str">
        <f>IF($B10="N/A","N/A",IF(G10&gt;15,"No",IF(G10&lt;-15,"No","Yes")))</f>
        <v>N/A</v>
      </c>
      <c r="I10" s="6" t="s">
        <v>1747</v>
      </c>
      <c r="J10" s="6" t="s">
        <v>1747</v>
      </c>
      <c r="K10" s="91" t="str">
        <f t="shared" si="0"/>
        <v>N/A</v>
      </c>
    </row>
    <row r="11" spans="1:11" x14ac:dyDescent="0.25">
      <c r="A11" s="108" t="s">
        <v>836</v>
      </c>
      <c r="B11" s="21" t="s">
        <v>214</v>
      </c>
      <c r="C11" s="4">
        <v>97.943323845999998</v>
      </c>
      <c r="D11" s="5" t="str">
        <f>IF(OR($B11="N/A",$C11="N/A"),"N/A",IF(C11&gt;100,"No",IF(C11&lt;95,"No","Yes")))</f>
        <v>Yes</v>
      </c>
      <c r="E11" s="4">
        <v>99.996057249000003</v>
      </c>
      <c r="F11" s="5" t="str">
        <f>IF(OR($B11="N/A",$E11="N/A"),"N/A",IF(E11&gt;100,"No",IF(E11&lt;95,"No","Yes")))</f>
        <v>Yes</v>
      </c>
      <c r="G11" s="4">
        <v>99.985500242000001</v>
      </c>
      <c r="H11" s="5" t="str">
        <f>IF($B11="N/A","N/A",IF(G11&gt;100,"No",IF(G11&lt;95,"No","Yes")))</f>
        <v>Yes</v>
      </c>
      <c r="I11" s="6">
        <v>2.0960000000000001</v>
      </c>
      <c r="J11" s="6">
        <v>-1.0999999999999999E-2</v>
      </c>
      <c r="K11" s="91" t="str">
        <f t="shared" si="0"/>
        <v>Yes</v>
      </c>
    </row>
    <row r="12" spans="1:11" x14ac:dyDescent="0.25">
      <c r="A12" s="108" t="s">
        <v>348</v>
      </c>
      <c r="B12" s="21" t="s">
        <v>213</v>
      </c>
      <c r="C12" s="4">
        <v>98.258957902000006</v>
      </c>
      <c r="D12" s="5" t="str">
        <f t="shared" ref="D12:D13" si="1">IF(OR($B12="N/A",$C12="N/A"),"N/A",IF(C12&gt;100,"No",IF(C12&lt;95,"No","Yes")))</f>
        <v>N/A</v>
      </c>
      <c r="E12" s="4">
        <v>22.851115842999999</v>
      </c>
      <c r="F12" s="5" t="str">
        <f t="shared" ref="F12:F13" si="2">IF(OR($B12="N/A",$E12="N/A"),"N/A",IF(E12&gt;100,"No",IF(E12&lt;95,"No","Yes")))</f>
        <v>N/A</v>
      </c>
      <c r="G12" s="4">
        <v>3.4143826234999999</v>
      </c>
      <c r="H12" s="5" t="str">
        <f t="shared" ref="H12:H13" si="3">IF($B12="N/A","N/A",IF(G12&gt;100,"No",IF(G12&lt;95,"No","Yes")))</f>
        <v>N/A</v>
      </c>
      <c r="I12" s="6">
        <v>-76.7</v>
      </c>
      <c r="J12" s="6">
        <v>-85.1</v>
      </c>
      <c r="K12" s="91" t="str">
        <f t="shared" si="0"/>
        <v>No</v>
      </c>
    </row>
    <row r="13" spans="1:11" x14ac:dyDescent="0.25">
      <c r="A13" s="108" t="s">
        <v>837</v>
      </c>
      <c r="B13" s="21" t="s">
        <v>214</v>
      </c>
      <c r="C13" s="4">
        <v>97.943323845999998</v>
      </c>
      <c r="D13" s="5" t="str">
        <f t="shared" si="1"/>
        <v>Yes</v>
      </c>
      <c r="E13" s="4">
        <v>99.990143122000006</v>
      </c>
      <c r="F13" s="5" t="str">
        <f t="shared" si="2"/>
        <v>Yes</v>
      </c>
      <c r="G13" s="4">
        <v>100</v>
      </c>
      <c r="H13" s="5" t="str">
        <f t="shared" si="3"/>
        <v>Yes</v>
      </c>
      <c r="I13" s="6">
        <v>2.09</v>
      </c>
      <c r="J13" s="6">
        <v>9.9000000000000008E-3</v>
      </c>
      <c r="K13" s="91" t="str">
        <f t="shared" si="0"/>
        <v>Yes</v>
      </c>
    </row>
    <row r="14" spans="1:11" x14ac:dyDescent="0.25">
      <c r="A14" s="108" t="s">
        <v>13</v>
      </c>
      <c r="B14" s="21" t="s">
        <v>213</v>
      </c>
      <c r="C14" s="22">
        <v>38885</v>
      </c>
      <c r="D14" s="5" t="str">
        <f>IF($B14="N/A","N/A",IF(C14&gt;15,"No",IF(C14&lt;-15,"No","Yes")))</f>
        <v>N/A</v>
      </c>
      <c r="E14" s="22">
        <v>11591</v>
      </c>
      <c r="F14" s="5" t="str">
        <f>IF($B14="N/A","N/A",IF(E14&gt;15,"No",IF(E14&lt;-15,"No","Yes")))</f>
        <v>N/A</v>
      </c>
      <c r="G14" s="22">
        <v>2435</v>
      </c>
      <c r="H14" s="5" t="str">
        <f>IF($B14="N/A","N/A",IF(G14&gt;15,"No",IF(G14&lt;-15,"No","Yes")))</f>
        <v>N/A</v>
      </c>
      <c r="I14" s="6">
        <v>-70.2</v>
      </c>
      <c r="J14" s="6">
        <v>-79</v>
      </c>
      <c r="K14" s="91" t="str">
        <f t="shared" si="0"/>
        <v>No</v>
      </c>
    </row>
    <row r="15" spans="1:11" x14ac:dyDescent="0.25">
      <c r="A15" s="108" t="s">
        <v>440</v>
      </c>
      <c r="B15" s="21" t="s">
        <v>215</v>
      </c>
      <c r="C15" s="4">
        <v>8.0622347949000002</v>
      </c>
      <c r="D15" s="5" t="str">
        <f>IF($B15="N/A","N/A",IF(C15&gt;20,"No",IF(C15&lt;5,"No","Yes")))</f>
        <v>Yes</v>
      </c>
      <c r="E15" s="4">
        <v>10.137175395</v>
      </c>
      <c r="F15" s="5" t="str">
        <f>IF($B15="N/A","N/A",IF(E15&gt;20,"No",IF(E15&lt;5,"No","Yes")))</f>
        <v>Yes</v>
      </c>
      <c r="G15" s="4">
        <v>20.451745379999998</v>
      </c>
      <c r="H15" s="5" t="str">
        <f>IF($B15="N/A","N/A",IF(G15&gt;20,"No",IF(G15&lt;5,"No","Yes")))</f>
        <v>No</v>
      </c>
      <c r="I15" s="6">
        <v>25.74</v>
      </c>
      <c r="J15" s="6">
        <v>101.7</v>
      </c>
      <c r="K15" s="91" t="str">
        <f t="shared" si="0"/>
        <v>No</v>
      </c>
    </row>
    <row r="16" spans="1:11" x14ac:dyDescent="0.25">
      <c r="A16" s="108" t="s">
        <v>441</v>
      </c>
      <c r="B16" s="16" t="s">
        <v>213</v>
      </c>
      <c r="C16" s="4">
        <v>91.937765205000005</v>
      </c>
      <c r="D16" s="5" t="str">
        <f>IF($B16="N/A","N/A",IF(C16&gt;15,"No",IF(C16&lt;-15,"No","Yes")))</f>
        <v>N/A</v>
      </c>
      <c r="E16" s="4">
        <v>89.862824605</v>
      </c>
      <c r="F16" s="5" t="str">
        <f>IF($B16="N/A","N/A",IF(E16&gt;15,"No",IF(E16&lt;-15,"No","Yes")))</f>
        <v>N/A</v>
      </c>
      <c r="G16" s="4">
        <v>79.548254619999994</v>
      </c>
      <c r="H16" s="5" t="str">
        <f>IF($B16="N/A","N/A",IF(G16&gt;15,"No",IF(G16&lt;-15,"No","Yes")))</f>
        <v>N/A</v>
      </c>
      <c r="I16" s="6">
        <v>-2.2599999999999998</v>
      </c>
      <c r="J16" s="6">
        <v>-11.5</v>
      </c>
      <c r="K16" s="91" t="str">
        <f t="shared" si="0"/>
        <v>Yes</v>
      </c>
    </row>
    <row r="17" spans="1:11" x14ac:dyDescent="0.25">
      <c r="A17" s="108" t="s">
        <v>442</v>
      </c>
      <c r="B17" s="21" t="s">
        <v>235</v>
      </c>
      <c r="C17" s="4">
        <v>4.2458531567</v>
      </c>
      <c r="D17" s="5" t="str">
        <f>IF($B17="N/A","N/A",IF(C17&gt;1,"Yes","No"))</f>
        <v>Yes</v>
      </c>
      <c r="E17" s="4">
        <v>1.2941074972</v>
      </c>
      <c r="F17" s="5" t="str">
        <f>IF($B17="N/A","N/A",IF(E17&gt;1,"Yes","No"))</f>
        <v>Yes</v>
      </c>
      <c r="G17" s="4">
        <v>11.047227926</v>
      </c>
      <c r="H17" s="5" t="str">
        <f>IF($B17="N/A","N/A",IF(G17&gt;1,"Yes","No"))</f>
        <v>Yes</v>
      </c>
      <c r="I17" s="6">
        <v>-69.5</v>
      </c>
      <c r="J17" s="6">
        <v>753.7</v>
      </c>
      <c r="K17" s="91" t="str">
        <f t="shared" si="0"/>
        <v>No</v>
      </c>
    </row>
    <row r="18" spans="1:11" x14ac:dyDescent="0.25">
      <c r="A18" s="108" t="s">
        <v>859</v>
      </c>
      <c r="B18" s="21" t="s">
        <v>213</v>
      </c>
      <c r="C18" s="62">
        <v>7893.3452453</v>
      </c>
      <c r="D18" s="5" t="str">
        <f>IF($B18="N/A","N/A",IF(C18&gt;15,"No",IF(C18&lt;-15,"No","Yes")))</f>
        <v>N/A</v>
      </c>
      <c r="E18" s="62">
        <v>6304.8333333</v>
      </c>
      <c r="F18" s="5" t="str">
        <f>IF($B18="N/A","N/A",IF(E18&gt;15,"No",IF(E18&lt;-15,"No","Yes")))</f>
        <v>N/A</v>
      </c>
      <c r="G18" s="62">
        <v>25787.457248999999</v>
      </c>
      <c r="H18" s="5" t="str">
        <f>IF($B18="N/A","N/A",IF(G18&gt;15,"No",IF(G18&lt;-15,"No","Yes")))</f>
        <v>N/A</v>
      </c>
      <c r="I18" s="6">
        <v>-20.100000000000001</v>
      </c>
      <c r="J18" s="6">
        <v>309</v>
      </c>
      <c r="K18" s="91" t="str">
        <f t="shared" si="0"/>
        <v>No</v>
      </c>
    </row>
    <row r="19" spans="1:11" x14ac:dyDescent="0.25">
      <c r="A19" s="90" t="s">
        <v>131</v>
      </c>
      <c r="B19" s="21" t="s">
        <v>213</v>
      </c>
      <c r="C19" s="22">
        <v>11</v>
      </c>
      <c r="D19" s="21" t="s">
        <v>213</v>
      </c>
      <c r="E19" s="22">
        <v>11</v>
      </c>
      <c r="F19" s="21" t="s">
        <v>213</v>
      </c>
      <c r="G19" s="22">
        <v>0</v>
      </c>
      <c r="H19" s="5" t="str">
        <f>IF($B19="N/A","N/A",IF(G19&gt;15,"No",IF(G19&lt;-15,"No","Yes")))</f>
        <v>N/A</v>
      </c>
      <c r="I19" s="6">
        <v>-72.7</v>
      </c>
      <c r="J19" s="6">
        <v>-100</v>
      </c>
      <c r="K19" s="91" t="str">
        <f t="shared" si="0"/>
        <v>No</v>
      </c>
    </row>
    <row r="20" spans="1:11" x14ac:dyDescent="0.25">
      <c r="A20" s="90" t="s">
        <v>346</v>
      </c>
      <c r="B20" s="16" t="s">
        <v>213</v>
      </c>
      <c r="C20" s="4">
        <v>2.7224353400000002E-2</v>
      </c>
      <c r="D20" s="21" t="s">
        <v>213</v>
      </c>
      <c r="E20" s="4">
        <v>5.9141269000000003E-3</v>
      </c>
      <c r="F20" s="21" t="s">
        <v>213</v>
      </c>
      <c r="G20" s="4">
        <v>0</v>
      </c>
      <c r="H20" s="5" t="str">
        <f>IF($B20="N/A","N/A",IF(G20&gt;15,"No",IF(G20&lt;-15,"No","Yes")))</f>
        <v>N/A</v>
      </c>
      <c r="I20" s="6">
        <v>-78.3</v>
      </c>
      <c r="J20" s="6">
        <v>-100</v>
      </c>
      <c r="K20" s="91" t="str">
        <f t="shared" si="0"/>
        <v>No</v>
      </c>
    </row>
    <row r="21" spans="1:11" ht="25" x14ac:dyDescent="0.25">
      <c r="A21" s="90" t="s">
        <v>838</v>
      </c>
      <c r="B21" s="21" t="s">
        <v>213</v>
      </c>
      <c r="C21" s="62">
        <v>3072.2727273</v>
      </c>
      <c r="D21" s="5" t="str">
        <f>IF($B21="N/A","N/A",IF(C21&gt;60,"No",IF(C21&lt;15,"No","Yes")))</f>
        <v>N/A</v>
      </c>
      <c r="E21" s="62">
        <v>5079.3333333</v>
      </c>
      <c r="F21" s="5" t="str">
        <f>IF($B21="N/A","N/A",IF(E21&gt;60,"No",IF(E21&lt;15,"No","Yes")))</f>
        <v>N/A</v>
      </c>
      <c r="G21" s="62" t="s">
        <v>1747</v>
      </c>
      <c r="H21" s="5" t="str">
        <f>IF($B21="N/A","N/A",IF(G21&gt;60,"No",IF(G21&lt;15,"No","Yes")))</f>
        <v>N/A</v>
      </c>
      <c r="I21" s="6">
        <v>65.33</v>
      </c>
      <c r="J21" s="6" t="s">
        <v>1747</v>
      </c>
      <c r="K21" s="91" t="str">
        <f t="shared" si="0"/>
        <v>N/A</v>
      </c>
    </row>
    <row r="22" spans="1:11" x14ac:dyDescent="0.25">
      <c r="A22" s="90" t="s">
        <v>27</v>
      </c>
      <c r="B22" s="21" t="s">
        <v>217</v>
      </c>
      <c r="C22" s="22">
        <v>0</v>
      </c>
      <c r="D22" s="5" t="str">
        <f>IF($B22="N/A","N/A",IF(C22="N/A","N/A",IF(C22=0,"Yes","No")))</f>
        <v>Yes</v>
      </c>
      <c r="E22" s="22">
        <v>0</v>
      </c>
      <c r="F22" s="5" t="str">
        <f>IF($B22="N/A","N/A",IF(E22="N/A","N/A",IF(E22=0,"Yes","No")))</f>
        <v>Yes</v>
      </c>
      <c r="G22" s="22">
        <v>0</v>
      </c>
      <c r="H22" s="5" t="str">
        <f>IF($B22="N/A","N/A",IF(G22=0,"Yes","No"))</f>
        <v>Yes</v>
      </c>
      <c r="I22" s="6" t="s">
        <v>1747</v>
      </c>
      <c r="J22" s="6" t="s">
        <v>1747</v>
      </c>
      <c r="K22" s="91" t="str">
        <f t="shared" si="0"/>
        <v>N/A</v>
      </c>
    </row>
    <row r="23" spans="1:11" x14ac:dyDescent="0.25">
      <c r="A23" s="90" t="s">
        <v>839</v>
      </c>
      <c r="B23" s="21"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1747</v>
      </c>
      <c r="J23" s="6" t="s">
        <v>1747</v>
      </c>
      <c r="K23" s="91" t="str">
        <f t="shared" si="0"/>
        <v>N/A</v>
      </c>
    </row>
    <row r="24" spans="1:11" x14ac:dyDescent="0.25">
      <c r="A24" s="98" t="s">
        <v>820</v>
      </c>
      <c r="B24" s="99" t="s">
        <v>217</v>
      </c>
      <c r="C24" s="109">
        <v>0</v>
      </c>
      <c r="D24" s="100" t="str">
        <f t="shared" si="4"/>
        <v>Yes</v>
      </c>
      <c r="E24" s="109">
        <v>0</v>
      </c>
      <c r="F24" s="100" t="str">
        <f t="shared" si="5"/>
        <v>Yes</v>
      </c>
      <c r="G24" s="109">
        <v>0</v>
      </c>
      <c r="H24" s="100" t="str">
        <f t="shared" si="6"/>
        <v>Yes</v>
      </c>
      <c r="I24" s="101" t="s">
        <v>1747</v>
      </c>
      <c r="J24" s="101" t="s">
        <v>1747</v>
      </c>
      <c r="K24" s="102" t="str">
        <f t="shared" si="0"/>
        <v>N/A</v>
      </c>
    </row>
    <row r="25" spans="1:11" x14ac:dyDescent="0.25">
      <c r="A25" s="172" t="s">
        <v>1632</v>
      </c>
      <c r="B25" s="173"/>
      <c r="C25" s="173"/>
      <c r="D25" s="173"/>
      <c r="E25" s="173"/>
      <c r="F25" s="173"/>
      <c r="G25" s="173"/>
      <c r="H25" s="173"/>
      <c r="I25" s="173"/>
      <c r="J25" s="173"/>
      <c r="K25" s="174"/>
    </row>
    <row r="26" spans="1:11" x14ac:dyDescent="0.25">
      <c r="A26" s="164" t="s">
        <v>1630</v>
      </c>
      <c r="B26" s="165"/>
      <c r="C26" s="165"/>
      <c r="D26" s="165"/>
      <c r="E26" s="165"/>
      <c r="F26" s="165"/>
      <c r="G26" s="165"/>
      <c r="H26" s="165"/>
      <c r="I26" s="165"/>
      <c r="J26" s="165"/>
      <c r="K26" s="166"/>
    </row>
    <row r="27" spans="1:11" x14ac:dyDescent="0.25">
      <c r="A27" s="167" t="s">
        <v>1731</v>
      </c>
      <c r="B27" s="167"/>
      <c r="C27" s="167"/>
      <c r="D27" s="167"/>
      <c r="E27" s="167"/>
      <c r="F27" s="167"/>
      <c r="G27" s="167"/>
      <c r="H27" s="167"/>
      <c r="I27" s="167"/>
      <c r="J27" s="167"/>
      <c r="K27" s="168"/>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6"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F20" activePane="bottomRight" state="frozen"/>
      <selection activeCell="K249" sqref="K249"/>
      <selection pane="topRight" activeCell="K249" sqref="K249"/>
      <selection pane="bottomLeft" activeCell="K249" sqref="K249"/>
      <selection pane="bottomRight" activeCell="K249" sqref="K249"/>
    </sheetView>
  </sheetViews>
  <sheetFormatPr defaultColWidth="9.1796875" defaultRowHeight="12.5" x14ac:dyDescent="0.25"/>
  <cols>
    <col min="1" max="1" width="77.26953125" style="61"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1727</v>
      </c>
      <c r="B1" s="156"/>
      <c r="C1" s="156"/>
      <c r="D1" s="156"/>
      <c r="E1" s="156"/>
      <c r="F1" s="156"/>
      <c r="G1" s="156"/>
      <c r="H1" s="156"/>
      <c r="I1" s="156"/>
      <c r="J1" s="156"/>
      <c r="K1" s="157"/>
    </row>
    <row r="2" spans="1:11" ht="13" x14ac:dyDescent="0.3">
      <c r="A2" s="161" t="s">
        <v>1579</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0" t="s">
        <v>12</v>
      </c>
      <c r="B6" s="21" t="s">
        <v>213</v>
      </c>
      <c r="C6" s="22">
        <v>35750</v>
      </c>
      <c r="D6" s="5" t="str">
        <f>IF($B6="N/A","N/A",IF(C6&gt;15,"No",IF(C6&lt;-15,"No","Yes")))</f>
        <v>N/A</v>
      </c>
      <c r="E6" s="22">
        <v>10416</v>
      </c>
      <c r="F6" s="5" t="str">
        <f>IF($B6="N/A","N/A",IF(E6&gt;15,"No",IF(E6&lt;-15,"No","Yes")))</f>
        <v>N/A</v>
      </c>
      <c r="G6" s="22">
        <v>1937</v>
      </c>
      <c r="H6" s="5" t="str">
        <f>IF($B6="N/A","N/A",IF(G6&gt;15,"No",IF(G6&lt;-15,"No","Yes")))</f>
        <v>N/A</v>
      </c>
      <c r="I6" s="6">
        <v>-70.900000000000006</v>
      </c>
      <c r="J6" s="6">
        <v>-81.400000000000006</v>
      </c>
      <c r="K6" s="91" t="str">
        <f t="shared" ref="K6:K12" si="0">IF(J6="Div by 0", "N/A", IF(J6="N/A","N/A", IF(J6&gt;30, "No", IF(J6&lt;-30, "No", "Yes"))))</f>
        <v>No</v>
      </c>
    </row>
    <row r="7" spans="1:11" x14ac:dyDescent="0.25">
      <c r="A7" s="110"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91" t="str">
        <f t="shared" si="0"/>
        <v>Yes</v>
      </c>
    </row>
    <row r="8" spans="1:11" x14ac:dyDescent="0.25">
      <c r="A8" s="110" t="s">
        <v>29</v>
      </c>
      <c r="B8" s="21" t="s">
        <v>217</v>
      </c>
      <c r="C8" s="4">
        <v>0</v>
      </c>
      <c r="D8" s="5" t="str">
        <f>IF($B8="N/A","N/A",IF(C8=0,"Yes","No"))</f>
        <v>Yes</v>
      </c>
      <c r="E8" s="4">
        <v>0</v>
      </c>
      <c r="F8" s="5" t="str">
        <f>IF($B8="N/A","N/A",IF(E8=0,"Yes","No"))</f>
        <v>Yes</v>
      </c>
      <c r="G8" s="4">
        <v>0</v>
      </c>
      <c r="H8" s="5" t="str">
        <f>IF($B8="N/A","N/A",IF(G8=0,"Yes","No"))</f>
        <v>Yes</v>
      </c>
      <c r="I8" s="6" t="s">
        <v>1747</v>
      </c>
      <c r="J8" s="6" t="s">
        <v>1747</v>
      </c>
      <c r="K8" s="91" t="str">
        <f t="shared" si="0"/>
        <v>N/A</v>
      </c>
    </row>
    <row r="9" spans="1:11" ht="25" x14ac:dyDescent="0.25">
      <c r="A9" s="110" t="s">
        <v>840</v>
      </c>
      <c r="B9" s="21" t="s">
        <v>236</v>
      </c>
      <c r="C9" s="23">
        <v>210.54199059999999</v>
      </c>
      <c r="D9" s="5" t="str">
        <f>IF($B9="N/A","N/A",IF(C9&gt;100,"No",IF(C9&lt;50,"No","Yes")))</f>
        <v>No</v>
      </c>
      <c r="E9" s="23">
        <v>208.99098988</v>
      </c>
      <c r="F9" s="5" t="str">
        <f>IF($B9="N/A","N/A",IF(E9&gt;100,"No",IF(E9&lt;50,"No","Yes")))</f>
        <v>No</v>
      </c>
      <c r="G9" s="23">
        <v>460.71903881999998</v>
      </c>
      <c r="H9" s="5" t="str">
        <f>IF($B9="N/A","N/A",IF(G9&gt;100,"No",IF(G9&lt;50,"No","Yes")))</f>
        <v>No</v>
      </c>
      <c r="I9" s="6">
        <v>-0.73699999999999999</v>
      </c>
      <c r="J9" s="6">
        <v>120.4</v>
      </c>
      <c r="K9" s="91" t="str">
        <f t="shared" si="0"/>
        <v>No</v>
      </c>
    </row>
    <row r="10" spans="1:11" ht="25" x14ac:dyDescent="0.25">
      <c r="A10" s="110" t="s">
        <v>841</v>
      </c>
      <c r="B10" s="21" t="s">
        <v>213</v>
      </c>
      <c r="C10" s="23">
        <v>643.53371890999995</v>
      </c>
      <c r="D10" s="5" t="str">
        <f>IF($B10="N/A","N/A",IF(C10&gt;15,"No",IF(C10&lt;-15,"No","Yes")))</f>
        <v>N/A</v>
      </c>
      <c r="E10" s="23">
        <v>682.26092129000006</v>
      </c>
      <c r="F10" s="5" t="str">
        <f>IF($B10="N/A","N/A",IF(E10&gt;15,"No",IF(E10&lt;-15,"No","Yes")))</f>
        <v>N/A</v>
      </c>
      <c r="G10" s="23">
        <v>690.54186646999995</v>
      </c>
      <c r="H10" s="5" t="str">
        <f>IF($B10="N/A","N/A",IF(G10&gt;15,"No",IF(G10&lt;-15,"No","Yes")))</f>
        <v>N/A</v>
      </c>
      <c r="I10" s="6">
        <v>6.0179999999999998</v>
      </c>
      <c r="J10" s="6">
        <v>1.214</v>
      </c>
      <c r="K10" s="91" t="str">
        <f t="shared" si="0"/>
        <v>Yes</v>
      </c>
    </row>
    <row r="11" spans="1:11" ht="25" x14ac:dyDescent="0.25">
      <c r="A11" s="110" t="s">
        <v>842</v>
      </c>
      <c r="B11" s="21" t="s">
        <v>213</v>
      </c>
      <c r="C11" s="23">
        <v>510.33374008999999</v>
      </c>
      <c r="D11" s="5" t="str">
        <f>IF($B11="N/A","N/A",IF(C11&gt;15,"No",IF(C11&lt;-15,"No","Yes")))</f>
        <v>N/A</v>
      </c>
      <c r="E11" s="23">
        <v>510.97378641</v>
      </c>
      <c r="F11" s="5" t="str">
        <f>IF($B11="N/A","N/A",IF(E11&gt;15,"No",IF(E11&lt;-15,"No","Yes")))</f>
        <v>N/A</v>
      </c>
      <c r="G11" s="23">
        <v>511.11523179</v>
      </c>
      <c r="H11" s="5" t="str">
        <f>IF($B11="N/A","N/A",IF(G11&gt;15,"No",IF(G11&lt;-15,"No","Yes")))</f>
        <v>N/A</v>
      </c>
      <c r="I11" s="6">
        <v>0.12540000000000001</v>
      </c>
      <c r="J11" s="6">
        <v>2.7699999999999999E-2</v>
      </c>
      <c r="K11" s="91" t="str">
        <f t="shared" si="0"/>
        <v>Yes</v>
      </c>
    </row>
    <row r="12" spans="1:11" ht="25" x14ac:dyDescent="0.25">
      <c r="A12" s="110" t="s">
        <v>843</v>
      </c>
      <c r="B12" s="21" t="s">
        <v>213</v>
      </c>
      <c r="C12" s="23">
        <v>219.73958981000001</v>
      </c>
      <c r="D12" s="5" t="str">
        <f>IF($B12="N/A","N/A",IF(C12&gt;15,"No",IF(C12&lt;-15,"No","Yes")))</f>
        <v>N/A</v>
      </c>
      <c r="E12" s="23">
        <v>314.56821192000001</v>
      </c>
      <c r="F12" s="5" t="str">
        <f>IF($B12="N/A","N/A",IF(E12&gt;15,"No",IF(E12&lt;-15,"No","Yes")))</f>
        <v>N/A</v>
      </c>
      <c r="G12" s="23">
        <v>268.71005155</v>
      </c>
      <c r="H12" s="5" t="str">
        <f>IF($B12="N/A","N/A",IF(G12&gt;15,"No",IF(G12&lt;-15,"No","Yes")))</f>
        <v>N/A</v>
      </c>
      <c r="I12" s="6">
        <v>43.16</v>
      </c>
      <c r="J12" s="6">
        <v>-14.6</v>
      </c>
      <c r="K12" s="91" t="str">
        <f t="shared" si="0"/>
        <v>Yes</v>
      </c>
    </row>
    <row r="13" spans="1:11" x14ac:dyDescent="0.25">
      <c r="A13" s="110" t="s">
        <v>652</v>
      </c>
      <c r="B13" s="21" t="s">
        <v>237</v>
      </c>
      <c r="C13" s="4">
        <v>94.293706294000003</v>
      </c>
      <c r="D13" s="5" t="str">
        <f>IF($B13="N/A","N/A",IF(C13&gt;99,"No",IF(C13&lt;75,"No","Yes")))</f>
        <v>Yes</v>
      </c>
      <c r="E13" s="4">
        <v>81.538018433000005</v>
      </c>
      <c r="F13" s="5" t="str">
        <f>IF($B13="N/A","N/A",IF(E13&gt;99,"No",IF(E13&lt;75,"No","Yes")))</f>
        <v>Yes</v>
      </c>
      <c r="G13" s="4">
        <v>2.2199277233000001</v>
      </c>
      <c r="H13" s="5" t="str">
        <f>IF($B13="N/A","N/A",IF(G13&gt;99,"No",IF(G13&lt;75,"No","Yes")))</f>
        <v>No</v>
      </c>
      <c r="I13" s="6">
        <v>-13.5</v>
      </c>
      <c r="J13" s="6">
        <v>-97.3</v>
      </c>
      <c r="K13" s="91" t="str">
        <f t="shared" ref="K13:K24" si="1">IF(J13="Div by 0", "N/A", IF(J13="N/A","N/A", IF(J13&gt;30, "No", IF(J13&lt;-30, "No", "Yes"))))</f>
        <v>No</v>
      </c>
    </row>
    <row r="14" spans="1:11" x14ac:dyDescent="0.25">
      <c r="A14" s="110" t="s">
        <v>493</v>
      </c>
      <c r="B14" s="21" t="s">
        <v>213</v>
      </c>
      <c r="C14" s="5">
        <v>99.741916345000007</v>
      </c>
      <c r="D14" s="5" t="str">
        <f>IF($B14="N/A","N/A",IF(C14&gt;15,"No",IF(C14&lt;-15,"No","Yes")))</f>
        <v>N/A</v>
      </c>
      <c r="E14" s="5">
        <v>99.222889437999996</v>
      </c>
      <c r="F14" s="5" t="str">
        <f>IF($B14="N/A","N/A",IF(E14&gt;15,"No",IF(E14&lt;-15,"No","Yes")))</f>
        <v>N/A</v>
      </c>
      <c r="G14" s="5">
        <v>46.511627906999998</v>
      </c>
      <c r="H14" s="5" t="str">
        <f>IF($B14="N/A","N/A",IF(G14&gt;15,"No",IF(G14&lt;-15,"No","Yes")))</f>
        <v>N/A</v>
      </c>
      <c r="I14" s="6">
        <v>-0.52</v>
      </c>
      <c r="J14" s="6">
        <v>-53.1</v>
      </c>
      <c r="K14" s="91" t="str">
        <f t="shared" si="1"/>
        <v>No</v>
      </c>
    </row>
    <row r="15" spans="1:11" x14ac:dyDescent="0.25">
      <c r="A15" s="110" t="s">
        <v>844</v>
      </c>
      <c r="B15" s="21" t="s">
        <v>213</v>
      </c>
      <c r="C15" s="22">
        <v>26.105463522000001</v>
      </c>
      <c r="D15" s="5" t="str">
        <f>IF($B15="N/A","N/A",IF(C15&gt;15,"No",IF(C15&lt;-15,"No","Yes")))</f>
        <v>N/A</v>
      </c>
      <c r="E15" s="6">
        <v>26.050907796000001</v>
      </c>
      <c r="F15" s="5" t="str">
        <f>IF($B15="N/A","N/A",IF(E15&gt;15,"No",IF(E15&lt;-15,"No","Yes")))</f>
        <v>N/A</v>
      </c>
      <c r="G15" s="6">
        <v>27.05</v>
      </c>
      <c r="H15" s="5" t="str">
        <f>IF($B15="N/A","N/A",IF(G15&gt;15,"No",IF(G15&lt;-15,"No","Yes")))</f>
        <v>N/A</v>
      </c>
      <c r="I15" s="6">
        <v>-0.20899999999999999</v>
      </c>
      <c r="J15" s="6">
        <v>3.835</v>
      </c>
      <c r="K15" s="91" t="str">
        <f t="shared" si="1"/>
        <v>Yes</v>
      </c>
    </row>
    <row r="16" spans="1:11" x14ac:dyDescent="0.25">
      <c r="A16" s="111" t="s">
        <v>653</v>
      </c>
      <c r="B16" s="29" t="s">
        <v>238</v>
      </c>
      <c r="C16" s="5">
        <v>4.7160839160999997</v>
      </c>
      <c r="D16" s="5" t="str">
        <f>IF($B16="N/A","N/A",IF(C16&gt;20,"No",IF(C16&lt;=0,"No","Yes")))</f>
        <v>Yes</v>
      </c>
      <c r="E16" s="5">
        <v>16.253840245999999</v>
      </c>
      <c r="F16" s="5" t="str">
        <f>IF($B16="N/A","N/A",IF(E16&gt;20,"No",IF(E16&lt;=0,"No","Yes")))</f>
        <v>Yes</v>
      </c>
      <c r="G16" s="5">
        <v>90.242643263000005</v>
      </c>
      <c r="H16" s="5" t="str">
        <f>IF($B16="N/A","N/A",IF(G16&gt;20,"No",IF(G16&lt;=0,"No","Yes")))</f>
        <v>No</v>
      </c>
      <c r="I16" s="6">
        <v>244.6</v>
      </c>
      <c r="J16" s="6">
        <v>455.2</v>
      </c>
      <c r="K16" s="91" t="str">
        <f t="shared" si="1"/>
        <v>No</v>
      </c>
    </row>
    <row r="17" spans="1:11" x14ac:dyDescent="0.25">
      <c r="A17" s="111" t="s">
        <v>369</v>
      </c>
      <c r="B17" s="21" t="s">
        <v>213</v>
      </c>
      <c r="C17" s="5">
        <v>99.881376037999999</v>
      </c>
      <c r="D17" s="5" t="str">
        <f>IF($B17="N/A","N/A",IF(C17&gt;15,"No",IF(C17&lt;-15,"No","Yes")))</f>
        <v>N/A</v>
      </c>
      <c r="E17" s="5">
        <v>99.881866509000005</v>
      </c>
      <c r="F17" s="5" t="str">
        <f>IF($B17="N/A","N/A",IF(E17&gt;15,"No",IF(E17&lt;-15,"No","Yes")))</f>
        <v>N/A</v>
      </c>
      <c r="G17" s="5">
        <v>88.100686499000005</v>
      </c>
      <c r="H17" s="5" t="str">
        <f>IF($B17="N/A","N/A",IF(G17&gt;15,"No",IF(G17&lt;-15,"No","Yes")))</f>
        <v>N/A</v>
      </c>
      <c r="I17" s="6">
        <v>5.0000000000000001E-4</v>
      </c>
      <c r="J17" s="6">
        <v>-11.8</v>
      </c>
      <c r="K17" s="91" t="str">
        <f t="shared" si="1"/>
        <v>Yes</v>
      </c>
    </row>
    <row r="18" spans="1:11" x14ac:dyDescent="0.25">
      <c r="A18" s="111" t="s">
        <v>845</v>
      </c>
      <c r="B18" s="21" t="s">
        <v>213</v>
      </c>
      <c r="C18" s="6">
        <v>26.284441805</v>
      </c>
      <c r="D18" s="5" t="str">
        <f>IF($B18="N/A","N/A",IF(C18&gt;15,"No",IF(C18&lt;-15,"No","Yes")))</f>
        <v>N/A</v>
      </c>
      <c r="E18" s="6">
        <v>26.843879360999999</v>
      </c>
      <c r="F18" s="5" t="str">
        <f>IF($B18="N/A","N/A",IF(E18&gt;15,"No",IF(E18&lt;-15,"No","Yes")))</f>
        <v>N/A</v>
      </c>
      <c r="G18" s="6">
        <v>26.405844156000001</v>
      </c>
      <c r="H18" s="5" t="str">
        <f>IF($B18="N/A","N/A",IF(G18&gt;15,"No",IF(G18&lt;-15,"No","Yes")))</f>
        <v>N/A</v>
      </c>
      <c r="I18" s="6">
        <v>2.1280000000000001</v>
      </c>
      <c r="J18" s="6">
        <v>-1.63</v>
      </c>
      <c r="K18" s="91" t="str">
        <f t="shared" si="1"/>
        <v>Yes</v>
      </c>
    </row>
    <row r="19" spans="1:11" x14ac:dyDescent="0.25">
      <c r="A19" s="110" t="s">
        <v>654</v>
      </c>
      <c r="B19" s="29" t="s">
        <v>239</v>
      </c>
      <c r="C19" s="5">
        <v>0.81678321679999999</v>
      </c>
      <c r="D19" s="5" t="str">
        <f>IF($B19="N/A","N/A",IF(C19&gt;10,"No",IF(C19&lt;=0,"No","Yes")))</f>
        <v>Yes</v>
      </c>
      <c r="E19" s="5">
        <v>1.5745007680000001</v>
      </c>
      <c r="F19" s="5" t="str">
        <f>IF($B19="N/A","N/A",IF(E19&gt;10,"No",IF(E19&lt;=0,"No","Yes")))</f>
        <v>Yes</v>
      </c>
      <c r="G19" s="5">
        <v>5.6272586473999997</v>
      </c>
      <c r="H19" s="5" t="str">
        <f>IF($B19="N/A","N/A",IF(G19&gt;10,"No",IF(G19&lt;=0,"No","Yes")))</f>
        <v>Yes</v>
      </c>
      <c r="I19" s="6">
        <v>92.77</v>
      </c>
      <c r="J19" s="6">
        <v>257.39999999999998</v>
      </c>
      <c r="K19" s="91" t="str">
        <f t="shared" si="1"/>
        <v>No</v>
      </c>
    </row>
    <row r="20" spans="1:11" x14ac:dyDescent="0.25">
      <c r="A20" s="110" t="s">
        <v>129</v>
      </c>
      <c r="B20" s="21" t="s">
        <v>213</v>
      </c>
      <c r="C20" s="5">
        <v>100</v>
      </c>
      <c r="D20" s="5" t="str">
        <f>IF($B20="N/A","N/A",IF(C20&gt;15,"No",IF(C20&lt;-15,"No","Yes")))</f>
        <v>N/A</v>
      </c>
      <c r="E20" s="5">
        <v>100</v>
      </c>
      <c r="F20" s="5" t="str">
        <f>IF($B20="N/A","N/A",IF(E20&gt;15,"No",IF(E20&lt;-15,"No","Yes")))</f>
        <v>N/A</v>
      </c>
      <c r="G20" s="5">
        <v>100</v>
      </c>
      <c r="H20" s="5" t="str">
        <f>IF($B20="N/A","N/A",IF(G20&gt;15,"No",IF(G20&lt;-15,"No","Yes")))</f>
        <v>N/A</v>
      </c>
      <c r="I20" s="6">
        <v>0</v>
      </c>
      <c r="J20" s="6">
        <v>0</v>
      </c>
      <c r="K20" s="91" t="str">
        <f t="shared" si="1"/>
        <v>Yes</v>
      </c>
    </row>
    <row r="21" spans="1:11" x14ac:dyDescent="0.25">
      <c r="A21" s="110" t="s">
        <v>846</v>
      </c>
      <c r="B21" s="21" t="s">
        <v>213</v>
      </c>
      <c r="C21" s="6">
        <v>5.6130136985999997</v>
      </c>
      <c r="D21" s="5" t="str">
        <f>IF($B21="N/A","N/A",IF(C21&gt;15,"No",IF(C21&lt;-15,"No","Yes")))</f>
        <v>N/A</v>
      </c>
      <c r="E21" s="6">
        <v>6.2804878048999999</v>
      </c>
      <c r="F21" s="5" t="str">
        <f>IF($B21="N/A","N/A",IF(E21&gt;15,"No",IF(E21&lt;-15,"No","Yes")))</f>
        <v>N/A</v>
      </c>
      <c r="G21" s="6">
        <v>6.9266055046000004</v>
      </c>
      <c r="H21" s="5" t="str">
        <f>IF($B21="N/A","N/A",IF(G21&gt;15,"No",IF(G21&lt;-15,"No","Yes")))</f>
        <v>N/A</v>
      </c>
      <c r="I21" s="6">
        <v>11.89</v>
      </c>
      <c r="J21" s="6">
        <v>10.29</v>
      </c>
      <c r="K21" s="91" t="str">
        <f t="shared" si="1"/>
        <v>Yes</v>
      </c>
    </row>
    <row r="22" spans="1:11" x14ac:dyDescent="0.25">
      <c r="A22" s="110" t="s">
        <v>1696</v>
      </c>
      <c r="B22" s="29" t="s">
        <v>224</v>
      </c>
      <c r="C22" s="5">
        <v>0.17342657340000001</v>
      </c>
      <c r="D22" s="5" t="str">
        <f>IF($B22="N/A","N/A",IF(C22&gt;5,"No",IF(C22&lt;=0,"No","Yes")))</f>
        <v>Yes</v>
      </c>
      <c r="E22" s="5">
        <v>0.633640553</v>
      </c>
      <c r="F22" s="5" t="str">
        <f>IF($B22="N/A","N/A",IF(E22&gt;5,"No",IF(E22&lt;=0,"No","Yes")))</f>
        <v>Yes</v>
      </c>
      <c r="G22" s="5">
        <v>1.9101703665</v>
      </c>
      <c r="H22" s="5" t="str">
        <f>IF($B22="N/A","N/A",IF(G22&gt;5,"No",IF(G22&lt;=0,"No","Yes")))</f>
        <v>Yes</v>
      </c>
      <c r="I22" s="6">
        <v>265.39999999999998</v>
      </c>
      <c r="J22" s="6">
        <v>201.5</v>
      </c>
      <c r="K22" s="91" t="str">
        <f t="shared" si="1"/>
        <v>No</v>
      </c>
    </row>
    <row r="23" spans="1:11" x14ac:dyDescent="0.25">
      <c r="A23" s="110" t="s">
        <v>130</v>
      </c>
      <c r="B23" s="21" t="s">
        <v>213</v>
      </c>
      <c r="C23" s="5">
        <v>100</v>
      </c>
      <c r="D23" s="5" t="str">
        <f>IF($B23="N/A","N/A",IF(C23&gt;15,"No",IF(C23&lt;-15,"No","Yes")))</f>
        <v>N/A</v>
      </c>
      <c r="E23" s="5">
        <v>100</v>
      </c>
      <c r="F23" s="5" t="str">
        <f>IF($B23="N/A","N/A",IF(E23&gt;15,"No",IF(E23&lt;-15,"No","Yes")))</f>
        <v>N/A</v>
      </c>
      <c r="G23" s="5">
        <v>100</v>
      </c>
      <c r="H23" s="5" t="str">
        <f>IF($B23="N/A","N/A",IF(G23&gt;15,"No",IF(G23&lt;-15,"No","Yes")))</f>
        <v>N/A</v>
      </c>
      <c r="I23" s="6">
        <v>0</v>
      </c>
      <c r="J23" s="6">
        <v>0</v>
      </c>
      <c r="K23" s="91" t="str">
        <f t="shared" si="1"/>
        <v>Yes</v>
      </c>
    </row>
    <row r="24" spans="1:11" x14ac:dyDescent="0.25">
      <c r="A24" s="110" t="s">
        <v>847</v>
      </c>
      <c r="B24" s="21" t="s">
        <v>213</v>
      </c>
      <c r="C24" s="6">
        <v>25.951612903000001</v>
      </c>
      <c r="D24" s="5" t="str">
        <f>IF($B24="N/A","N/A",IF(C24&gt;15,"No",IF(C24&lt;-15,"No","Yes")))</f>
        <v>N/A</v>
      </c>
      <c r="E24" s="6">
        <v>22.878787879000001</v>
      </c>
      <c r="F24" s="5" t="str">
        <f>IF($B24="N/A","N/A",IF(E24&gt;15,"No",IF(E24&lt;-15,"No","Yes")))</f>
        <v>N/A</v>
      </c>
      <c r="G24" s="6">
        <v>20.972972973000001</v>
      </c>
      <c r="H24" s="5" t="str">
        <f>IF($B24="N/A","N/A",IF(G24&gt;15,"No",IF(G24&lt;-15,"No","Yes")))</f>
        <v>N/A</v>
      </c>
      <c r="I24" s="6">
        <v>-11.8</v>
      </c>
      <c r="J24" s="6">
        <v>-8.33</v>
      </c>
      <c r="K24" s="91" t="str">
        <f t="shared" si="1"/>
        <v>Yes</v>
      </c>
    </row>
    <row r="25" spans="1:11" x14ac:dyDescent="0.25">
      <c r="A25" s="110" t="s">
        <v>15</v>
      </c>
      <c r="B25" s="21" t="s">
        <v>240</v>
      </c>
      <c r="C25" s="5">
        <v>7.5748251747999999</v>
      </c>
      <c r="D25" s="5" t="str">
        <f>IF($B25="N/A","N/A",IF(C25&gt;20,"No",IF(C25&lt;1,"No","Yes")))</f>
        <v>Yes</v>
      </c>
      <c r="E25" s="5">
        <v>7.9205069123999996</v>
      </c>
      <c r="F25" s="5" t="str">
        <f>IF($B25="N/A","N/A",IF(E25&gt;20,"No",IF(E25&lt;1,"No","Yes")))</f>
        <v>Yes</v>
      </c>
      <c r="G25" s="5">
        <v>8.8280846670000006</v>
      </c>
      <c r="H25" s="5" t="str">
        <f>IF($B25="N/A","N/A",IF(G25&gt;20,"No",IF(G25&lt;1,"No","Yes")))</f>
        <v>Yes</v>
      </c>
      <c r="I25" s="6">
        <v>4.5640000000000001</v>
      </c>
      <c r="J25" s="6">
        <v>11.46</v>
      </c>
      <c r="K25" s="91" t="str">
        <f t="shared" ref="K25:K34" si="2">IF(J25="Div by 0", "N/A", IF(J25="N/A","N/A", IF(J25&gt;30, "No", IF(J25&lt;-30, "No", "Yes"))))</f>
        <v>Yes</v>
      </c>
    </row>
    <row r="26" spans="1:11" x14ac:dyDescent="0.25">
      <c r="A26" s="110" t="s">
        <v>159</v>
      </c>
      <c r="B26" s="21" t="s">
        <v>214</v>
      </c>
      <c r="C26" s="5">
        <v>99.974825175000007</v>
      </c>
      <c r="D26" s="5" t="str">
        <f>IF($B26="N/A","N/A",IF(C26&gt;100,"No",IF(C26&lt;95,"No","Yes")))</f>
        <v>Yes</v>
      </c>
      <c r="E26" s="5">
        <v>99.961597542000007</v>
      </c>
      <c r="F26" s="5" t="str">
        <f>IF($B26="N/A","N/A",IF(E26&gt;100,"No",IF(E26&lt;95,"No","Yes")))</f>
        <v>Yes</v>
      </c>
      <c r="G26" s="5">
        <v>100</v>
      </c>
      <c r="H26" s="5" t="str">
        <f>IF($B26="N/A","N/A",IF(G26&gt;100,"No",IF(G26&lt;95,"No","Yes")))</f>
        <v>Yes</v>
      </c>
      <c r="I26" s="6">
        <v>-1.2999999999999999E-2</v>
      </c>
      <c r="J26" s="6">
        <v>3.8399999999999997E-2</v>
      </c>
      <c r="K26" s="91" t="str">
        <f t="shared" si="2"/>
        <v>Yes</v>
      </c>
    </row>
    <row r="27" spans="1:11" x14ac:dyDescent="0.25">
      <c r="A27" s="110" t="s">
        <v>32</v>
      </c>
      <c r="B27" s="21" t="s">
        <v>214</v>
      </c>
      <c r="C27" s="5">
        <v>99.994405594</v>
      </c>
      <c r="D27" s="5" t="str">
        <f>IF($B27="N/A","N/A",IF(C27&gt;100,"No",IF(C27&lt;95,"No","Yes")))</f>
        <v>Yes</v>
      </c>
      <c r="E27" s="5">
        <v>99.990399386000007</v>
      </c>
      <c r="F27" s="5" t="str">
        <f>IF($B27="N/A","N/A",IF(E27&gt;100,"No",IF(E27&lt;95,"No","Yes")))</f>
        <v>Yes</v>
      </c>
      <c r="G27" s="5">
        <v>100</v>
      </c>
      <c r="H27" s="5" t="str">
        <f>IF($B27="N/A","N/A",IF(G27&gt;100,"No",IF(G27&lt;95,"No","Yes")))</f>
        <v>Yes</v>
      </c>
      <c r="I27" s="6">
        <v>-4.0000000000000001E-3</v>
      </c>
      <c r="J27" s="6">
        <v>9.5999999999999992E-3</v>
      </c>
      <c r="K27" s="91" t="str">
        <f t="shared" si="2"/>
        <v>Yes</v>
      </c>
    </row>
    <row r="28" spans="1:11" x14ac:dyDescent="0.25">
      <c r="A28" s="110" t="s">
        <v>848</v>
      </c>
      <c r="B28" s="21" t="s">
        <v>226</v>
      </c>
      <c r="C28" s="5">
        <v>14.157435381000001</v>
      </c>
      <c r="D28" s="5" t="str">
        <f>IF($B28="N/A","N/A",IF(C28&gt;30,"No",IF(C28&lt;5,"No","Yes")))</f>
        <v>Yes</v>
      </c>
      <c r="E28" s="5">
        <v>13.422947671999999</v>
      </c>
      <c r="F28" s="5" t="str">
        <f>IF($B28="N/A","N/A",IF(E28&gt;30,"No",IF(E28&lt;5,"No","Yes")))</f>
        <v>Yes</v>
      </c>
      <c r="G28" s="5">
        <v>9.3443469282000002</v>
      </c>
      <c r="H28" s="5" t="str">
        <f>IF($B28="N/A","N/A",IF(G28&gt;30,"No",IF(G28&lt;5,"No","Yes")))</f>
        <v>Yes</v>
      </c>
      <c r="I28" s="6">
        <v>-5.19</v>
      </c>
      <c r="J28" s="6">
        <v>-30.4</v>
      </c>
      <c r="K28" s="91" t="str">
        <f t="shared" si="2"/>
        <v>No</v>
      </c>
    </row>
    <row r="29" spans="1:11" x14ac:dyDescent="0.25">
      <c r="A29" s="110" t="s">
        <v>849</v>
      </c>
      <c r="B29" s="21" t="s">
        <v>227</v>
      </c>
      <c r="C29" s="5">
        <v>51.896609601000002</v>
      </c>
      <c r="D29" s="5" t="str">
        <f>IF($B29="N/A","N/A",IF(C29&gt;75,"No",IF(C29&lt;15,"No","Yes")))</f>
        <v>Yes</v>
      </c>
      <c r="E29" s="5">
        <v>55.045607296999997</v>
      </c>
      <c r="F29" s="5" t="str">
        <f>IF($B29="N/A","N/A",IF(E29&gt;75,"No",IF(E29&lt;15,"No","Yes")))</f>
        <v>Yes</v>
      </c>
      <c r="G29" s="5">
        <v>83.479607641000001</v>
      </c>
      <c r="H29" s="5" t="str">
        <f>IF($B29="N/A","N/A",IF(G29&gt;75,"No",IF(G29&lt;15,"No","Yes")))</f>
        <v>No</v>
      </c>
      <c r="I29" s="6">
        <v>6.0679999999999996</v>
      </c>
      <c r="J29" s="6">
        <v>51.66</v>
      </c>
      <c r="K29" s="91" t="str">
        <f t="shared" si="2"/>
        <v>No</v>
      </c>
    </row>
    <row r="30" spans="1:11" x14ac:dyDescent="0.25">
      <c r="A30" s="110" t="s">
        <v>850</v>
      </c>
      <c r="B30" s="21" t="s">
        <v>228</v>
      </c>
      <c r="C30" s="5">
        <v>33.945955017999999</v>
      </c>
      <c r="D30" s="5" t="str">
        <f>IF($B30="N/A","N/A",IF(C30&gt;70,"No",IF(C30&lt;25,"No","Yes")))</f>
        <v>Yes</v>
      </c>
      <c r="E30" s="5">
        <v>31.531445031000001</v>
      </c>
      <c r="F30" s="5" t="str">
        <f>IF($B30="N/A","N/A",IF(E30&gt;70,"No",IF(E30&lt;25,"No","Yes")))</f>
        <v>Yes</v>
      </c>
      <c r="G30" s="5">
        <v>7.1760454311000004</v>
      </c>
      <c r="H30" s="5" t="str">
        <f>IF($B30="N/A","N/A",IF(G30&gt;70,"No",IF(G30&lt;25,"No","Yes")))</f>
        <v>No</v>
      </c>
      <c r="I30" s="6">
        <v>-7.11</v>
      </c>
      <c r="J30" s="6">
        <v>-77.2</v>
      </c>
      <c r="K30" s="91" t="str">
        <f t="shared" si="2"/>
        <v>No</v>
      </c>
    </row>
    <row r="31" spans="1:11" x14ac:dyDescent="0.25">
      <c r="A31" s="110" t="s">
        <v>160</v>
      </c>
      <c r="B31" s="21" t="s">
        <v>214</v>
      </c>
      <c r="C31" s="5">
        <v>87.566433566000001</v>
      </c>
      <c r="D31" s="5" t="str">
        <f>IF($B31="N/A","N/A",IF(C31&gt;100,"No",IF(C31&lt;95,"No","Yes")))</f>
        <v>No</v>
      </c>
      <c r="E31" s="5">
        <v>89.055299539000004</v>
      </c>
      <c r="F31" s="5" t="str">
        <f>IF($B31="N/A","N/A",IF(E31&gt;100,"No",IF(E31&lt;95,"No","Yes")))</f>
        <v>No</v>
      </c>
      <c r="G31" s="5">
        <v>97.883324728999995</v>
      </c>
      <c r="H31" s="5" t="str">
        <f>IF($B31="N/A","N/A",IF(G31&gt;100,"No",IF(G31&lt;95,"No","Yes")))</f>
        <v>Yes</v>
      </c>
      <c r="I31" s="6">
        <v>1.7</v>
      </c>
      <c r="J31" s="6">
        <v>9.9130000000000003</v>
      </c>
      <c r="K31" s="91" t="str">
        <f t="shared" si="2"/>
        <v>Yes</v>
      </c>
    </row>
    <row r="32" spans="1:11" x14ac:dyDescent="0.25">
      <c r="A32" s="89" t="s">
        <v>372</v>
      </c>
      <c r="B32" s="21" t="s">
        <v>241</v>
      </c>
      <c r="C32" s="5">
        <v>0.88111888110000003</v>
      </c>
      <c r="D32" s="5" t="str">
        <f>IF($B32="N/A","N/A",IF(C32&gt;5,"No",IF(C32&lt;1,"No","Yes")))</f>
        <v>No</v>
      </c>
      <c r="E32" s="5">
        <v>1.2384792627000001</v>
      </c>
      <c r="F32" s="5" t="str">
        <f>IF($B32="N/A","N/A",IF(E32&gt;5,"No",IF(E32&lt;1,"No","Yes")))</f>
        <v>Yes</v>
      </c>
      <c r="G32" s="5">
        <v>4.0784718636999999</v>
      </c>
      <c r="H32" s="5" t="str">
        <f>IF($B32="N/A","N/A",IF(G32&gt;5,"No",IF(G32&lt;1,"No","Yes")))</f>
        <v>Yes</v>
      </c>
      <c r="I32" s="6">
        <v>40.56</v>
      </c>
      <c r="J32" s="6">
        <v>229.3</v>
      </c>
      <c r="K32" s="91" t="str">
        <f t="shared" si="2"/>
        <v>No</v>
      </c>
    </row>
    <row r="33" spans="1:11" x14ac:dyDescent="0.25">
      <c r="A33" s="89" t="s">
        <v>374</v>
      </c>
      <c r="B33" s="21" t="s">
        <v>242</v>
      </c>
      <c r="C33" s="5">
        <v>77.860139860000004</v>
      </c>
      <c r="D33" s="5" t="str">
        <f>IF($B33="N/A","N/A",IF(C33&gt;98,"No",IF(C33&lt;8,"No","Yes")))</f>
        <v>Yes</v>
      </c>
      <c r="E33" s="5">
        <v>80.376344086000003</v>
      </c>
      <c r="F33" s="5" t="str">
        <f>IF($B33="N/A","N/A",IF(E33&gt;98,"No",IF(E33&lt;8,"No","Yes")))</f>
        <v>Yes</v>
      </c>
      <c r="G33" s="5">
        <v>93.133711926000004</v>
      </c>
      <c r="H33" s="5" t="str">
        <f>IF($B33="N/A","N/A",IF(G33&gt;98,"No",IF(G33&lt;8,"No","Yes")))</f>
        <v>Yes</v>
      </c>
      <c r="I33" s="6">
        <v>3.2320000000000002</v>
      </c>
      <c r="J33" s="6">
        <v>15.87</v>
      </c>
      <c r="K33" s="91" t="str">
        <f t="shared" si="2"/>
        <v>Yes</v>
      </c>
    </row>
    <row r="34" spans="1:11" x14ac:dyDescent="0.25">
      <c r="A34" s="106" t="s">
        <v>375</v>
      </c>
      <c r="B34" s="112" t="s">
        <v>224</v>
      </c>
      <c r="C34" s="100">
        <v>3.3006993006999998</v>
      </c>
      <c r="D34" s="100" t="str">
        <f>IF($B34="N/A","N/A",IF(C34&gt;5,"No",IF(C34&lt;=0,"No","Yes")))</f>
        <v>Yes</v>
      </c>
      <c r="E34" s="100">
        <v>2.841781874</v>
      </c>
      <c r="F34" s="100" t="str">
        <f>IF($B34="N/A","N/A",IF(E34&gt;5,"No",IF(E34&lt;=0,"No","Yes")))</f>
        <v>Yes</v>
      </c>
      <c r="G34" s="100">
        <v>0</v>
      </c>
      <c r="H34" s="100" t="str">
        <f>IF($B34="N/A","N/A",IF(G34&gt;5,"No",IF(G34&lt;=0,"No","Yes")))</f>
        <v>No</v>
      </c>
      <c r="I34" s="101">
        <v>-13.9</v>
      </c>
      <c r="J34" s="101">
        <v>-100</v>
      </c>
      <c r="K34" s="102" t="str">
        <f t="shared" si="2"/>
        <v>No</v>
      </c>
    </row>
    <row r="35" spans="1:11" ht="12" customHeight="1" x14ac:dyDescent="0.25">
      <c r="A35" s="172" t="s">
        <v>1632</v>
      </c>
      <c r="B35" s="173"/>
      <c r="C35" s="173"/>
      <c r="D35" s="173"/>
      <c r="E35" s="173"/>
      <c r="F35" s="173"/>
      <c r="G35" s="173"/>
      <c r="H35" s="173"/>
      <c r="I35" s="173"/>
      <c r="J35" s="173"/>
      <c r="K35" s="174"/>
    </row>
    <row r="36" spans="1:11" x14ac:dyDescent="0.25">
      <c r="A36" s="164" t="s">
        <v>1630</v>
      </c>
      <c r="B36" s="165"/>
      <c r="C36" s="165"/>
      <c r="D36" s="165"/>
      <c r="E36" s="165"/>
      <c r="F36" s="165"/>
      <c r="G36" s="165"/>
      <c r="H36" s="165"/>
      <c r="I36" s="165"/>
      <c r="J36" s="165"/>
      <c r="K36" s="166"/>
    </row>
    <row r="37" spans="1:11" x14ac:dyDescent="0.25">
      <c r="A37" s="167" t="s">
        <v>1731</v>
      </c>
      <c r="B37" s="167"/>
      <c r="C37" s="167"/>
      <c r="D37" s="167"/>
      <c r="E37" s="167"/>
      <c r="F37" s="167"/>
      <c r="G37" s="167"/>
      <c r="H37" s="167"/>
      <c r="I37" s="167"/>
      <c r="J37" s="167"/>
      <c r="K37" s="168"/>
    </row>
  </sheetData>
  <mergeCells count="7">
    <mergeCell ref="A37:K37"/>
    <mergeCell ref="A1:K1"/>
    <mergeCell ref="A2:K2"/>
    <mergeCell ref="A4:K4"/>
    <mergeCell ref="A35:K35"/>
    <mergeCell ref="A36:K36"/>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F8" activePane="bottomRight" state="frozen"/>
      <selection activeCell="K249" sqref="K249"/>
      <selection pane="topRight" activeCell="K249" sqref="K249"/>
      <selection pane="bottomLeft" activeCell="K249" sqref="K249"/>
      <selection pane="bottomRight" activeCell="K249" sqref="K249"/>
    </sheetView>
  </sheetViews>
  <sheetFormatPr defaultColWidth="9.1796875" defaultRowHeight="12.5" x14ac:dyDescent="0.25"/>
  <cols>
    <col min="1" max="1" width="77.26953125" style="61"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1727</v>
      </c>
      <c r="B1" s="156"/>
      <c r="C1" s="156"/>
      <c r="D1" s="156"/>
      <c r="E1" s="156"/>
      <c r="F1" s="156"/>
      <c r="G1" s="156"/>
      <c r="H1" s="156"/>
      <c r="I1" s="156"/>
      <c r="J1" s="156"/>
      <c r="K1" s="157"/>
    </row>
    <row r="2" spans="1:11" ht="13" x14ac:dyDescent="0.3">
      <c r="A2" s="161" t="s">
        <v>1580</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0" t="s">
        <v>12</v>
      </c>
      <c r="B6" s="21" t="s">
        <v>213</v>
      </c>
      <c r="C6" s="22">
        <v>3135</v>
      </c>
      <c r="D6" s="5" t="str">
        <f>IF($B6="N/A","N/A",IF(C6&gt;15,"No",IF(C6&lt;-15,"No","Yes")))</f>
        <v>N/A</v>
      </c>
      <c r="E6" s="22">
        <v>1175</v>
      </c>
      <c r="F6" s="5" t="str">
        <f>IF($B6="N/A","N/A",IF(E6&gt;15,"No",IF(E6&lt;-15,"No","Yes")))</f>
        <v>N/A</v>
      </c>
      <c r="G6" s="22">
        <v>498</v>
      </c>
      <c r="H6" s="5" t="str">
        <f>IF($B6="N/A","N/A",IF(G6&gt;15,"No",IF(G6&lt;-15,"No","Yes")))</f>
        <v>N/A</v>
      </c>
      <c r="I6" s="6">
        <v>-62.5</v>
      </c>
      <c r="J6" s="6">
        <v>-57.6</v>
      </c>
      <c r="K6" s="91" t="str">
        <f t="shared" ref="K6:K22" si="0">IF(J6="Div by 0", "N/A", IF(J6="N/A","N/A", IF(J6&gt;30, "No", IF(J6&lt;-30, "No", "Yes"))))</f>
        <v>No</v>
      </c>
    </row>
    <row r="7" spans="1:11" x14ac:dyDescent="0.25">
      <c r="A7" s="110"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91" t="str">
        <f t="shared" si="0"/>
        <v>Yes</v>
      </c>
    </row>
    <row r="8" spans="1:11" x14ac:dyDescent="0.25">
      <c r="A8" s="110" t="s">
        <v>29</v>
      </c>
      <c r="B8" s="21" t="s">
        <v>217</v>
      </c>
      <c r="C8" s="4">
        <v>0</v>
      </c>
      <c r="D8" s="5" t="str">
        <f>IF($B8="N/A","N/A",IF(C8=0,"Yes","No"))</f>
        <v>Yes</v>
      </c>
      <c r="E8" s="4">
        <v>0</v>
      </c>
      <c r="F8" s="5" t="str">
        <f>IF($B8="N/A","N/A",IF(E8=0,"Yes","No"))</f>
        <v>Yes</v>
      </c>
      <c r="G8" s="4">
        <v>0</v>
      </c>
      <c r="H8" s="5" t="str">
        <f>IF($B8="N/A","N/A",IF(G8=0,"Yes","No"))</f>
        <v>Yes</v>
      </c>
      <c r="I8" s="6" t="s">
        <v>1747</v>
      </c>
      <c r="J8" s="6" t="s">
        <v>1747</v>
      </c>
      <c r="K8" s="91" t="str">
        <f t="shared" si="0"/>
        <v>N/A</v>
      </c>
    </row>
    <row r="9" spans="1:11" x14ac:dyDescent="0.25">
      <c r="A9" s="110" t="s">
        <v>851</v>
      </c>
      <c r="B9" s="21" t="s">
        <v>213</v>
      </c>
      <c r="C9" s="23">
        <v>1314.7827751</v>
      </c>
      <c r="D9" s="5" t="str">
        <f>IF($B9="N/A","N/A",IF(C9&gt;15,"No",IF(C9&lt;-15,"No","Yes")))</f>
        <v>N/A</v>
      </c>
      <c r="E9" s="23">
        <v>1529.1761701999999</v>
      </c>
      <c r="F9" s="5" t="str">
        <f>IF($B9="N/A","N/A",IF(E9&gt;15,"No",IF(E9&lt;-15,"No","Yes")))</f>
        <v>N/A</v>
      </c>
      <c r="G9" s="23">
        <v>1999.6244979999999</v>
      </c>
      <c r="H9" s="5" t="str">
        <f>IF($B9="N/A","N/A",IF(G9&gt;15,"No",IF(G9&lt;-15,"No","Yes")))</f>
        <v>N/A</v>
      </c>
      <c r="I9" s="6">
        <v>16.309999999999999</v>
      </c>
      <c r="J9" s="6">
        <v>30.76</v>
      </c>
      <c r="K9" s="91" t="str">
        <f t="shared" si="0"/>
        <v>No</v>
      </c>
    </row>
    <row r="10" spans="1:11" x14ac:dyDescent="0.25">
      <c r="A10" s="110" t="s">
        <v>652</v>
      </c>
      <c r="B10" s="21" t="s">
        <v>237</v>
      </c>
      <c r="C10" s="4">
        <v>84.242424241999998</v>
      </c>
      <c r="D10" s="5" t="str">
        <f>IF($B10="N/A","N/A",IF(C10&gt;99,"No",IF(C10&lt;75,"No","Yes")))</f>
        <v>Yes</v>
      </c>
      <c r="E10" s="4">
        <v>84.425531914999993</v>
      </c>
      <c r="F10" s="5" t="str">
        <f>IF($B10="N/A","N/A",IF(E10&gt;99,"No",IF(E10&lt;75,"No","Yes")))</f>
        <v>Yes</v>
      </c>
      <c r="G10" s="4">
        <v>96.385542169000004</v>
      </c>
      <c r="H10" s="5" t="str">
        <f>IF($B10="N/A","N/A",IF(G10&gt;99,"No",IF(G10&lt;75,"No","Yes")))</f>
        <v>Yes</v>
      </c>
      <c r="I10" s="6">
        <v>0.21740000000000001</v>
      </c>
      <c r="J10" s="6">
        <v>14.17</v>
      </c>
      <c r="K10" s="91" t="str">
        <f t="shared" si="0"/>
        <v>Yes</v>
      </c>
    </row>
    <row r="11" spans="1:11" x14ac:dyDescent="0.25">
      <c r="A11" s="111" t="s">
        <v>653</v>
      </c>
      <c r="B11" s="29" t="s">
        <v>238</v>
      </c>
      <c r="C11" s="5">
        <v>0</v>
      </c>
      <c r="D11" s="5" t="str">
        <f>IF($B11="N/A","N/A",IF(C11&gt;20,"No",IF(C11&lt;=0,"No","Yes")))</f>
        <v>No</v>
      </c>
      <c r="E11" s="5">
        <v>0</v>
      </c>
      <c r="F11" s="5" t="str">
        <f>IF($B11="N/A","N/A",IF(E11&gt;20,"No",IF(E11&lt;=0,"No","Yes")))</f>
        <v>No</v>
      </c>
      <c r="G11" s="5">
        <v>0</v>
      </c>
      <c r="H11" s="5" t="str">
        <f>IF($B11="N/A","N/A",IF(G11&gt;20,"No",IF(G11&lt;=0,"No","Yes")))</f>
        <v>No</v>
      </c>
      <c r="I11" s="6" t="s">
        <v>1747</v>
      </c>
      <c r="J11" s="6" t="s">
        <v>1747</v>
      </c>
      <c r="K11" s="91" t="str">
        <f t="shared" si="0"/>
        <v>N/A</v>
      </c>
    </row>
    <row r="12" spans="1:11" x14ac:dyDescent="0.25">
      <c r="A12" s="110" t="s">
        <v>654</v>
      </c>
      <c r="B12" s="29" t="s">
        <v>239</v>
      </c>
      <c r="C12" s="5">
        <v>15.757575758</v>
      </c>
      <c r="D12" s="5" t="str">
        <f>IF($B12="N/A","N/A",IF(C12&gt;10,"No",IF(C12&lt;=0,"No","Yes")))</f>
        <v>No</v>
      </c>
      <c r="E12" s="5">
        <v>15.063829787</v>
      </c>
      <c r="F12" s="5" t="str">
        <f>IF($B12="N/A","N/A",IF(E12&gt;10,"No",IF(E12&lt;=0,"No","Yes")))</f>
        <v>No</v>
      </c>
      <c r="G12" s="5">
        <v>3.6144578313000002</v>
      </c>
      <c r="H12" s="5" t="str">
        <f>IF($B12="N/A","N/A",IF(G12&gt;10,"No",IF(G12&lt;=0,"No","Yes")))</f>
        <v>Yes</v>
      </c>
      <c r="I12" s="6">
        <v>-4.4000000000000004</v>
      </c>
      <c r="J12" s="6">
        <v>-76</v>
      </c>
      <c r="K12" s="91" t="str">
        <f t="shared" si="0"/>
        <v>No</v>
      </c>
    </row>
    <row r="13" spans="1:11" x14ac:dyDescent="0.25">
      <c r="A13" s="110" t="s">
        <v>655</v>
      </c>
      <c r="B13" s="29" t="s">
        <v>224</v>
      </c>
      <c r="C13" s="5">
        <v>0</v>
      </c>
      <c r="D13" s="5" t="str">
        <f>IF($B13="N/A","N/A",IF(C13&gt;5,"No",IF(C13&lt;=0,"No","Yes")))</f>
        <v>No</v>
      </c>
      <c r="E13" s="5">
        <v>0.51063829790000004</v>
      </c>
      <c r="F13" s="5" t="str">
        <f>IF($B13="N/A","N/A",IF(E13&gt;5,"No",IF(E13&lt;=0,"No","Yes")))</f>
        <v>Yes</v>
      </c>
      <c r="G13" s="5">
        <v>0</v>
      </c>
      <c r="H13" s="5" t="str">
        <f>IF($B13="N/A","N/A",IF(G13&gt;5,"No",IF(G13&lt;=0,"No","Yes")))</f>
        <v>No</v>
      </c>
      <c r="I13" s="6" t="s">
        <v>1747</v>
      </c>
      <c r="J13" s="6">
        <v>-100</v>
      </c>
      <c r="K13" s="91" t="str">
        <f t="shared" si="0"/>
        <v>No</v>
      </c>
    </row>
    <row r="14" spans="1:11" x14ac:dyDescent="0.25">
      <c r="A14" s="110" t="s">
        <v>159</v>
      </c>
      <c r="B14" s="21" t="s">
        <v>214</v>
      </c>
      <c r="C14" s="5">
        <v>99.840510366999993</v>
      </c>
      <c r="D14" s="5" t="str">
        <f>IF($B14="N/A","N/A",IF(C14&gt;100,"No",IF(C14&lt;95,"No","Yes")))</f>
        <v>Yes</v>
      </c>
      <c r="E14" s="5">
        <v>99.914893617000004</v>
      </c>
      <c r="F14" s="5" t="str">
        <f>IF($B14="N/A","N/A",IF(E14&gt;100,"No",IF(E14&lt;95,"No","Yes")))</f>
        <v>Yes</v>
      </c>
      <c r="G14" s="5">
        <v>100</v>
      </c>
      <c r="H14" s="5" t="str">
        <f>IF($B14="N/A","N/A",IF(G14&gt;100,"No",IF(G14&lt;95,"No","Yes")))</f>
        <v>Yes</v>
      </c>
      <c r="I14" s="6">
        <v>7.4499999999999997E-2</v>
      </c>
      <c r="J14" s="6">
        <v>8.5199999999999998E-2</v>
      </c>
      <c r="K14" s="91" t="str">
        <f t="shared" si="0"/>
        <v>Yes</v>
      </c>
    </row>
    <row r="15" spans="1:11" x14ac:dyDescent="0.25">
      <c r="A15" s="110" t="s">
        <v>32</v>
      </c>
      <c r="B15" s="21" t="s">
        <v>214</v>
      </c>
      <c r="C15" s="5">
        <v>100</v>
      </c>
      <c r="D15" s="5" t="str">
        <f>IF($B15="N/A","N/A",IF(C15&gt;100,"No",IF(C15&lt;95,"No","Yes")))</f>
        <v>Yes</v>
      </c>
      <c r="E15" s="5">
        <v>100</v>
      </c>
      <c r="F15" s="5" t="str">
        <f>IF($B15="N/A","N/A",IF(E15&gt;100,"No",IF(E15&lt;95,"No","Yes")))</f>
        <v>Yes</v>
      </c>
      <c r="G15" s="5">
        <v>100</v>
      </c>
      <c r="H15" s="5" t="str">
        <f>IF($B15="N/A","N/A",IF(G15&gt;100,"No",IF(G15&lt;95,"No","Yes")))</f>
        <v>Yes</v>
      </c>
      <c r="I15" s="6">
        <v>0</v>
      </c>
      <c r="J15" s="6">
        <v>0</v>
      </c>
      <c r="K15" s="91" t="str">
        <f t="shared" si="0"/>
        <v>Yes</v>
      </c>
    </row>
    <row r="16" spans="1:11" x14ac:dyDescent="0.25">
      <c r="A16" s="110" t="s">
        <v>848</v>
      </c>
      <c r="B16" s="21" t="s">
        <v>226</v>
      </c>
      <c r="C16" s="5">
        <v>10.207336523</v>
      </c>
      <c r="D16" s="5" t="str">
        <f>IF($B16="N/A","N/A",IF(C16&gt;30,"No",IF(C16&lt;5,"No","Yes")))</f>
        <v>Yes</v>
      </c>
      <c r="E16" s="5">
        <v>9.2765957446999998</v>
      </c>
      <c r="F16" s="5" t="str">
        <f>IF($B16="N/A","N/A",IF(E16&gt;30,"No",IF(E16&lt;5,"No","Yes")))</f>
        <v>Yes</v>
      </c>
      <c r="G16" s="5">
        <v>6.6265060241000002</v>
      </c>
      <c r="H16" s="5" t="str">
        <f>IF($B16="N/A","N/A",IF(G16&gt;30,"No",IF(G16&lt;5,"No","Yes")))</f>
        <v>Yes</v>
      </c>
      <c r="I16" s="6">
        <v>-9.1199999999999992</v>
      </c>
      <c r="J16" s="6">
        <v>-28.6</v>
      </c>
      <c r="K16" s="91" t="str">
        <f t="shared" si="0"/>
        <v>Yes</v>
      </c>
    </row>
    <row r="17" spans="1:11" x14ac:dyDescent="0.25">
      <c r="A17" s="110" t="s">
        <v>849</v>
      </c>
      <c r="B17" s="21" t="s">
        <v>227</v>
      </c>
      <c r="C17" s="5">
        <v>39.585326954000003</v>
      </c>
      <c r="D17" s="5" t="str">
        <f>IF($B17="N/A","N/A",IF(C17&gt;75,"No",IF(C17&lt;15,"No","Yes")))</f>
        <v>Yes</v>
      </c>
      <c r="E17" s="5">
        <v>36.680851064000002</v>
      </c>
      <c r="F17" s="5" t="str">
        <f>IF($B17="N/A","N/A",IF(E17&gt;75,"No",IF(E17&lt;15,"No","Yes")))</f>
        <v>Yes</v>
      </c>
      <c r="G17" s="5">
        <v>48.393574297000001</v>
      </c>
      <c r="H17" s="5" t="str">
        <f>IF($B17="N/A","N/A",IF(G17&gt;75,"No",IF(G17&lt;15,"No","Yes")))</f>
        <v>Yes</v>
      </c>
      <c r="I17" s="6">
        <v>-7.34</v>
      </c>
      <c r="J17" s="6">
        <v>31.93</v>
      </c>
      <c r="K17" s="91" t="str">
        <f t="shared" si="0"/>
        <v>No</v>
      </c>
    </row>
    <row r="18" spans="1:11" x14ac:dyDescent="0.25">
      <c r="A18" s="110" t="s">
        <v>850</v>
      </c>
      <c r="B18" s="21" t="s">
        <v>228</v>
      </c>
      <c r="C18" s="5">
        <v>50.207336523000002</v>
      </c>
      <c r="D18" s="5" t="str">
        <f>IF($B18="N/A","N/A",IF(C18&gt;70,"No",IF(C18&lt;25,"No","Yes")))</f>
        <v>Yes</v>
      </c>
      <c r="E18" s="5">
        <v>54.042553191000003</v>
      </c>
      <c r="F18" s="5" t="str">
        <f>IF($B18="N/A","N/A",IF(E18&gt;70,"No",IF(E18&lt;25,"No","Yes")))</f>
        <v>Yes</v>
      </c>
      <c r="G18" s="5">
        <v>44.979919678999998</v>
      </c>
      <c r="H18" s="5" t="str">
        <f>IF($B18="N/A","N/A",IF(G18&gt;70,"No",IF(G18&lt;25,"No","Yes")))</f>
        <v>Yes</v>
      </c>
      <c r="I18" s="6">
        <v>7.6390000000000002</v>
      </c>
      <c r="J18" s="6">
        <v>-16.8</v>
      </c>
      <c r="K18" s="91" t="str">
        <f t="shared" si="0"/>
        <v>Yes</v>
      </c>
    </row>
    <row r="19" spans="1:11" x14ac:dyDescent="0.25">
      <c r="A19" s="110" t="s">
        <v>160</v>
      </c>
      <c r="B19" s="21" t="s">
        <v>214</v>
      </c>
      <c r="C19" s="5">
        <v>99.649122806999998</v>
      </c>
      <c r="D19" s="5" t="str">
        <f>IF($B19="N/A","N/A",IF(C19&gt;100,"No",IF(C19&lt;95,"No","Yes")))</f>
        <v>Yes</v>
      </c>
      <c r="E19" s="5">
        <v>99.659574468000002</v>
      </c>
      <c r="F19" s="5" t="str">
        <f>IF($B19="N/A","N/A",IF(E19&gt;100,"No",IF(E19&lt;95,"No","Yes")))</f>
        <v>Yes</v>
      </c>
      <c r="G19" s="5">
        <v>99.799196787</v>
      </c>
      <c r="H19" s="5" t="str">
        <f>IF($B19="N/A","N/A",IF(G19&gt;100,"No",IF(G19&lt;95,"No","Yes")))</f>
        <v>Yes</v>
      </c>
      <c r="I19" s="6">
        <v>1.0500000000000001E-2</v>
      </c>
      <c r="J19" s="6">
        <v>0.1401</v>
      </c>
      <c r="K19" s="91" t="str">
        <f t="shared" si="0"/>
        <v>Yes</v>
      </c>
    </row>
    <row r="20" spans="1:11" x14ac:dyDescent="0.25">
      <c r="A20" s="89" t="s">
        <v>372</v>
      </c>
      <c r="B20" s="21" t="s">
        <v>241</v>
      </c>
      <c r="C20" s="5">
        <v>9.7607655502000004</v>
      </c>
      <c r="D20" s="5" t="str">
        <f>IF($B20="N/A","N/A",IF(C20&gt;5,"No",IF(C20&lt;1,"No","Yes")))</f>
        <v>No</v>
      </c>
      <c r="E20" s="5">
        <v>15.404255319000001</v>
      </c>
      <c r="F20" s="5" t="str">
        <f>IF($B20="N/A","N/A",IF(E20&gt;5,"No",IF(E20&lt;1,"No","Yes")))</f>
        <v>No</v>
      </c>
      <c r="G20" s="5">
        <v>31.325301204999999</v>
      </c>
      <c r="H20" s="5" t="str">
        <f>IF($B20="N/A","N/A",IF(G20&gt;5,"No",IF(G20&lt;1,"No","Yes")))</f>
        <v>No</v>
      </c>
      <c r="I20" s="6">
        <v>57.82</v>
      </c>
      <c r="J20" s="6">
        <v>103.4</v>
      </c>
      <c r="K20" s="91" t="str">
        <f t="shared" si="0"/>
        <v>No</v>
      </c>
    </row>
    <row r="21" spans="1:11" x14ac:dyDescent="0.25">
      <c r="A21" s="89" t="s">
        <v>374</v>
      </c>
      <c r="B21" s="21" t="s">
        <v>242</v>
      </c>
      <c r="C21" s="5">
        <v>77.384370016000005</v>
      </c>
      <c r="D21" s="5" t="str">
        <f>IF($B21="N/A","N/A",IF(C21&gt;98,"No",IF(C21&lt;8,"No","Yes")))</f>
        <v>Yes</v>
      </c>
      <c r="E21" s="5">
        <v>68.595744680999999</v>
      </c>
      <c r="F21" s="5" t="str">
        <f>IF($B21="N/A","N/A",IF(E21&gt;98,"No",IF(E21&lt;8,"No","Yes")))</f>
        <v>Yes</v>
      </c>
      <c r="G21" s="5">
        <v>47.188755020000002</v>
      </c>
      <c r="H21" s="5" t="str">
        <f>IF($B21="N/A","N/A",IF(G21&gt;98,"No",IF(G21&lt;8,"No","Yes")))</f>
        <v>Yes</v>
      </c>
      <c r="I21" s="6">
        <v>-11.4</v>
      </c>
      <c r="J21" s="6">
        <v>-31.2</v>
      </c>
      <c r="K21" s="91" t="str">
        <f t="shared" si="0"/>
        <v>No</v>
      </c>
    </row>
    <row r="22" spans="1:11" x14ac:dyDescent="0.25">
      <c r="A22" s="106" t="s">
        <v>375</v>
      </c>
      <c r="B22" s="112" t="s">
        <v>224</v>
      </c>
      <c r="C22" s="100">
        <v>0.82934609250000002</v>
      </c>
      <c r="D22" s="100" t="str">
        <f>IF($B22="N/A","N/A",IF(C22&gt;5,"No",IF(C22&lt;=0,"No","Yes")))</f>
        <v>Yes</v>
      </c>
      <c r="E22" s="100">
        <v>1.1063829786999999</v>
      </c>
      <c r="F22" s="100" t="str">
        <f>IF($B22="N/A","N/A",IF(E22&gt;5,"No",IF(E22&lt;=0,"No","Yes")))</f>
        <v>Yes</v>
      </c>
      <c r="G22" s="100">
        <v>1.2048192770999999</v>
      </c>
      <c r="H22" s="100" t="str">
        <f>IF($B22="N/A","N/A",IF(G22&gt;5,"No",IF(G22&lt;=0,"No","Yes")))</f>
        <v>Yes</v>
      </c>
      <c r="I22" s="101">
        <v>33.4</v>
      </c>
      <c r="J22" s="101">
        <v>8.8970000000000002</v>
      </c>
      <c r="K22" s="102" t="str">
        <f t="shared" si="0"/>
        <v>Yes</v>
      </c>
    </row>
    <row r="23" spans="1:11" ht="12" customHeight="1" x14ac:dyDescent="0.25">
      <c r="A23" s="172" t="s">
        <v>1632</v>
      </c>
      <c r="B23" s="173"/>
      <c r="C23" s="173"/>
      <c r="D23" s="173"/>
      <c r="E23" s="173"/>
      <c r="F23" s="173"/>
      <c r="G23" s="173"/>
      <c r="H23" s="173"/>
      <c r="I23" s="173"/>
      <c r="J23" s="173"/>
      <c r="K23" s="174"/>
    </row>
    <row r="24" spans="1:11" x14ac:dyDescent="0.25">
      <c r="A24" s="164" t="s">
        <v>1630</v>
      </c>
      <c r="B24" s="165"/>
      <c r="C24" s="165"/>
      <c r="D24" s="165"/>
      <c r="E24" s="165"/>
      <c r="F24" s="165"/>
      <c r="G24" s="165"/>
      <c r="H24" s="165"/>
      <c r="I24" s="165"/>
      <c r="J24" s="165"/>
      <c r="K24" s="166"/>
    </row>
    <row r="25" spans="1:11" x14ac:dyDescent="0.25">
      <c r="A25" s="167" t="s">
        <v>1731</v>
      </c>
      <c r="B25" s="167"/>
      <c r="C25" s="167"/>
      <c r="D25" s="167"/>
      <c r="E25" s="167"/>
      <c r="F25" s="167"/>
      <c r="G25" s="167"/>
      <c r="H25" s="167"/>
      <c r="I25" s="167"/>
      <c r="J25" s="167"/>
      <c r="K25" s="168"/>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Richard, Cara (CMS/OEDA)</cp:lastModifiedBy>
  <cp:lastPrinted>2015-02-24T19:24:57Z</cp:lastPrinted>
  <dcterms:created xsi:type="dcterms:W3CDTF">2001-03-26T18:59:21Z</dcterms:created>
  <dcterms:modified xsi:type="dcterms:W3CDTF">2025-04-03T19:30:47Z</dcterms:modified>
  <dc:language>English</dc:language>
</cp:coreProperties>
</file>