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<sst xmlns="http://schemas.openxmlformats.org/spreadsheetml/2006/main" count="7136" uniqueCount="1749">
  <si>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</si>
  <si>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</si>
  <si>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</si>
  <si>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</si>
  <si>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</si>
  <si>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</si>
  <si>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</si>
  <si>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</si>
  <si>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</si>
  <si>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</si>
  <si>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</si>
  <si>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</si>
  <si>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</si>
  <si>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</si>
  <si>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</si>
  <si>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</si>
  <si>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</si>
  <si>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</si>
  <si>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</si>
  <si>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</si>
  <si>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</si>
  <si>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</si>
  <si>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</si>
  <si>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</si>
  <si>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</si>
  <si>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</si>
  <si>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</si>
  <si>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</si>
  <si>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</si>
  <si>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</si>
  <si>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</si>
  <si>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</si>
  <si>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</si>
  <si>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</si>
  <si>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</si>
  <si>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</si>
  <si>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</si>
  <si>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</si>
  <si>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</si>
  <si>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</si>
  <si>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</si>
  <si>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</si>
  <si>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</si>
  <si>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</si>
  <si>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</si>
  <si>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</si>
  <si>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</si>
  <si>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</si>
  <si>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</si>
  <si>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</si>
  <si>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</si>
  <si>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</si>
  <si>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</si>
  <si>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</si>
  <si>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</si>
  <si>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</si>
  <si>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</si>
  <si>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</si>
  <si>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</si>
  <si>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</si>
  <si>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</si>
  <si>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</si>
  <si>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</si>
  <si>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</si>
  <si>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</si>
  <si>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</si>
  <si>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</si>
  <si>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</si>
  <si>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</si>
  <si>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</si>
  <si>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</si>
  <si>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</si>
  <si>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</si>
  <si>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</si>
  <si>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</si>
  <si>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</si>
  <si>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</si>
  <si>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</si>
  <si>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</si>
  <si>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</si>
  <si>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</si>
  <si>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</si>
  <si>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</si>
  <si>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</si>
  <si>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</si>
  <si>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</si>
  <si>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</si>
  <si>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</si>
  <si>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</si>
  <si>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</si>
  <si>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</si>
  <si>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</si>
  <si>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</si>
  <si>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</si>
  <si>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</si>
  <si>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</si>
  <si>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</si>
  <si>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</si>
  <si>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</si>
  <si>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</si>
  <si>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</si>
  <si>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</si>
  <si>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</si>
  <si>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</si>
  <si>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</si>
  <si>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</si>
  <si>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</si>
  <si>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</si>
  <si>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</si>
  <si>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</si>
  <si>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</si>
  <si>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</si>
  <si>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</si>
  <si>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</si>
  <si>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</si>
  <si>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</si>
  <si>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</si>
  <si>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</si>
  <si>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</si>
  <si>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</si>
  <si>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</si>
  <si>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</si>
  <si>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</si>
  <si>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</si>
  <si>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</si>
  <si>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</si>
  <si>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</si>
  <si>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</si>
  <si>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</si>
  <si>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</si>
  <si>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</si>
  <si>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</si>
  <si>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</si>
  <si>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</si>
  <si>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</si>
  <si>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</si>
  <si>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</si>
  <si>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</si>
  <si>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</si>
  <si>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</si>
  <si>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</si>
  <si>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</si>
  <si>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</si>
  <si>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</si>
  <si>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</si>
  <si>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</si>
  <si>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</si>
  <si>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</si>
  <si>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</si>
  <si>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</si>
  <si>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</si>
  <si>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</si>
  <si>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</si>
  <si>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</si>
  <si>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</si>
  <si>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</si>
  <si>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</si>
  <si>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</si>
  <si>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</si>
  <si>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</si>
  <si>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</si>
  <si>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</si>
  <si>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</si>
  <si>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</si>
  <si>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</si>
  <si>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</si>
  <si>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</si>
  <si>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</si>
  <si>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</si>
  <si>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</si>
  <si>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</si>
  <si>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</si>
  <si>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</si>
  <si>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</si>
  <si>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</si>
  <si>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</si>
  <si>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</si>
  <si>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</si>
  <si>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</si>
  <si>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</si>
  <si>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</si>
  <si>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</si>
  <si>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</si>
  <si>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</si>
  <si>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</si>
  <si>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</si>
  <si>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</si>
  <si>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</si>
  <si>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</si>
  <si>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</si>
  <si>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</si>
  <si>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</si>
  <si>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</si>
  <si>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</si>
  <si>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</si>
  <si>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</si>
  <si>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</si>
  <si>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</si>
  <si>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</si>
  <si>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</si>
  <si>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</si>
  <si>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</si>
  <si>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</si>
  <si>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</si>
  <si>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</si>
  <si>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</si>
  <si>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</si>
  <si>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</si>
  <si>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</si>
  <si>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</si>
  <si>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</si>
  <si>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</si>
  <si>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</si>
  <si>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</si>
  <si>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</si>
  <si>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</si>
  <si>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</si>
  <si>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</si>
  <si>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</si>
  <si>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</si>
  <si>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</si>
  <si>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</si>
  <si>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</si>
  <si>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</si>
  <si>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</si>
  <si>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</si>
  <si>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</si>
  <si>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</si>
  <si>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</si>
  <si>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</si>
  <si>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</si>
  <si>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</si>
  <si>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</si>
  <si>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</si>
  <si>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</si>
  <si>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</si>
  <si>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</si>
  <si>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</si>
  <si>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</si>
  <si>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</si>
  <si>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</si>
  <si>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</si>
  <si>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</si>
  <si>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</si>
  <si>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</si>
  <si>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</si>
  <si>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</si>
  <si>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</si>
  <si>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</si>
  <si>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</si>
  <si>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</si>
  <si>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</si>
  <si>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</si>
  <si>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</si>
  <si>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</si>
  <si>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</si>
  <si>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</si>
  <si>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</si>
  <si>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</si>
  <si>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</si>
  <si>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</si>
  <si>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</si>
  <si>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</si>
  <si>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</si>
  <si>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</si>
  <si>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</si>
  <si>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</si>
  <si>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</si>
  <si>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</si>
  <si>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</si>
  <si>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</si>
  <si>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</si>
  <si>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</si>
  <si>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</si>
  <si>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</si>
  <si>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</si>
  <si>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</si>
  <si>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</si>
  <si>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</si>
  <si>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</si>
  <si>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</si>
  <si>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</si>
  <si>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</si>
  <si>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</si>
  <si>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</si>
  <si>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</si>
  <si>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</si>
  <si>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</si>
  <si>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</si>
  <si>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</si>
  <si>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</si>
  <si>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</si>
  <si>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</si>
  <si>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</si>
  <si>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</si>
  <si>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</si>
  <si>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</si>
  <si>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</si>
  <si>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</si>
  <si>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</si>
  <si>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</si>
  <si>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</si>
  <si>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</si>
  <si>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</si>
  <si>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</si>
  <si>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</si>
  <si>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</si>
  <si>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</si>
  <si>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</si>
  <si>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</si>
  <si>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</si>
  <si>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</si>
  <si>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</si>
  <si>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</si>
  <si>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</si>
  <si>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</si>
  <si>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</si>
  <si>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</si>
  <si>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</si>
  <si>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</si>
  <si>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</si>
  <si>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</si>
  <si>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</si>
  <si>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</si>
  <si>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</si>
  <si>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</si>
  <si>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</si>
  <si>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</si>
  <si>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</si>
  <si>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</si>
  <si>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</si>
  <si>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</si>
  <si>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</si>
  <si>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</si>
  <si>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</si>
  <si>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</si>
  <si>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</si>
  <si>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</si>
  <si>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</si>
  <si>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</si>
  <si>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</si>
  <si>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</si>
  <si>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</si>
  <si>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</si>
  <si>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</si>
  <si>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</si>
  <si>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</si>
  <si>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</si>
  <si>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</si>
  <si>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</si>
  <si>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</si>
  <si>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</si>
  <si>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</si>
  <si>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</si>
  <si>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</si>
  <si>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</si>
  <si>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</si>
  <si>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</si>
  <si>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</si>
  <si>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</si>
  <si>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</si>
  <si>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</si>
  <si>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</si>
  <si>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</si>
  <si>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</si>
  <si>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</si>
  <si>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</si>
  <si>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</si>
  <si>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</si>
  <si>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</si>
  <si>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</si>
  <si>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</si>
  <si>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</si>
  <si>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</si>
  <si>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</si>
  <si>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</si>
  <si>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</si>
  <si>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</si>
  <si>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</si>
  <si>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</si>
  <si>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</si>
  <si>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</si>
  <si>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</si>
  <si>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</si>
  <si>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</si>
  <si>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</si>
  <si>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</si>
  <si>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</si>
  <si>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</si>
  <si>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</si>
  <si>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</si>
  <si>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</si>
  <si>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</si>
  <si>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</si>
  <si>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</si>
  <si>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</si>
  <si>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</si>
  <si>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</si>
  <si>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</si>
  <si>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</si>
  <si>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</si>
  <si>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</si>
  <si>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</si>
  <si>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</si>
  <si>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</si>
  <si>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</si>
  <si>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</si>
  <si>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</si>
  <si>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</si>
  <si>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</si>
  <si>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</si>
  <si>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</si>
  <si>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</si>
  <si>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</si>
  <si>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</si>
  <si>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</si>
  <si>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</si>
  <si>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</si>
  <si>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</si>
  <si>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</si>
  <si>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</si>
  <si>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</si>
  <si>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</si>
  <si>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</si>
  <si>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</si>
  <si>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</si>
  <si>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</si>
  <si>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</si>
  <si>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</si>
  <si>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</si>
  <si>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</si>
  <si>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</si>
  <si>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</si>
  <si>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</si>
  <si>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</si>
  <si>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</si>
  <si>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</si>
  <si>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</si>
  <si>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</si>
  <si>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</si>
  <si>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</si>
  <si>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</si>
  <si>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</si>
  <si>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</si>
  <si>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</si>
  <si>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</si>
  <si>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</si>
  <si>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</si>
  <si>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</si>
  <si>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</si>
  <si>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</si>
  <si>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</si>
  <si>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</si>
  <si>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</si>
  <si>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</si>
  <si>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</si>
  <si>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</si>
  <si>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</si>
  <si>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</si>
  <si>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</si>
  <si>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</si>
  <si>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</si>
  <si>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</si>
  <si>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</si>
  <si>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</si>
  <si>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</si>
  <si>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</si>
  <si>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</si>
  <si>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</si>
  <si>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</si>
  <si>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</si>
  <si>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</si>
  <si>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</si>
  <si>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</si>
  <si>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</si>
  <si>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</si>
  <si>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</si>
  <si>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</si>
  <si>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</si>
  <si>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</si>
  <si>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</si>
  <si>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</si>
  <si>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</si>
  <si>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</si>
  <si>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</si>
  <si>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</si>
  <si>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</si>
  <si>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</si>
  <si>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</si>
  <si>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</si>
  <si>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</si>
  <si>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</si>
  <si>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</si>
  <si>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</si>
  <si>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</si>
  <si>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</si>
  <si>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</si>
  <si>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</si>
  <si>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</si>
  <si>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</si>
  <si>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</si>
  <si>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</si>
  <si>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</si>
  <si>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</si>
  <si>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</si>
  <si>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</si>
  <si>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</si>
  <si>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</si>
  <si>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</si>
  <si>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</si>
  <si>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</si>
  <si>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</si>
  <si>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</si>
  <si>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</si>
  <si>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</si>
  <si>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</si>
  <si>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</si>
  <si>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</si>
  <si>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</si>
  <si>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</si>
  <si>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</si>
  <si>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</si>
  <si>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</si>
  <si>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</si>
  <si>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</si>
  <si>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</si>
  <si>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</si>
  <si>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</si>
  <si>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</si>
  <si>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</si>
  <si>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</si>
  <si>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</si>
  <si>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</si>
  <si>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</si>
  <si>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</si>
  <si>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</si>
  <si>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</si>
  <si>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</si>
  <si>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</si>
  <si>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</si>
  <si>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</si>
  <si>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</si>
  <si>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</si>
  <si>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</si>
  <si>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</si>
  <si>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</si>
  <si>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</si>
  <si>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</si>
  <si>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</si>
  <si>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</si>
  <si>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</si>
  <si>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</si>
  <si>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</si>
  <si>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</si>
  <si>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</si>
  <si>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</si>
  <si>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</si>
  <si>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</si>
  <si>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</si>
  <si>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</si>
  <si>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</si>
  <si>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</si>
  <si>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</si>
  <si>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</si>
  <si>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</si>
  <si>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</si>
  <si>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</si>
  <si>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</si>
  <si>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</si>
  <si>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</si>
  <si>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</si>
  <si>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</si>
  <si>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</si>
  <si>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</si>
  <si>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</si>
  <si>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</si>
  <si>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</si>
  <si>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</si>
  <si>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</si>
  <si>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</si>
  <si>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</si>
  <si>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</si>
  <si>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</si>
  <si>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</si>
  <si>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</si>
  <si>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</si>
  <si>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</si>
  <si>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</si>
  <si>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</si>
  <si>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</si>
  <si>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</si>
  <si>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</si>
  <si>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</si>
  <si>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</si>
  <si>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</si>
  <si>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</si>
  <si>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</si>
  <si>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</si>
  <si>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</si>
  <si>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</si>
  <si>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</si>
  <si>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</si>
  <si>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</si>
  <si>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</si>
  <si>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</si>
  <si>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</si>
  <si>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</si>
  <si>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</si>
  <si>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</si>
  <si>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</si>
  <si>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</si>
  <si>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</si>
  <si>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</si>
  <si>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</si>
  <si>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</si>
  <si>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</si>
  <si>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</si>
  <si>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</si>
  <si>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</si>
  <si>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</si>
  <si>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</si>
  <si>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</si>
  <si>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</si>
  <si>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</si>
  <si>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</si>
  <si>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</si>
  <si>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</si>
  <si>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</si>
  <si>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</si>
  <si>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</si>
  <si>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</si>
  <si>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</si>
  <si>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</si>
  <si>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</si>
  <si>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</si>
  <si>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</si>
  <si>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</si>
  <si>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</si>
  <si>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</si>
  <si>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</si>
  <si>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</si>
  <si>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</si>
  <si>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</si>
  <si>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</si>
  <si>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</si>
  <si>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</si>
  <si>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</si>
  <si>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</si>
  <si>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</si>
  <si>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</si>
  <si>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</si>
  <si>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</si>
  <si>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</si>
  <si>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</si>
  <si>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</si>
  <si>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</si>
  <si>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</si>
  <si>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</si>
  <si>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</si>
  <si>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</si>
  <si>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</si>
  <si>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</si>
  <si>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</si>
  <si>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</si>
  <si>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</si>
  <si>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</si>
  <si>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</si>
  <si>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</si>
  <si>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</si>
  <si>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</si>
  <si>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</si>
  <si>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</si>
  <si>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</si>
  <si>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</si>
  <si>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</si>
  <si>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</si>
  <si>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</si>
  <si>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</si>
  <si>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</si>
  <si>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</si>
  <si>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</si>
  <si>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</si>
  <si>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</si>
  <si>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</si>
  <si>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</si>
  <si>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</si>
  <si>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</si>
  <si>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</si>
  <si>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</si>
  <si>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</si>
  <si>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</si>
  <si>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</si>
  <si>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</si>
  <si>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</si>
  <si>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</si>
  <si>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</si>
  <si>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</si>
  <si>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</si>
  <si>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</si>
  <si>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</si>
  <si>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</si>
  <si>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</si>
  <si>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</si>
  <si>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</si>
  <si>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</si>
  <si>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</si>
  <si>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</si>
  <si>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</si>
  <si>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</si>
  <si>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</si>
  <si>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</si>
  <si>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</si>
  <si>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</si>
  <si>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</si>
  <si>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</si>
  <si>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</si>
  <si>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</si>
  <si>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</si>
  <si>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</si>
  <si>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</si>
  <si>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</si>
  <si>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</si>
  <si>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</si>
  <si>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</si>
  <si>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</si>
  <si>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</si>
  <si>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</si>
  <si>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</si>
  <si>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</si>
  <si>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</si>
  <si>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</si>
  <si>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</si>
  <si>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</si>
  <si>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</si>
  <si>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</si>
  <si>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</si>
  <si>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</si>
  <si>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</si>
  <si>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</si>
  <si>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</si>
  <si>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</si>
  <si>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</si>
  <si>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</si>
  <si>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</si>
  <si>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</si>
  <si>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</si>
  <si>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</si>
  <si>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</si>
  <si>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</si>
  <si>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</si>
  <si>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</si>
  <si>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</si>
  <si>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</si>
  <si>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</si>
  <si>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</si>
  <si>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</si>
  <si>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</si>
  <si>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</si>
  <si>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</si>
  <si>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</si>
  <si>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</si>
  <si>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</si>
  <si>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</si>
  <si>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</si>
  <si>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</si>
  <si>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</si>
  <si>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</si>
  <si>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</si>
  <si>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</si>
  <si>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</si>
  <si>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</si>
  <si>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</si>
  <si>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</si>
  <si>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</si>
  <si>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</si>
  <si>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</si>
  <si>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</si>
  <si>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</si>
  <si>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</si>
  <si>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</si>
  <si>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</si>
  <si>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</si>
  <si>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</si>
  <si>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</si>
  <si>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</si>
  <si>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</si>
  <si>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</si>
  <si>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</si>
  <si>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</si>
  <si>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</si>
  <si>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</si>
  <si>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</si>
  <si>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</si>
  <si>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</si>
  <si>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</si>
  <si>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</si>
  <si>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</si>
  <si>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</si>
  <si>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</si>
  <si>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</si>
  <si>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</si>
  <si>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</si>
  <si>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</si>
  <si>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</si>
  <si>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</si>
  <si>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</si>
  <si>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</si>
  <si>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</si>
  <si>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</si>
  <si>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</si>
  <si>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</si>
  <si>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</si>
  <si>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</si>
  <si>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</si>
  <si>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</si>
  <si>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</si>
  <si>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</si>
  <si>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</si>
  <si>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</si>
  <si>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</si>
  <si>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</si>
  <si>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</si>
  <si>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</si>
  <si>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</si>
  <si>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</si>
  <si>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</si>
  <si>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</si>
  <si>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</si>
  <si>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</si>
  <si>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</si>
  <si>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</si>
  <si>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</si>
  <si>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</si>
  <si>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</si>
  <si>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</si>
  <si>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</si>
  <si>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</si>
  <si>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</si>
  <si>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</si>
  <si>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</si>
  <si>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</si>
  <si>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</si>
  <si>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</si>
  <si>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</si>
  <si>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</si>
  <si>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</si>
  <si>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</si>
  <si>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</si>
  <si>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</si>
  <si>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</si>
  <si>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</si>
  <si>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</si>
  <si>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</si>
  <si>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</si>
  <si>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</si>
  <si>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</si>
  <si>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</si>
  <si>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</si>
  <si>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</si>
  <si>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</si>
  <si>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</si>
  <si>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</si>
  <si>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</si>
  <si>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</si>
  <si>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</si>
  <si>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</si>
  <si>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</si>
  <si>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</si>
  <si>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</si>
  <si>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</si>
  <si>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</si>
  <si>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</si>
  <si>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</si>
  <si>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</si>
  <si>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</si>
  <si>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</si>
  <si>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</si>
  <si>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</si>
  <si>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</si>
  <si>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</si>
  <si>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</si>
  <si>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</si>
  <si>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</si>
  <si>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</si>
  <si>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</si>
  <si>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</si>
  <si>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</si>
  <si>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</si>
  <si>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</si>
  <si>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</si>
  <si>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</si>
  <si>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</si>
  <si>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</si>
  <si>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</si>
  <si>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</si>
  <si>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</si>
  <si>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</si>
  <si>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</si>
  <si>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</si>
  <si>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</si>
  <si>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</si>
  <si>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</si>
  <si>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</si>
  <si>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</si>
  <si>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</si>
  <si>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</si>
  <si>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</si>
  <si>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</si>
  <si>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</si>
  <si>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</si>
  <si>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</si>
  <si>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</si>
  <si>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</si>
  <si>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</si>
  <si>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</si>
  <si>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</si>
  <si>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</si>
  <si>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</si>
  <si>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</si>
  <si>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</si>
  <si>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</si>
  <si>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</si>
  <si>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</si>
  <si>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</si>
  <si>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</si>
  <si>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</si>
  <si>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</si>
  <si>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</si>
  <si>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</si>
  <si>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</si>
  <si>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</si>
  <si>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</si>
  <si>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</si>
  <si>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</si>
  <si>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</si>
  <si>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</si>
  <si>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</si>
  <si>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</si>
  <si>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</si>
  <si>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</si>
  <si>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</si>
  <si>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</si>
  <si>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</si>
  <si>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</si>
  <si>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</si>
  <si>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</si>
  <si>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</si>
  <si>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</si>
  <si>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</si>
  <si>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</si>
  <si>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</si>
  <si>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</si>
  <si>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</si>
  <si>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</si>
  <si>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</si>
  <si>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</si>
  <si>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</si>
  <si>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</si>
  <si>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</si>
  <si>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</si>
  <si>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</si>
  <si>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</si>
  <si>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</si>
  <si>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</si>
  <si>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</si>
  <si>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</si>
  <si>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</si>
  <si>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</si>
  <si>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</si>
  <si>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</si>
  <si>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</si>
  <si>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</si>
  <si>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</si>
  <si>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</si>
  <si>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</si>
  <si>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</si>
  <si>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</si>
  <si>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</si>
  <si>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</si>
  <si>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</si>
  <si>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</si>
  <si>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</si>
  <si>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</si>
  <si>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</si>
  <si>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</si>
  <si>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</si>
  <si>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</si>
  <si>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</si>
  <si>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</si>
  <si>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</si>
  <si>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</si>
  <si>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</si>
  <si>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</si>
  <si>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</si>
  <si>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</si>
  <si>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</si>
  <si>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</si>
  <si>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</si>
  <si>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</si>
  <si>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</si>
  <si>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</si>
  <si>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</si>
  <si>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</si>
  <si>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</si>
  <si>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</si>
  <si>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</si>
  <si>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</si>
  <si>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</si>
  <si>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</si>
  <si>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</si>
  <si>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</si>
  <si>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</si>
  <si>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</si>
  <si>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</si>
  <si>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</si>
  <si>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</si>
  <si>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</si>
  <si>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</si>
  <si>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</si>
  <si>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</si>
  <si>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</si>
  <si>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</si>
  <si>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</si>
  <si>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</si>
  <si>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</si>
  <si>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</si>
  <si>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</si>
  <si>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</si>
  <si>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</si>
  <si>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</si>
  <si>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</si>
  <si>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</si>
  <si>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</si>
  <si>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</si>
  <si>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</si>
  <si>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</si>
  <si>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</si>
  <si>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</si>
  <si>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</si>
  <si>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</si>
  <si>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</si>
  <si>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</si>
  <si>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</si>
  <si>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</si>
  <si>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</si>
  <si>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</si>
  <si>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</si>
  <si>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</si>
  <si>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</si>
  <si>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</si>
  <si>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</si>
  <si>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</si>
  <si>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</si>
  <si>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</si>
  <si>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</si>
  <si>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</si>
  <si>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</si>
  <si>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</si>
  <si>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</si>
  <si>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</si>
  <si>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</si>
  <si>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</si>
  <si>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</si>
  <si>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</si>
  <si>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</si>
  <si>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</si>
  <si>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</si>
  <si>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</si>
  <si>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</si>
  <si>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</si>
  <si>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</si>
  <si>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</si>
  <si>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</si>
  <si>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</si>
  <si>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</si>
  <si>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</si>
  <si>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</si>
  <si>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</si>
  <si>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</si>
  <si>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</si>
  <si>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</si>
  <si>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</si>
  <si>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</si>
  <si>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</si>
  <si>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</si>
  <si>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</si>
  <si>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</si>
  <si>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</si>
  <si>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</si>
  <si>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</si>
  <si>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</si>
  <si>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</si>
  <si>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</si>
  <si>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</si>
  <si>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</si>
  <si>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</si>
  <si>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</si>
  <si>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</si>
  <si>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</si>
  <si>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</si>
  <si>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</si>
  <si>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</si>
  <si>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</si>
  <si>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</si>
  <si>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</si>
  <si>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</si>
  <si>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</si>
  <si>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</si>
  <si>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</si>
  <si>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</si>
  <si>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</si>
  <si>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</si>
  <si>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</si>
  <si>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</si>
  <si>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</si>
  <si>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</si>
  <si>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</si>
  <si>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</si>
  <si>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</si>
  <si>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</si>
  <si>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</si>
  <si>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</si>
  <si>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</si>
  <si>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</si>
  <si>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</si>
  <si>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</si>
  <si>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</si>
  <si>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</si>
  <si>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</si>
  <si>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</si>
  <si>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</si>
  <si>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</si>
  <si>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</si>
  <si>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</si>
  <si>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</si>
  <si>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</si>
  <si>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</si>
  <si>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</si>
  <si>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</si>
  <si>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</si>
  <si>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</si>
  <si>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</si>
  <si>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</si>
  <si>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</si>
  <si>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</si>
  <si>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</si>
  <si>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</si>
  <si>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</si>
  <si>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</si>
  <si>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</si>
  <si>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</si>
  <si>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</si>
  <si>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</si>
  <si>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</si>
  <si>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</si>
  <si>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</si>
  <si>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</si>
  <si>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</si>
  <si>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</si>
  <si>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</si>
  <si>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</si>
  <si>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</si>
  <si>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</si>
  <si>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</si>
  <si>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</si>
  <si>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</si>
  <si>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</si>
  <si>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</si>
  <si>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</si>
  <si>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</si>
  <si>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</si>
  <si>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</si>
  <si>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</si>
  <si>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</si>
  <si>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</si>
  <si>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</si>
  <si>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</si>
  <si>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</si>
  <si>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</si>
  <si>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</si>
  <si>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</si>
  <si>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</si>
  <si>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</si>
  <si>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</si>
  <si>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</si>
  <si>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</si>
  <si>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</si>
  <si>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</si>
  <si>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</si>
  <si>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</si>
  <si>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</si>
  <si>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</si>
  <si>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</si>
  <si>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</si>
  <si>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</si>
  <si>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</si>
  <si>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</si>
  <si>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</si>
  <si>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</si>
  <si>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</si>
  <si>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</si>
  <si>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</si>
  <si>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</si>
  <si>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</si>
  <si>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</si>
  <si>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</si>
  <si>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</si>
  <si>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</si>
  <si>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</si>
  <si>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</si>
  <si>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</si>
  <si>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</si>
  <si>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</si>
  <si>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</si>
  <si>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</si>
  <si>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</si>
  <si>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</si>
  <si>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</si>
  <si>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</si>
  <si>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</si>
  <si>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</si>
  <si>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</si>
  <si>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</si>
  <si>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</si>
  <si>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</si>
  <si>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</si>
  <si>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</si>
  <si>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</si>
  <si>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</si>
  <si>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</si>
  <si>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</si>
  <si>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</si>
  <si>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</si>
  <si>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</si>
  <si>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</si>
  <si>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</si>
  <si>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</si>
  <si>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</si>
  <si>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</si>
  <si>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</si>
  <si>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</si>
  <si>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</si>
  <si>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</si>
  <si>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</si>
  <si>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</si>
  <si>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</si>
  <si>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</si>
  <si>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</si>
  <si>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</si>
  <si>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</si>
  <si>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</si>
  <si>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</si>
  <si>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</si>
  <si>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</si>
  <si>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</si>
  <si>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</si>
  <si>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</si>
  <si>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</si>
  <si>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</si>
  <si>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</si>
  <si>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</si>
  <si>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</si>
  <si>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</si>
  <si>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</si>
  <si>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</si>
  <si>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</si>
  <si>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</si>
  <si>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</si>
  <si>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</si>
  <si>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</si>
  <si>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</si>
  <si>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</si>
  <si>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</si>
  <si>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</si>
  <si>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</si>
  <si>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</si>
  <si>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</si>
  <si>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</si>
  <si>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</si>
  <si>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</si>
  <si>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</si>
  <si>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</si>
  <si>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</si>
  <si>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</si>
  <si>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</si>
  <si>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</si>
  <si>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</si>
  <si>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</si>
  <si>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</si>
  <si>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</si>
  <si>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</si>
  <si>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</si>
  <si>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</si>
  <si>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</si>
  <si>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</si>
  <si>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</si>
  <si>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</si>
  <si>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</si>
  <si>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</si>
  <si>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</si>
  <si>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</si>
  <si>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</si>
  <si>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</si>
  <si>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</si>
  <si>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</si>
  <si>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</si>
  <si>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</si>
  <si>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</si>
  <si>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</si>
  <si>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</si>
  <si>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</si>
  <si>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</si>
  <si>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</si>
  <si>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</si>
  <si>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</si>
  <si>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</si>
  <si>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</si>
  <si>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</si>
  <si>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</si>
  <si>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</si>
  <si>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</si>
  <si>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</si>
  <si>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</si>
  <si>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</si>
  <si>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</si>
  <si>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</si>
  <si>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</si>
  <si>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</si>
  <si>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</si>
  <si>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</si>
  <si>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</si>
  <si>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</si>
  <si>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</si>
  <si>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</si>
  <si>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</si>
  <si>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</si>
  <si>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</si>
  <si>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</si>
  <si>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</si>
  <si>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</si>
  <si>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</si>
  <si>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</si>
  <si>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</si>
  <si>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</si>
  <si>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</si>
  <si>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</si>
  <si>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</si>
  <si>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</si>
  <si>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</si>
  <si>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</si>
  <si>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</si>
  <si>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</si>
  <si>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</si>
  <si>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</si>
  <si>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</si>
  <si>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</si>
  <si>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</si>
  <si>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</si>
  <si>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</si>
  <si>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</si>
  <si>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</si>
  <si>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</si>
  <si>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</si>
  <si>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</si>
  <si>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</si>
  <si>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</si>
  <si>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</si>
  <si>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</si>
  <si>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</si>
  <si>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</si>
  <si>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</si>
  <si>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</si>
  <si>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</si>
  <si>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</si>
  <si>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</si>
  <si>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</si>
  <si>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</si>
  <si>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</si>
  <si>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</si>
  <si>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</si>
  <si>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</si>
  <si>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</si>
  <si>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</si>
  <si>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</si>
  <si>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</si>
  <si>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</si>
  <si>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</si>
  <si>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</si>
  <si>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</si>
  <si>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</si>
  <si>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</si>
  <si>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</si>
  <si>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</si>
  <si>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</si>
  <si>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</si>
  <si>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</si>
  <si>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</si>
  <si>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</si>
  <si>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</si>
  <si>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</si>
  <si>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</si>
  <si>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</si>
  <si>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</si>
  <si>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</si>
  <si>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</si>
  <si>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</si>
  <si>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</si>
  <si>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</si>
  <si>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</si>
  <si>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</si>
  <si>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</si>
  <si>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</si>
  <si>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</si>
  <si>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</si>
  <si>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</si>
  <si>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</si>
  <si>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</si>
  <si>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</si>
  <si>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</si>
  <si>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</si>
  <si>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</si>
  <si>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</si>
  <si>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</si>
  <si>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</si>
  <si>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</si>
  <si>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</si>
  <si>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</si>
  <si>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</si>
  <si>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</si>
  <si>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</si>
  <si>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</si>
  <si>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</si>
  <si>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</si>
  <si>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</si>
  <si>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</si>
  <si>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</si>
  <si>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</si>
  <si>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</si>
  <si>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</si>
  <si>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</si>
  <si>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</si>
  <si>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</si>
  <si>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</si>
  <si>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</si>
  <si>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</si>
  <si>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</si>
  <si>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</si>
  <si>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</si>
  <si>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</si>
  <si>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</si>
  <si>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</si>
  <si>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</si>
  <si>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</si>
  <si>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</si>
  <si>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</si>
  <si>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</si>
  <si>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</si>
  <si>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</si>
  <si>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</si>
  <si>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</si>
  <si>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</si>
  <si>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</si>
  <si>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</si>
  <si>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</si>
  <si>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</si>
  <si>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</si>
  <si>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</si>
  <si>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</si>
  <si>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</si>
  <si>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</si>
  <si>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</si>
  <si>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</si>
  <si>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</si>
  <si>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</si>
  <si>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</si>
  <si>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</si>
  <si>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</si>
  <si>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</si>
  <si>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</si>
  <si>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</si>
  <si>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</si>
  <si>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</si>
  <si>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</si>
  <si>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</si>
  <si>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</si>
  <si>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</si>
  <si>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</si>
  <si>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</si>
  <si>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</si>
  <si>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</si>
  <si>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</si>
  <si>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</si>
  <si>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</si>
  <si>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</si>
  <si>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</si>
  <si>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</si>
  <si>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</si>
  <si>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</si>
  <si>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</si>
  <si>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</si>
  <si>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</si>
  <si>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</si>
  <si>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</si>
  <si>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</si>
  <si>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</si>
  <si>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</si>
  <si>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</si>
  <si>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</si>
  <si>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</si>
  <si>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</si>
  <si>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</si>
  <si>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</si>
  <si>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</si>
  <si>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</si>
  <si>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</si>
  <si>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</si>
  <si>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</si>
  <si>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</si>
  <si>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</si>
  <si>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</si>
  <si>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</si>
  <si>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</si>
  <si>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</si>
  <si>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</si>
  <si>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</si>
  <si>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</si>
  <si>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</si>
  <si>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</si>
  <si>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</si>
  <si>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</si>
  <si>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</si>
  <si>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</si>
  <si>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</si>
  <si>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</si>
  <si>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</si>
  <si>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</si>
  <si>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</si>
  <si>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</si>
  <si>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</si>
  <si>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</si>
  <si>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</si>
  <si>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</si>
  <si>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</si>
  <si>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</si>
  <si>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</si>
  <si>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</si>
  <si>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</si>
  <si>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</si>
  <si>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</si>
  <si>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</si>
  <si>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</si>
  <si>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</si>
  <si>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</si>
  <si>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</si>
  <si>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</si>
  <si>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</si>
  <si>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</si>
  <si>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</si>
  <si>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</si>
  <si>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</si>
  <si>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</si>
  <si>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</si>
  <si>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</si>
  <si>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</si>
  <si>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</si>
  <si>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</si>
  <si>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</si>
  <si>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</si>
  <si>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</si>
  <si>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</si>
  <si>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</si>
  <si>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</si>
  <si>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</si>
  <si>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</si>
  <si>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</si>
  <si>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</si>
  <si>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</si>
  <si>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</si>
  <si>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</si>
  <si>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</si>
  <si>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</si>
  <si>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</si>
  <si>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</si>
  <si>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</si>
  <si>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</si>
  <si>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</si>
  <si>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</si>
  <si>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</si>
  <si>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</si>
  <si>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</si>
  <si>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</si>
  <si>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</si>
  <si>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</si>
  <si>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</si>
  <si>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</si>
  <si>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</si>
  <si>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</si>
  <si>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</si>
  <si>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</si>
  <si>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</si>
  <si>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</si>
  <si>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</si>
  <si>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</si>
  <si>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</si>
  <si>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</si>
  <si>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</si>
  <si>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</si>
  <si>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</si>
  <si>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</si>
  <si>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</si>
  <si>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</si>
  <si>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</si>
  <si>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</si>
  <si>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</si>
  <si>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</si>
  <si>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</si>
  <si>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</si>
  <si>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</si>
  <si>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</si>
  <si>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</si>
  <si>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</si>
  <si>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</si>
  <si>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</si>
  <si>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</si>
  <si>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</si>
  <si>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</si>
  <si>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</si>
  <si>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</si>
  <si>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</si>
  <si>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</si>
  <si>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</si>
  <si>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</si>
  <si>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</si>
  <si>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</si>
  <si>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</si>
  <si>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</si>
  <si>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</si>
  <si>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</si>
  <si>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</si>
  <si>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</si>
  <si>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</si>
  <si>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</si>
  <si>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</si>
  <si>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</si>
  <si>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</si>
  <si>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</si>
  <si>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</si>
  <si>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</si>
  <si>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</si>
  <si>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</si>
  <si>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</si>
  <si>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</si>
  <si>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</si>
  <si>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</si>
  <si>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</si>
  <si>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</si>
  <si>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</si>
  <si>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</si>
  <si>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</si>
  <si>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</si>
  <si>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</si>
  <si>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</si>
  <si>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</si>
  <si>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</si>
  <si>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</si>
  <si>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</si>
  <si>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</si>
  <si>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</si>
  <si>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</si>
  <si>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</si>
  <si>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</si>
  <si>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</si>
  <si>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</si>
  <si>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</si>
  <si>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</si>
  <si>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</si>
  <si>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</si>
  <si>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</si>
  <si>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</si>
  <si>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</si>
  <si>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</si>
  <si>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</si>
  <si>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</si>
  <si>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</si>
  <si>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</si>
  <si>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</si>
  <si>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</si>
  <si>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</si>
  <si>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</si>
  <si>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</si>
  <si>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</si>
  <si>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</si>
  <si>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</si>
  <si>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</si>
  <si>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</si>
  <si>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</si>
  <si>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</si>
  <si>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</si>
  <si>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</si>
  <si>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</si>
  <si>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</si>
  <si>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</si>
  <si>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</si>
  <si>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</si>
  <si>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</si>
  <si>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</si>
  <si>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</si>
  <si>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</si>
  <si>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</si>
  <si>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</si>
  <si>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</si>
  <si>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</si>
  <si>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</si>
  <si>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</si>
  <si>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</si>
  <si>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</si>
  <si>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</si>
  <si>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</si>
  <si>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</si>
  <si>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</si>
  <si>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</si>
  <si>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</si>
  <si>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</si>
  <si>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</si>
  <si>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</si>
  <si>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</si>
  <si>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</si>
  <si>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</si>
  <si>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</si>
  <si>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</si>
  <si>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</si>
  <si>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</si>
  <si>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</si>
  <si>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</si>
  <si>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</si>
  <si>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</si>
  <si>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</si>
  <si>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</si>
  <si>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</si>
  <si>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</si>
  <si>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</si>
  <si>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</si>
  <si>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</si>
  <si>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</si>
  <si>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</si>
  <si>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</si>
  <si>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</si>
  <si>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DC</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</si>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</sst>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1073</v>
      </c>
      <c r="D6" s="5" t="str">
        <f>IF($B6="N/A","N/A",IF(C6&lt;0,"No","Yes"))</f>
        <v>N/A</v>
      </c>
      <c r="E6" s="23">
        <v>876</v>
      </c>
      <c r="F6" s="5" t="str">
        <f>IF($B6="N/A","N/A",IF(E6&lt;0,"No","Yes"))</f>
        <v>N/A</v>
      </c>
      <c r="G6" s="23">
        <v>772</v>
      </c>
      <c r="H6" s="5" t="str">
        <f>IF($B6="N/A","N/A",IF(G6&lt;0,"No","Yes"))</f>
        <v>N/A</v>
      </c>
      <c r="I6" s="6">
        <v>-18.399999999999999</v>
      </c>
      <c r="J6" s="6">
        <v>-11.9</v>
      </c>
      <c r="K6" s="111" t="str">
        <f t="shared" ref="K6:K11" si="0">IF(J6="Div by 0", "N/A", IF(J6="N/A","N/A", IF(J6&gt;30, "No", IF(J6&lt;-30, "No", "Yes"))))</f>
        <v>Yes</v>
      </c>
    </row>
    <row r="7" spans="1:11" x14ac:dyDescent="0.25">
      <c r="A7" s="131" t="s">
        <v>443</v>
      </c>
      <c r="B7" s="73" t="s">
        <v>213</v>
      </c>
      <c r="C7" s="5">
        <v>0</v>
      </c>
      <c r="D7" s="5" t="str">
        <f t="shared" ref="D7:D11" si="1">IF($B7="N/A","N/A",IF(C7&lt;0,"No","Yes"))</f>
        <v>N/A</v>
      </c>
      <c r="E7" s="5">
        <v>0</v>
      </c>
      <c r="F7" s="5" t="str">
        <f t="shared" ref="F7:F11" si="2">IF($B7="N/A","N/A",IF(E7&lt;0,"No","Yes"))</f>
        <v>N/A</v>
      </c>
      <c r="G7" s="5">
        <v>0</v>
      </c>
      <c r="H7" s="5" t="str">
        <f t="shared" ref="H7:H11" si="3">IF($B7="N/A","N/A",IF(G7&lt;0,"No","Yes"))</f>
        <v>N/A</v>
      </c>
      <c r="I7" s="6" t="s">
        <v>1748</v>
      </c>
      <c r="J7" s="6" t="s">
        <v>1748</v>
      </c>
      <c r="K7" s="111" t="str">
        <f t="shared" si="0"/>
        <v>N/A</v>
      </c>
    </row>
    <row r="8" spans="1:11" x14ac:dyDescent="0.25">
      <c r="A8" s="131" t="s">
        <v>444</v>
      </c>
      <c r="B8" s="73" t="s">
        <v>213</v>
      </c>
      <c r="C8" s="5">
        <v>22.833178006000001</v>
      </c>
      <c r="D8" s="5" t="str">
        <f t="shared" si="1"/>
        <v>N/A</v>
      </c>
      <c r="E8" s="5">
        <v>4.9086757991000001</v>
      </c>
      <c r="F8" s="5" t="str">
        <f t="shared" si="2"/>
        <v>N/A</v>
      </c>
      <c r="G8" s="5">
        <v>13.471502591</v>
      </c>
      <c r="H8" s="5" t="str">
        <f t="shared" si="3"/>
        <v>N/A</v>
      </c>
      <c r="I8" s="6">
        <v>-78.5</v>
      </c>
      <c r="J8" s="6">
        <v>174.4</v>
      </c>
      <c r="K8" s="111" t="str">
        <f t="shared" si="0"/>
        <v>No</v>
      </c>
    </row>
    <row r="9" spans="1:11" x14ac:dyDescent="0.25">
      <c r="A9" s="131" t="s">
        <v>445</v>
      </c>
      <c r="B9" s="73" t="s">
        <v>213</v>
      </c>
      <c r="C9" s="5">
        <v>52.096924510999997</v>
      </c>
      <c r="D9" s="5" t="str">
        <f t="shared" si="1"/>
        <v>N/A</v>
      </c>
      <c r="E9" s="5">
        <v>53.99543379</v>
      </c>
      <c r="F9" s="5" t="str">
        <f t="shared" si="2"/>
        <v>N/A</v>
      </c>
      <c r="G9" s="5">
        <v>35.233160622</v>
      </c>
      <c r="H9" s="5" t="str">
        <f t="shared" si="3"/>
        <v>N/A</v>
      </c>
      <c r="I9" s="6">
        <v>3.6440000000000001</v>
      </c>
      <c r="J9" s="6">
        <v>-34.700000000000003</v>
      </c>
      <c r="K9" s="111" t="str">
        <f t="shared" si="0"/>
        <v>No</v>
      </c>
    </row>
    <row r="10" spans="1:11" x14ac:dyDescent="0.25">
      <c r="A10" s="131" t="s">
        <v>446</v>
      </c>
      <c r="B10" s="73" t="s">
        <v>213</v>
      </c>
      <c r="C10" s="5">
        <v>25.069897483999998</v>
      </c>
      <c r="D10" s="5" t="str">
        <f t="shared" si="1"/>
        <v>N/A</v>
      </c>
      <c r="E10" s="5">
        <v>40.639269405999997</v>
      </c>
      <c r="F10" s="5" t="str">
        <f t="shared" si="2"/>
        <v>N/A</v>
      </c>
      <c r="G10" s="5">
        <v>51.295336788</v>
      </c>
      <c r="H10" s="5" t="str">
        <f t="shared" si="3"/>
        <v>N/A</v>
      </c>
      <c r="I10" s="6">
        <v>62.1</v>
      </c>
      <c r="J10" s="6">
        <v>26.22</v>
      </c>
      <c r="K10" s="111" t="str">
        <f t="shared" si="0"/>
        <v>Yes</v>
      </c>
    </row>
    <row r="11" spans="1:11" x14ac:dyDescent="0.25">
      <c r="A11" s="131" t="s">
        <v>204</v>
      </c>
      <c r="B11" s="73" t="s">
        <v>213</v>
      </c>
      <c r="C11" s="5">
        <v>0</v>
      </c>
      <c r="D11" s="5" t="str">
        <f t="shared" si="1"/>
        <v>N/A</v>
      </c>
      <c r="E11" s="5">
        <v>100</v>
      </c>
      <c r="F11" s="5" t="str">
        <f t="shared" si="2"/>
        <v>N/A</v>
      </c>
      <c r="G11" s="5">
        <v>99.870466320999995</v>
      </c>
      <c r="H11" s="5" t="str">
        <f t="shared" si="3"/>
        <v>N/A</v>
      </c>
      <c r="I11" s="6" t="s">
        <v>1748</v>
      </c>
      <c r="J11" s="6">
        <v>-0.13</v>
      </c>
      <c r="K11" s="111" t="str">
        <f t="shared" si="0"/>
        <v>Yes</v>
      </c>
    </row>
    <row r="12" spans="1:11" x14ac:dyDescent="0.25">
      <c r="A12" s="131" t="s">
        <v>652</v>
      </c>
      <c r="B12" s="73" t="s">
        <v>213</v>
      </c>
      <c r="C12" s="5">
        <v>6.1509785647999999</v>
      </c>
      <c r="D12" s="5" t="str">
        <f t="shared" ref="D12:D23" si="4">IF($B12="N/A","N/A",IF(C12&lt;0,"No","Yes"))</f>
        <v>N/A</v>
      </c>
      <c r="E12" s="5">
        <v>6.2785388127999999</v>
      </c>
      <c r="F12" s="5" t="str">
        <f t="shared" ref="F12:F23" si="5">IF($B12="N/A","N/A",IF(E12&lt;0,"No","Yes"))</f>
        <v>N/A</v>
      </c>
      <c r="G12" s="5">
        <v>26.295336788</v>
      </c>
      <c r="H12" s="5" t="str">
        <f t="shared" ref="H12:H23" si="6">IF($B12="N/A","N/A",IF(G12&lt;0,"No","Yes"))</f>
        <v>N/A</v>
      </c>
      <c r="I12" s="6">
        <v>2.0739999999999998</v>
      </c>
      <c r="J12" s="6">
        <v>318.8</v>
      </c>
      <c r="K12" s="111" t="str">
        <f t="shared" ref="K12:K23" si="7">IF(J12="Div by 0", "N/A", IF(J12="N/A","N/A", IF(J12&gt;30, "No", IF(J12&lt;-30, "No", "Yes"))))</f>
        <v>No</v>
      </c>
    </row>
    <row r="13" spans="1:11" x14ac:dyDescent="0.25">
      <c r="A13" s="131" t="s">
        <v>651</v>
      </c>
      <c r="B13" s="73" t="s">
        <v>213</v>
      </c>
      <c r="C13" s="5">
        <v>98.484848485000001</v>
      </c>
      <c r="D13" s="5" t="str">
        <f t="shared" si="4"/>
        <v>N/A</v>
      </c>
      <c r="E13" s="5">
        <v>98.181818182000001</v>
      </c>
      <c r="F13" s="5" t="str">
        <f t="shared" si="5"/>
        <v>N/A</v>
      </c>
      <c r="G13" s="5">
        <v>83.743842365000006</v>
      </c>
      <c r="H13" s="5" t="str">
        <f t="shared" si="6"/>
        <v>N/A</v>
      </c>
      <c r="I13" s="6">
        <v>-0.308</v>
      </c>
      <c r="J13" s="6">
        <v>-14.7</v>
      </c>
      <c r="K13" s="111" t="str">
        <f t="shared" si="7"/>
        <v>Yes</v>
      </c>
    </row>
    <row r="14" spans="1:11" x14ac:dyDescent="0.25">
      <c r="A14" s="131" t="s">
        <v>852</v>
      </c>
      <c r="B14" s="73" t="s">
        <v>213</v>
      </c>
      <c r="C14" s="6">
        <v>13.153846154</v>
      </c>
      <c r="D14" s="5" t="str">
        <f t="shared" si="4"/>
        <v>N/A</v>
      </c>
      <c r="E14" s="6">
        <v>18.166666667000001</v>
      </c>
      <c r="F14" s="5" t="str">
        <f t="shared" si="5"/>
        <v>N/A</v>
      </c>
      <c r="G14" s="6">
        <v>18.241176470999999</v>
      </c>
      <c r="H14" s="5" t="str">
        <f t="shared" si="6"/>
        <v>N/A</v>
      </c>
      <c r="I14" s="6">
        <v>38.11</v>
      </c>
      <c r="J14" s="6">
        <v>0.41010000000000002</v>
      </c>
      <c r="K14" s="111" t="str">
        <f t="shared" si="7"/>
        <v>Yes</v>
      </c>
    </row>
    <row r="15" spans="1:11" x14ac:dyDescent="0.25">
      <c r="A15" s="131" t="s">
        <v>653</v>
      </c>
      <c r="B15" s="73" t="s">
        <v>213</v>
      </c>
      <c r="C15" s="5">
        <v>19.664492077999999</v>
      </c>
      <c r="D15" s="5" t="str">
        <f t="shared" si="4"/>
        <v>N/A</v>
      </c>
      <c r="E15" s="5">
        <v>38.470319635000003</v>
      </c>
      <c r="F15" s="5" t="str">
        <f t="shared" si="5"/>
        <v>N/A</v>
      </c>
      <c r="G15" s="5">
        <v>27.072538860000002</v>
      </c>
      <c r="H15" s="5" t="str">
        <f t="shared" si="6"/>
        <v>N/A</v>
      </c>
      <c r="I15" s="6">
        <v>95.63</v>
      </c>
      <c r="J15" s="6">
        <v>-29.6</v>
      </c>
      <c r="K15" s="111" t="str">
        <f t="shared" si="7"/>
        <v>Yes</v>
      </c>
    </row>
    <row r="16" spans="1:11" x14ac:dyDescent="0.25">
      <c r="A16" s="131" t="s">
        <v>370</v>
      </c>
      <c r="B16" s="73" t="s">
        <v>213</v>
      </c>
      <c r="C16" s="5">
        <v>97.156398104000004</v>
      </c>
      <c r="D16" s="5" t="str">
        <f t="shared" si="4"/>
        <v>N/A</v>
      </c>
      <c r="E16" s="5">
        <v>90.504451039000003</v>
      </c>
      <c r="F16" s="5" t="str">
        <f t="shared" si="5"/>
        <v>N/A</v>
      </c>
      <c r="G16" s="5">
        <v>89.952153109999998</v>
      </c>
      <c r="H16" s="5" t="str">
        <f t="shared" si="6"/>
        <v>N/A</v>
      </c>
      <c r="I16" s="6">
        <v>-6.85</v>
      </c>
      <c r="J16" s="6">
        <v>-0.61</v>
      </c>
      <c r="K16" s="111" t="str">
        <f t="shared" si="7"/>
        <v>Yes</v>
      </c>
    </row>
    <row r="17" spans="1:11" x14ac:dyDescent="0.25">
      <c r="A17" s="131" t="s">
        <v>853</v>
      </c>
      <c r="B17" s="73" t="s">
        <v>213</v>
      </c>
      <c r="C17" s="6">
        <v>3.5219512195</v>
      </c>
      <c r="D17" s="5" t="str">
        <f t="shared" si="4"/>
        <v>N/A</v>
      </c>
      <c r="E17" s="6">
        <v>3.0918032787</v>
      </c>
      <c r="F17" s="5" t="str">
        <f t="shared" si="5"/>
        <v>N/A</v>
      </c>
      <c r="G17" s="6">
        <v>3.0106382978999999</v>
      </c>
      <c r="H17" s="5" t="str">
        <f t="shared" si="6"/>
        <v>N/A</v>
      </c>
      <c r="I17" s="6">
        <v>-12.2</v>
      </c>
      <c r="J17" s="6">
        <v>-2.63</v>
      </c>
      <c r="K17" s="111" t="str">
        <f t="shared" si="7"/>
        <v>Yes</v>
      </c>
    </row>
    <row r="18" spans="1:11" x14ac:dyDescent="0.25">
      <c r="A18" s="131" t="s">
        <v>654</v>
      </c>
      <c r="B18" s="73" t="s">
        <v>213</v>
      </c>
      <c r="C18" s="5">
        <v>9.31966449E-2</v>
      </c>
      <c r="D18" s="5" t="str">
        <f t="shared" si="4"/>
        <v>N/A</v>
      </c>
      <c r="E18" s="5">
        <v>0.34246575340000002</v>
      </c>
      <c r="F18" s="5" t="str">
        <f t="shared" si="5"/>
        <v>N/A</v>
      </c>
      <c r="G18" s="5">
        <v>0</v>
      </c>
      <c r="H18" s="5" t="str">
        <f t="shared" si="6"/>
        <v>N/A</v>
      </c>
      <c r="I18" s="6">
        <v>267.5</v>
      </c>
      <c r="J18" s="6">
        <v>-100</v>
      </c>
      <c r="K18" s="111" t="str">
        <f t="shared" si="7"/>
        <v>No</v>
      </c>
    </row>
    <row r="19" spans="1:11" x14ac:dyDescent="0.25">
      <c r="A19" s="131" t="s">
        <v>205</v>
      </c>
      <c r="B19" s="73" t="s">
        <v>213</v>
      </c>
      <c r="C19" s="5">
        <v>100</v>
      </c>
      <c r="D19" s="5" t="str">
        <f t="shared" si="4"/>
        <v>N/A</v>
      </c>
      <c r="E19" s="5">
        <v>66.666666667000001</v>
      </c>
      <c r="F19" s="5" t="str">
        <f t="shared" si="5"/>
        <v>N/A</v>
      </c>
      <c r="G19" s="5" t="s">
        <v>1748</v>
      </c>
      <c r="H19" s="5" t="str">
        <f t="shared" si="6"/>
        <v>N/A</v>
      </c>
      <c r="I19" s="6">
        <v>-33.299999999999997</v>
      </c>
      <c r="J19" s="6" t="s">
        <v>1748</v>
      </c>
      <c r="K19" s="111" t="str">
        <f t="shared" si="7"/>
        <v>N/A</v>
      </c>
    </row>
    <row r="20" spans="1:11" x14ac:dyDescent="0.25">
      <c r="A20" s="131" t="s">
        <v>854</v>
      </c>
      <c r="B20" s="73" t="s">
        <v>213</v>
      </c>
      <c r="C20" s="6">
        <v>4</v>
      </c>
      <c r="D20" s="5" t="str">
        <f t="shared" si="4"/>
        <v>N/A</v>
      </c>
      <c r="E20" s="6">
        <v>3.5</v>
      </c>
      <c r="F20" s="5" t="str">
        <f t="shared" si="5"/>
        <v>N/A</v>
      </c>
      <c r="G20" s="6" t="s">
        <v>1748</v>
      </c>
      <c r="H20" s="5" t="str">
        <f t="shared" si="6"/>
        <v>N/A</v>
      </c>
      <c r="I20" s="6">
        <v>-12.5</v>
      </c>
      <c r="J20" s="6" t="s">
        <v>1748</v>
      </c>
      <c r="K20" s="111" t="str">
        <f t="shared" si="7"/>
        <v>N/A</v>
      </c>
    </row>
    <row r="21" spans="1:11" x14ac:dyDescent="0.25">
      <c r="A21" s="131" t="s">
        <v>655</v>
      </c>
      <c r="B21" s="73" t="s">
        <v>213</v>
      </c>
      <c r="C21" s="5">
        <v>74.091332711999996</v>
      </c>
      <c r="D21" s="5" t="str">
        <f t="shared" si="4"/>
        <v>N/A</v>
      </c>
      <c r="E21" s="5">
        <v>54.908675799000001</v>
      </c>
      <c r="F21" s="5" t="str">
        <f t="shared" si="5"/>
        <v>N/A</v>
      </c>
      <c r="G21" s="5">
        <v>46.632124351999998</v>
      </c>
      <c r="H21" s="5" t="str">
        <f t="shared" si="6"/>
        <v>N/A</v>
      </c>
      <c r="I21" s="6">
        <v>-25.9</v>
      </c>
      <c r="J21" s="6">
        <v>-15.1</v>
      </c>
      <c r="K21" s="111" t="str">
        <f t="shared" si="7"/>
        <v>Yes</v>
      </c>
    </row>
    <row r="22" spans="1:11" x14ac:dyDescent="0.25">
      <c r="A22" s="131" t="s">
        <v>1698</v>
      </c>
      <c r="B22" s="73" t="s">
        <v>213</v>
      </c>
      <c r="C22" s="5">
        <v>99.496855346000004</v>
      </c>
      <c r="D22" s="5" t="str">
        <f t="shared" si="4"/>
        <v>N/A</v>
      </c>
      <c r="E22" s="5">
        <v>97.505197504999998</v>
      </c>
      <c r="F22" s="5" t="str">
        <f t="shared" si="5"/>
        <v>N/A</v>
      </c>
      <c r="G22" s="5">
        <v>45.555555556000002</v>
      </c>
      <c r="H22" s="5" t="str">
        <f t="shared" si="6"/>
        <v>N/A</v>
      </c>
      <c r="I22" s="6">
        <v>-2</v>
      </c>
      <c r="J22" s="6">
        <v>-53.3</v>
      </c>
      <c r="K22" s="111" t="str">
        <f t="shared" si="7"/>
        <v>No</v>
      </c>
    </row>
    <row r="23" spans="1:11" x14ac:dyDescent="0.25">
      <c r="A23" s="131" t="s">
        <v>855</v>
      </c>
      <c r="B23" s="73" t="s">
        <v>213</v>
      </c>
      <c r="C23" s="6">
        <v>6.1769911504000001</v>
      </c>
      <c r="D23" s="5" t="str">
        <f t="shared" si="4"/>
        <v>N/A</v>
      </c>
      <c r="E23" s="6">
        <v>5.6844349679999997</v>
      </c>
      <c r="F23" s="5" t="str">
        <f t="shared" si="5"/>
        <v>N/A</v>
      </c>
      <c r="G23" s="6">
        <v>4.4085365854000003</v>
      </c>
      <c r="H23" s="5" t="str">
        <f t="shared" si="6"/>
        <v>N/A</v>
      </c>
      <c r="I23" s="6">
        <v>-7.97</v>
      </c>
      <c r="J23" s="6">
        <v>-22.4</v>
      </c>
      <c r="K23" s="111" t="str">
        <f t="shared" si="7"/>
        <v>Yes</v>
      </c>
    </row>
    <row r="24" spans="1:11" x14ac:dyDescent="0.25">
      <c r="A24" s="131" t="s">
        <v>15</v>
      </c>
      <c r="B24" s="73" t="s">
        <v>213</v>
      </c>
      <c r="C24" s="5">
        <v>0</v>
      </c>
      <c r="D24" s="5" t="str">
        <f>IF($B24="N/A","N/A",IF(C24&lt;0,"No","Yes"))</f>
        <v>N/A</v>
      </c>
      <c r="E24" s="5">
        <v>0</v>
      </c>
      <c r="F24" s="5" t="str">
        <f>IF($B24="N/A","N/A",IF(E24&lt;0,"No","Yes"))</f>
        <v>N/A</v>
      </c>
      <c r="G24" s="5">
        <v>0</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v>100</v>
      </c>
      <c r="D25" s="5" t="str">
        <f>IF($B25="N/A","N/A",IF(C25&lt;0,"No","Yes"))</f>
        <v>N/A</v>
      </c>
      <c r="E25" s="5">
        <v>100</v>
      </c>
      <c r="F25" s="5" t="str">
        <f>IF($B25="N/A","N/A",IF(E25&lt;0,"No","Yes"))</f>
        <v>N/A</v>
      </c>
      <c r="G25" s="5">
        <v>100</v>
      </c>
      <c r="H25" s="5" t="str">
        <f>IF($B25="N/A","N/A",IF(G25&lt;0,"No","Yes"))</f>
        <v>N/A</v>
      </c>
      <c r="I25" s="6">
        <v>0</v>
      </c>
      <c r="J25" s="6">
        <v>0</v>
      </c>
      <c r="K25" s="111" t="str">
        <f t="shared" si="8"/>
        <v>Yes</v>
      </c>
    </row>
    <row r="26" spans="1:11" x14ac:dyDescent="0.25">
      <c r="A26" s="131" t="s">
        <v>32</v>
      </c>
      <c r="B26" s="73" t="s">
        <v>213</v>
      </c>
      <c r="C26" s="5">
        <v>66.262814539000004</v>
      </c>
      <c r="D26" s="5" t="str">
        <f>IF($B26="N/A","N/A",IF(C26&lt;0,"No","Yes"))</f>
        <v>N/A</v>
      </c>
      <c r="E26" s="5">
        <v>30.365296804</v>
      </c>
      <c r="F26" s="5" t="str">
        <f>IF($B26="N/A","N/A",IF(E26&lt;0,"No","Yes"))</f>
        <v>N/A</v>
      </c>
      <c r="G26" s="5">
        <v>79.663212435000005</v>
      </c>
      <c r="H26" s="5" t="str">
        <f>IF($B26="N/A","N/A",IF(G26&lt;0,"No","Yes"))</f>
        <v>N/A</v>
      </c>
      <c r="I26" s="6">
        <v>-54.2</v>
      </c>
      <c r="J26" s="6">
        <v>162.30000000000001</v>
      </c>
      <c r="K26" s="111" t="str">
        <f t="shared" si="8"/>
        <v>No</v>
      </c>
    </row>
    <row r="27" spans="1:11" x14ac:dyDescent="0.25">
      <c r="A27" s="131" t="s">
        <v>160</v>
      </c>
      <c r="B27" s="73" t="s">
        <v>213</v>
      </c>
      <c r="C27" s="5">
        <v>99.440820130000006</v>
      </c>
      <c r="D27" s="5" t="str">
        <f t="shared" ref="D27:D30" si="9">IF($B27="N/A","N/A",IF(C27&lt;0,"No","Yes"))</f>
        <v>N/A</v>
      </c>
      <c r="E27" s="5">
        <v>100</v>
      </c>
      <c r="F27" s="5" t="str">
        <f t="shared" ref="F27:F30" si="10">IF($B27="N/A","N/A",IF(E27&lt;0,"No","Yes"))</f>
        <v>N/A</v>
      </c>
      <c r="G27" s="5">
        <v>88.730569947999996</v>
      </c>
      <c r="H27" s="5" t="str">
        <f t="shared" ref="H27:H30" si="11">IF($B27="N/A","N/A",IF(G27&lt;0,"No","Yes"))</f>
        <v>N/A</v>
      </c>
      <c r="I27" s="6">
        <v>0.56230000000000002</v>
      </c>
      <c r="J27" s="6">
        <v>-11.3</v>
      </c>
      <c r="K27" s="111" t="str">
        <f t="shared" si="8"/>
        <v>Yes</v>
      </c>
    </row>
    <row r="28" spans="1:11" x14ac:dyDescent="0.25">
      <c r="A28" s="109" t="s">
        <v>372</v>
      </c>
      <c r="B28" s="73" t="s">
        <v>213</v>
      </c>
      <c r="C28" s="5">
        <v>71.295433364000004</v>
      </c>
      <c r="D28" s="5" t="str">
        <f t="shared" si="9"/>
        <v>N/A</v>
      </c>
      <c r="E28" s="5">
        <v>79.223744292000006</v>
      </c>
      <c r="F28" s="5" t="str">
        <f t="shared" si="10"/>
        <v>N/A</v>
      </c>
      <c r="G28" s="5">
        <v>39.766839378</v>
      </c>
      <c r="H28" s="5" t="str">
        <f t="shared" si="11"/>
        <v>N/A</v>
      </c>
      <c r="I28" s="6">
        <v>11.12</v>
      </c>
      <c r="J28" s="6">
        <v>-49.8</v>
      </c>
      <c r="K28" s="111" t="str">
        <f t="shared" si="8"/>
        <v>No</v>
      </c>
    </row>
    <row r="29" spans="1:11" x14ac:dyDescent="0.25">
      <c r="A29" s="109" t="s">
        <v>374</v>
      </c>
      <c r="B29" s="73" t="s">
        <v>213</v>
      </c>
      <c r="C29" s="5">
        <v>26.561043802</v>
      </c>
      <c r="D29" s="5" t="str">
        <f t="shared" si="9"/>
        <v>N/A</v>
      </c>
      <c r="E29" s="5">
        <v>17.237442922</v>
      </c>
      <c r="F29" s="5" t="str">
        <f t="shared" si="10"/>
        <v>N/A</v>
      </c>
      <c r="G29" s="5">
        <v>41.062176166</v>
      </c>
      <c r="H29" s="5" t="str">
        <f t="shared" si="11"/>
        <v>N/A</v>
      </c>
      <c r="I29" s="6">
        <v>-35.1</v>
      </c>
      <c r="J29" s="6">
        <v>138.19999999999999</v>
      </c>
      <c r="K29" s="111" t="str">
        <f t="shared" si="8"/>
        <v>No</v>
      </c>
    </row>
    <row r="30" spans="1:11" x14ac:dyDescent="0.25">
      <c r="A30" s="126" t="s">
        <v>375</v>
      </c>
      <c r="B30" s="133" t="s">
        <v>213</v>
      </c>
      <c r="C30" s="120">
        <v>0</v>
      </c>
      <c r="D30" s="120" t="str">
        <f t="shared" si="9"/>
        <v>N/A</v>
      </c>
      <c r="E30" s="120">
        <v>0</v>
      </c>
      <c r="F30" s="120" t="str">
        <f t="shared" si="10"/>
        <v>N/A</v>
      </c>
      <c r="G30" s="120">
        <v>0.25906735749999998</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10708402</v>
      </c>
      <c r="D7" s="19" t="str">
        <f>IF($B7="N/A","N/A",IF(C7&gt;15,"No",IF(C7&lt;-15,"No","Yes")))</f>
        <v>N/A</v>
      </c>
      <c r="E7" s="18">
        <v>12343986</v>
      </c>
      <c r="F7" s="19" t="str">
        <f>IF($B7="N/A","N/A",IF(E7&gt;15,"No",IF(E7&lt;-15,"No","Yes")))</f>
        <v>N/A</v>
      </c>
      <c r="G7" s="18">
        <v>12881107</v>
      </c>
      <c r="H7" s="19" t="str">
        <f>IF($B7="N/A","N/A",IF(G7&gt;15,"No",IF(G7&lt;-15,"No","Yes")))</f>
        <v>N/A</v>
      </c>
      <c r="I7" s="20">
        <v>15.27</v>
      </c>
      <c r="J7" s="20">
        <v>4.351</v>
      </c>
      <c r="K7" s="112" t="str">
        <f t="shared" ref="K7:K54" si="0">IF(J7="Div by 0", "N/A", IF(J7="N/A","N/A", IF(J7&gt;30, "No", IF(J7&lt;-30, "No", "Yes"))))</f>
        <v>Yes</v>
      </c>
    </row>
    <row r="8" spans="1:11" x14ac:dyDescent="0.25">
      <c r="A8" s="130" t="s">
        <v>362</v>
      </c>
      <c r="B8" s="17" t="s">
        <v>213</v>
      </c>
      <c r="C8" s="105">
        <v>52.227746025999998</v>
      </c>
      <c r="D8" s="19" t="str">
        <f>IF($B8="N/A","N/A",IF(C8&gt;15,"No",IF(C8&lt;-15,"No","Yes")))</f>
        <v>N/A</v>
      </c>
      <c r="E8" s="21">
        <v>52.063571686000003</v>
      </c>
      <c r="F8" s="19" t="str">
        <f>IF($B8="N/A","N/A",IF(E8&gt;15,"No",IF(E8&lt;-15,"No","Yes")))</f>
        <v>N/A</v>
      </c>
      <c r="G8" s="21">
        <v>54.245617244000002</v>
      </c>
      <c r="H8" s="19" t="str">
        <f>IF($B8="N/A","N/A",IF(G8&gt;15,"No",IF(G8&lt;-15,"No","Yes")))</f>
        <v>N/A</v>
      </c>
      <c r="I8" s="20">
        <v>-0.314</v>
      </c>
      <c r="J8" s="20">
        <v>4.1909999999999998</v>
      </c>
      <c r="K8" s="112" t="str">
        <f t="shared" si="0"/>
        <v>Yes</v>
      </c>
    </row>
    <row r="9" spans="1:11" x14ac:dyDescent="0.25">
      <c r="A9" s="130" t="s">
        <v>119</v>
      </c>
      <c r="B9" s="22" t="s">
        <v>213</v>
      </c>
      <c r="C9" s="66">
        <v>25.842455298000001</v>
      </c>
      <c r="D9" s="5" t="str">
        <f>IF($B9="N/A","N/A",IF(C9&gt;15,"No",IF(C9&lt;-15,"No","Yes")))</f>
        <v>N/A</v>
      </c>
      <c r="E9" s="5">
        <v>27.928976912</v>
      </c>
      <c r="F9" s="5" t="str">
        <f>IF($B9="N/A","N/A",IF(E9&gt;15,"No",IF(E9&lt;-15,"No","Yes")))</f>
        <v>N/A</v>
      </c>
      <c r="G9" s="5">
        <v>25.626066144999999</v>
      </c>
      <c r="H9" s="5" t="str">
        <f>IF($B9="N/A","N/A",IF(G9&gt;15,"No",IF(G9&lt;-15,"No","Yes")))</f>
        <v>N/A</v>
      </c>
      <c r="I9" s="6">
        <v>8.0739999999999998</v>
      </c>
      <c r="J9" s="6">
        <v>-8.25</v>
      </c>
      <c r="K9" s="111" t="str">
        <f t="shared" si="0"/>
        <v>Yes</v>
      </c>
    </row>
    <row r="10" spans="1:11" x14ac:dyDescent="0.25">
      <c r="A10" s="130" t="s">
        <v>120</v>
      </c>
      <c r="B10" s="22" t="s">
        <v>213</v>
      </c>
      <c r="C10" s="66">
        <v>0</v>
      </c>
      <c r="D10" s="5" t="str">
        <f>IF($B10="N/A","N/A",IF(C10&gt;15,"No",IF(C10&lt;-15,"No","Yes")))</f>
        <v>N/A</v>
      </c>
      <c r="E10" s="5">
        <v>0</v>
      </c>
      <c r="F10" s="5" t="str">
        <f>IF($B10="N/A","N/A",IF(E10&gt;15,"No",IF(E10&lt;-15,"No","Yes")))</f>
        <v>N/A</v>
      </c>
      <c r="G10" s="5">
        <v>0.51819304040000003</v>
      </c>
      <c r="H10" s="5" t="str">
        <f>IF($B10="N/A","N/A",IF(G10&gt;15,"No",IF(G10&lt;-15,"No","Yes")))</f>
        <v>N/A</v>
      </c>
      <c r="I10" s="6" t="s">
        <v>1748</v>
      </c>
      <c r="J10" s="6" t="s">
        <v>1748</v>
      </c>
      <c r="K10" s="111" t="str">
        <f t="shared" si="0"/>
        <v>N/A</v>
      </c>
    </row>
    <row r="11" spans="1:11" x14ac:dyDescent="0.25">
      <c r="A11" s="130" t="s">
        <v>856</v>
      </c>
      <c r="B11" s="22" t="s">
        <v>213</v>
      </c>
      <c r="C11" s="66">
        <v>21.929798676000001</v>
      </c>
      <c r="D11" s="5" t="str">
        <f>IF($B11="N/A","N/A",IF(C11&gt;15,"No",IF(C11&lt;-15,"No","Yes")))</f>
        <v>N/A</v>
      </c>
      <c r="E11" s="5">
        <v>20.007451402000001</v>
      </c>
      <c r="F11" s="5" t="str">
        <f>IF($B11="N/A","N/A",IF(E11&gt;15,"No",IF(E11&lt;-15,"No","Yes")))</f>
        <v>N/A</v>
      </c>
      <c r="G11" s="5">
        <v>19.610123570999999</v>
      </c>
      <c r="H11" s="5" t="str">
        <f>IF($B11="N/A","N/A",IF(G11&gt;15,"No",IF(G11&lt;-15,"No","Yes")))</f>
        <v>N/A</v>
      </c>
      <c r="I11" s="6">
        <v>-8.77</v>
      </c>
      <c r="J11" s="6">
        <v>-1.99</v>
      </c>
      <c r="K11" s="111" t="str">
        <f t="shared" si="0"/>
        <v>Yes</v>
      </c>
    </row>
    <row r="12" spans="1:11" x14ac:dyDescent="0.25">
      <c r="A12" s="130" t="s">
        <v>857</v>
      </c>
      <c r="B12" s="68" t="s">
        <v>214</v>
      </c>
      <c r="C12" s="66">
        <v>72.939033652000006</v>
      </c>
      <c r="D12" s="5" t="str">
        <f>IF(OR($B12="N/A",$C12="N/A"),"N/A",IF(C12&gt;100,"No",IF(C12&lt;95,"No","Yes")))</f>
        <v>No</v>
      </c>
      <c r="E12" s="66">
        <v>71.735922932999998</v>
      </c>
      <c r="F12" s="5" t="str">
        <f>IF(OR($B12="N/A",$E12="N/A"),"N/A",IF(E12&gt;100,"No",IF(E12&lt;95,"No","Yes")))</f>
        <v>No</v>
      </c>
      <c r="G12" s="66">
        <v>86.231826115999993</v>
      </c>
      <c r="H12" s="5" t="str">
        <f>IF($B12="N/A","N/A",IF(G12&gt;100,"No",IF(G12&lt;95,"No","Yes")))</f>
        <v>No</v>
      </c>
      <c r="I12" s="69">
        <v>-1.65</v>
      </c>
      <c r="J12" s="69">
        <v>20.21</v>
      </c>
      <c r="K12" s="111" t="str">
        <f t="shared" si="0"/>
        <v>Yes</v>
      </c>
    </row>
    <row r="13" spans="1:11" x14ac:dyDescent="0.25">
      <c r="A13" s="130" t="s">
        <v>347</v>
      </c>
      <c r="B13" s="68" t="s">
        <v>213</v>
      </c>
      <c r="C13" s="66">
        <v>6.5597899999999998E-5</v>
      </c>
      <c r="D13" s="5" t="str">
        <f>IF($B13="N/A","N/A",IF(C13&gt;100,"No",IF(C13&lt;95,"No","Yes")))</f>
        <v>N/A</v>
      </c>
      <c r="E13" s="66">
        <v>8.4705100000000003E-5</v>
      </c>
      <c r="F13" s="5" t="str">
        <f>IF($B13="N/A","N/A",IF(E13&gt;100,"No",IF(E13&lt;95,"No","Yes")))</f>
        <v>N/A</v>
      </c>
      <c r="G13" s="66">
        <v>0</v>
      </c>
      <c r="H13" s="5" t="str">
        <f>IF($B13="N/A","N/A",IF(G13&gt;100,"No",IF(G13&lt;95,"No","Yes")))</f>
        <v>N/A</v>
      </c>
      <c r="I13" s="69">
        <v>29.13</v>
      </c>
      <c r="J13" s="69">
        <v>-100</v>
      </c>
      <c r="K13" s="111" t="str">
        <f t="shared" si="0"/>
        <v>No</v>
      </c>
    </row>
    <row r="14" spans="1:11" x14ac:dyDescent="0.25">
      <c r="A14" s="130" t="s">
        <v>348</v>
      </c>
      <c r="B14" s="68" t="s">
        <v>213</v>
      </c>
      <c r="C14" s="66">
        <v>6.5597899999999998E-5</v>
      </c>
      <c r="D14" s="5" t="str">
        <f t="shared" ref="D14" si="1">IF($B14="N/A","N/A",IF(C14&lt;0,"No","Yes"))</f>
        <v>N/A</v>
      </c>
      <c r="E14" s="66">
        <v>8.4705100000000003E-5</v>
      </c>
      <c r="F14" s="5" t="str">
        <f t="shared" ref="F14" si="2">IF($B14="N/A","N/A",IF(E14&lt;0,"No","Yes"))</f>
        <v>N/A</v>
      </c>
      <c r="G14" s="66">
        <v>0</v>
      </c>
      <c r="H14" s="5" t="str">
        <f t="shared" ref="H14" si="3">IF($B14="N/A","N/A",IF(G14&lt;0,"No","Yes"))</f>
        <v>N/A</v>
      </c>
      <c r="I14" s="69">
        <v>29.13</v>
      </c>
      <c r="J14" s="69">
        <v>-100</v>
      </c>
      <c r="K14" s="111" t="str">
        <f t="shared" si="0"/>
        <v>No</v>
      </c>
    </row>
    <row r="15" spans="1:11" x14ac:dyDescent="0.25">
      <c r="A15" s="130" t="s">
        <v>858</v>
      </c>
      <c r="B15" s="68" t="s">
        <v>214</v>
      </c>
      <c r="C15" s="66">
        <v>64.491126929000004</v>
      </c>
      <c r="D15" s="5" t="str">
        <f>IF(OR($B15="N/A",$C15="N/A"),"N/A",IF(C15&gt;100,"No",IF(C15&lt;95,"No","Yes")))</f>
        <v>No</v>
      </c>
      <c r="E15" s="66">
        <v>61.189927072000003</v>
      </c>
      <c r="F15" s="5" t="str">
        <f>IF(OR($B15="N/A",$E15="N/A"),"N/A",IF(E15&gt;100,"No",IF(E15&lt;95,"No","Yes")))</f>
        <v>No</v>
      </c>
      <c r="G15" s="66">
        <v>72.056819118999996</v>
      </c>
      <c r="H15" s="5" t="str">
        <f>IF($B15="N/A","N/A",IF(G15&gt;100,"No",IF(G15&lt;95,"No","Yes")))</f>
        <v>No</v>
      </c>
      <c r="I15" s="69">
        <v>-5.12</v>
      </c>
      <c r="J15" s="69">
        <v>17.760000000000002</v>
      </c>
      <c r="K15" s="111" t="str">
        <f t="shared" si="0"/>
        <v>Yes</v>
      </c>
    </row>
    <row r="16" spans="1:11" x14ac:dyDescent="0.25">
      <c r="A16" s="130" t="s">
        <v>331</v>
      </c>
      <c r="B16" s="22" t="s">
        <v>213</v>
      </c>
      <c r="C16" s="56">
        <v>5592757</v>
      </c>
      <c r="D16" s="5" t="str">
        <f>IF($B16="N/A","N/A",IF(C16&gt;15,"No",IF(C16&lt;-15,"No","Yes")))</f>
        <v>N/A</v>
      </c>
      <c r="E16" s="23">
        <v>6426720</v>
      </c>
      <c r="F16" s="5" t="str">
        <f>IF($B16="N/A","N/A",IF(E16&gt;15,"No",IF(E16&lt;-15,"No","Yes")))</f>
        <v>N/A</v>
      </c>
      <c r="G16" s="23">
        <v>6987436</v>
      </c>
      <c r="H16" s="5" t="str">
        <f>IF($B16="N/A","N/A",IF(G16&gt;15,"No",IF(G16&lt;-15,"No","Yes")))</f>
        <v>N/A</v>
      </c>
      <c r="I16" s="6">
        <v>14.91</v>
      </c>
      <c r="J16" s="6">
        <v>8.7249999999999996</v>
      </c>
      <c r="K16" s="111" t="str">
        <f t="shared" si="0"/>
        <v>Yes</v>
      </c>
    </row>
    <row r="17" spans="1:11" x14ac:dyDescent="0.25">
      <c r="A17" s="130" t="s">
        <v>440</v>
      </c>
      <c r="B17" s="22" t="s">
        <v>215</v>
      </c>
      <c r="C17" s="66">
        <v>7.0292701793000001</v>
      </c>
      <c r="D17" s="5" t="str">
        <f>IF($B17="N/A","N/A",IF(C17&gt;20,"No",IF(C17&lt;5,"No","Yes")))</f>
        <v>Yes</v>
      </c>
      <c r="E17" s="5">
        <v>3.5695346927</v>
      </c>
      <c r="F17" s="5" t="str">
        <f>IF($B17="N/A","N/A",IF(E17&gt;20,"No",IF(E17&lt;5,"No","Yes")))</f>
        <v>No</v>
      </c>
      <c r="G17" s="5">
        <v>6.2704545702000001</v>
      </c>
      <c r="H17" s="5" t="str">
        <f>IF($B17="N/A","N/A",IF(G17&gt;20,"No",IF(G17&lt;5,"No","Yes")))</f>
        <v>Yes</v>
      </c>
      <c r="I17" s="6">
        <v>-49.2</v>
      </c>
      <c r="J17" s="6">
        <v>75.67</v>
      </c>
      <c r="K17" s="111" t="str">
        <f t="shared" si="0"/>
        <v>No</v>
      </c>
    </row>
    <row r="18" spans="1:11" x14ac:dyDescent="0.25">
      <c r="A18" s="130" t="s">
        <v>441</v>
      </c>
      <c r="B18" s="17" t="s">
        <v>213</v>
      </c>
      <c r="C18" s="66">
        <v>92.970729821000006</v>
      </c>
      <c r="D18" s="5" t="str">
        <f>IF($B18="N/A","N/A",IF(C18&gt;15,"No",IF(C18&lt;-15,"No","Yes")))</f>
        <v>N/A</v>
      </c>
      <c r="E18" s="5">
        <v>96.430465307000006</v>
      </c>
      <c r="F18" s="5" t="str">
        <f>IF($B18="N/A","N/A",IF(E18&gt;15,"No",IF(E18&lt;-15,"No","Yes")))</f>
        <v>N/A</v>
      </c>
      <c r="G18" s="5">
        <v>93.729545430000002</v>
      </c>
      <c r="H18" s="5" t="str">
        <f>IF($B18="N/A","N/A",IF(G18&gt;15,"No",IF(G18&lt;-15,"No","Yes")))</f>
        <v>N/A</v>
      </c>
      <c r="I18" s="6">
        <v>3.7210000000000001</v>
      </c>
      <c r="J18" s="6">
        <v>-2.8</v>
      </c>
      <c r="K18" s="111" t="str">
        <f t="shared" si="0"/>
        <v>Yes</v>
      </c>
    </row>
    <row r="19" spans="1:11" x14ac:dyDescent="0.25">
      <c r="A19" s="130" t="s">
        <v>442</v>
      </c>
      <c r="B19" s="22" t="s">
        <v>216</v>
      </c>
      <c r="C19" s="66">
        <v>3.9283308750999999</v>
      </c>
      <c r="D19" s="5" t="str">
        <f>IF($B19="N/A","N/A",IF(C19&gt;1,"Yes","No"))</f>
        <v>Yes</v>
      </c>
      <c r="E19" s="5">
        <v>1.7677757861000001</v>
      </c>
      <c r="F19" s="5" t="str">
        <f>IF($B19="N/A","N/A",IF(E19&gt;1,"Yes","No"))</f>
        <v>Yes</v>
      </c>
      <c r="G19" s="5">
        <v>5.3126354215999996</v>
      </c>
      <c r="H19" s="5" t="str">
        <f>IF($B19="N/A","N/A",IF(G19&gt;1,"Yes","No"))</f>
        <v>Yes</v>
      </c>
      <c r="I19" s="6">
        <v>-55</v>
      </c>
      <c r="J19" s="6">
        <v>200.5</v>
      </c>
      <c r="K19" s="111" t="str">
        <f t="shared" si="0"/>
        <v>No</v>
      </c>
    </row>
    <row r="20" spans="1:11" x14ac:dyDescent="0.25">
      <c r="A20" s="130" t="s">
        <v>859</v>
      </c>
      <c r="B20" s="22" t="s">
        <v>213</v>
      </c>
      <c r="C20" s="59">
        <v>121.10920247</v>
      </c>
      <c r="D20" s="5" t="str">
        <f>IF($B20="N/A","N/A",IF(C20&gt;15,"No",IF(C20&lt;-15,"No","Yes")))</f>
        <v>N/A</v>
      </c>
      <c r="E20" s="24">
        <v>154.24133438999999</v>
      </c>
      <c r="F20" s="5" t="str">
        <f>IF($B20="N/A","N/A",IF(E20&gt;15,"No",IF(E20&lt;-15,"No","Yes")))</f>
        <v>N/A</v>
      </c>
      <c r="G20" s="24">
        <v>99.662819859999999</v>
      </c>
      <c r="H20" s="5" t="str">
        <f>IF($B20="N/A","N/A",IF(G20&gt;15,"No",IF(G20&lt;-15,"No","Yes")))</f>
        <v>N/A</v>
      </c>
      <c r="I20" s="6">
        <v>27.36</v>
      </c>
      <c r="J20" s="6">
        <v>-35.4</v>
      </c>
      <c r="K20" s="111" t="str">
        <f t="shared" si="0"/>
        <v>No</v>
      </c>
    </row>
    <row r="21" spans="1:11" x14ac:dyDescent="0.25">
      <c r="A21" s="130" t="s">
        <v>34</v>
      </c>
      <c r="B21" s="22" t="s">
        <v>213</v>
      </c>
      <c r="C21" s="70">
        <v>21.772369226999999</v>
      </c>
      <c r="D21" s="5" t="str">
        <f>IF($B21="N/A","N/A",IF(C21&gt;15,"No",IF(C21&lt;-15,"No","Yes")))</f>
        <v>N/A</v>
      </c>
      <c r="E21" s="71">
        <v>20.369154527999999</v>
      </c>
      <c r="F21" s="5" t="str">
        <f>IF($B21="N/A","N/A",IF(E21&gt;15,"No",IF(E21&lt;-15,"No","Yes")))</f>
        <v>N/A</v>
      </c>
      <c r="G21" s="71">
        <v>19.867320296999999</v>
      </c>
      <c r="H21" s="5" t="str">
        <f>IF($B21="N/A","N/A",IF(G21&gt;15,"No",IF(G21&lt;-15,"No","Yes")))</f>
        <v>N/A</v>
      </c>
      <c r="I21" s="6">
        <v>-6.44</v>
      </c>
      <c r="J21" s="6">
        <v>-2.46</v>
      </c>
      <c r="K21" s="111" t="str">
        <f t="shared" si="0"/>
        <v>Yes</v>
      </c>
    </row>
    <row r="22" spans="1:11" x14ac:dyDescent="0.25">
      <c r="A22" s="130" t="s">
        <v>1699</v>
      </c>
      <c r="B22" s="22" t="s">
        <v>213</v>
      </c>
      <c r="C22" s="70">
        <v>7.7995357815000004</v>
      </c>
      <c r="D22" s="5" t="str">
        <f>IF($B22="N/A","N/A",IF(C22&gt;15,"No",IF(C22&lt;-15,"No","Yes")))</f>
        <v>N/A</v>
      </c>
      <c r="E22" s="71">
        <v>7.3915883404000002</v>
      </c>
      <c r="F22" s="5" t="str">
        <f>IF($B22="N/A","N/A",IF(E22&gt;15,"No",IF(E22&lt;-15,"No","Yes")))</f>
        <v>N/A</v>
      </c>
      <c r="G22" s="71">
        <v>6.6846083072000004</v>
      </c>
      <c r="H22" s="5" t="str">
        <f>IF($B22="N/A","N/A",IF(G22&gt;15,"No",IF(G22&lt;-15,"No","Yes")))</f>
        <v>N/A</v>
      </c>
      <c r="I22" s="6">
        <v>-5.23</v>
      </c>
      <c r="J22" s="6">
        <v>-9.56</v>
      </c>
      <c r="K22" s="111" t="str">
        <f t="shared" si="0"/>
        <v>Yes</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v>348.87684005</v>
      </c>
      <c r="D24" s="5" t="str">
        <f>IF($B24="N/A","N/A",IF(C24&gt;300,"No",IF(C24&lt;75,"No","Yes")))</f>
        <v>No</v>
      </c>
      <c r="E24" s="24">
        <v>375.24796302999999</v>
      </c>
      <c r="F24" s="5" t="str">
        <f>IF($B24="N/A","N/A",IF(E24&gt;300,"No",IF(E24&lt;75,"No","Yes")))</f>
        <v>No</v>
      </c>
      <c r="G24" s="24">
        <v>385.06862303999998</v>
      </c>
      <c r="H24" s="5" t="str">
        <f>IF($B24="N/A","N/A",IF(G24&gt;300,"No",IF(G24&lt;75,"No","Yes")))</f>
        <v>No</v>
      </c>
      <c r="I24" s="6">
        <v>7.5590000000000002</v>
      </c>
      <c r="J24" s="6">
        <v>2.617</v>
      </c>
      <c r="K24" s="111" t="str">
        <f t="shared" si="0"/>
        <v>Yes</v>
      </c>
    </row>
    <row r="25" spans="1:11" x14ac:dyDescent="0.25">
      <c r="A25" s="130" t="s">
        <v>861</v>
      </c>
      <c r="B25" s="22" t="s">
        <v>244</v>
      </c>
      <c r="C25" s="59">
        <v>34.471328837999998</v>
      </c>
      <c r="D25" s="5" t="str">
        <f>IF($B25="N/A","N/A",IF(C25&gt;250,"No",IF(C25&lt;20,"No","Yes")))</f>
        <v>Yes</v>
      </c>
      <c r="E25" s="24">
        <v>35.697959816999997</v>
      </c>
      <c r="F25" s="5" t="str">
        <f>IF($B25="N/A","N/A",IF(E25&gt;250,"No",IF(E25&lt;20,"No","Yes")))</f>
        <v>Yes</v>
      </c>
      <c r="G25" s="24">
        <v>36.929544796999998</v>
      </c>
      <c r="H25" s="5" t="str">
        <f>IF($B25="N/A","N/A",IF(G25&gt;250,"No",IF(G25&lt;20,"No","Yes")))</f>
        <v>Yes</v>
      </c>
      <c r="I25" s="6">
        <v>3.5579999999999998</v>
      </c>
      <c r="J25" s="6">
        <v>3.45</v>
      </c>
      <c r="K25" s="111" t="str">
        <f t="shared" si="0"/>
        <v>Yes</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3144</v>
      </c>
      <c r="D27" s="22" t="s">
        <v>213</v>
      </c>
      <c r="E27" s="23">
        <v>1862</v>
      </c>
      <c r="F27" s="22" t="s">
        <v>213</v>
      </c>
      <c r="G27" s="23">
        <v>3076</v>
      </c>
      <c r="H27" s="5" t="str">
        <f>IF($B27="N/A","N/A",IF(G27&gt;15,"No",IF(G27&lt;-15,"No","Yes")))</f>
        <v>N/A</v>
      </c>
      <c r="I27" s="6">
        <v>-40.799999999999997</v>
      </c>
      <c r="J27" s="6">
        <v>65.2</v>
      </c>
      <c r="K27" s="111" t="str">
        <f t="shared" si="0"/>
        <v>No</v>
      </c>
    </row>
    <row r="28" spans="1:11" x14ac:dyDescent="0.25">
      <c r="A28" s="130" t="s">
        <v>346</v>
      </c>
      <c r="B28" s="22" t="s">
        <v>213</v>
      </c>
      <c r="C28" s="57">
        <v>2.9360122999999998E-2</v>
      </c>
      <c r="D28" s="22" t="s">
        <v>213</v>
      </c>
      <c r="E28" s="4">
        <v>1.5084268600000001E-2</v>
      </c>
      <c r="F28" s="22" t="s">
        <v>213</v>
      </c>
      <c r="G28" s="4">
        <v>2.3879935200000001E-2</v>
      </c>
      <c r="H28" s="5" t="str">
        <f>IF($B28="N/A","N/A",IF(G28&gt;15,"No",IF(G28&lt;-15,"No","Yes")))</f>
        <v>N/A</v>
      </c>
      <c r="I28" s="6">
        <v>-48.6</v>
      </c>
      <c r="J28" s="6">
        <v>58.31</v>
      </c>
      <c r="K28" s="111" t="str">
        <f t="shared" si="0"/>
        <v>No</v>
      </c>
    </row>
    <row r="29" spans="1:11" ht="25" x14ac:dyDescent="0.25">
      <c r="A29" s="130" t="s">
        <v>838</v>
      </c>
      <c r="B29" s="22" t="s">
        <v>213</v>
      </c>
      <c r="C29" s="24">
        <v>186.73727735</v>
      </c>
      <c r="D29" s="22" t="s">
        <v>213</v>
      </c>
      <c r="E29" s="24">
        <v>149.67400644</v>
      </c>
      <c r="F29" s="22" t="s">
        <v>213</v>
      </c>
      <c r="G29" s="24">
        <v>131.33289987000001</v>
      </c>
      <c r="H29" s="22" t="s">
        <v>213</v>
      </c>
      <c r="I29" s="6">
        <v>-19.8</v>
      </c>
      <c r="J29" s="6">
        <v>-12.3</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1728963</v>
      </c>
      <c r="D31" s="5" t="str">
        <f t="shared" ref="D31:F50" si="4">IF($B31="N/A","N/A",IF(C31&lt;0,"No","Yes"))</f>
        <v>N/A</v>
      </c>
      <c r="E31" s="56">
        <v>1812129</v>
      </c>
      <c r="F31" s="5" t="str">
        <f t="shared" si="4"/>
        <v>N/A</v>
      </c>
      <c r="G31" s="56">
        <v>1890065</v>
      </c>
      <c r="H31" s="5" t="str">
        <f t="shared" ref="H31:H50" si="5">IF($B31="N/A","N/A",IF(G31&lt;0,"No","Yes"))</f>
        <v>N/A</v>
      </c>
      <c r="I31" s="6">
        <v>4.8099999999999996</v>
      </c>
      <c r="J31" s="6">
        <v>4.3010000000000002</v>
      </c>
      <c r="K31" s="111" t="str">
        <f t="shared" si="0"/>
        <v>Yes</v>
      </c>
    </row>
    <row r="32" spans="1:11" x14ac:dyDescent="0.25">
      <c r="A32" s="134" t="s">
        <v>656</v>
      </c>
      <c r="B32" s="72" t="s">
        <v>213</v>
      </c>
      <c r="C32" s="57">
        <v>99.572344810000004</v>
      </c>
      <c r="D32" s="5" t="str">
        <f t="shared" si="4"/>
        <v>N/A</v>
      </c>
      <c r="E32" s="57">
        <v>99.836159566999996</v>
      </c>
      <c r="F32" s="5" t="str">
        <f t="shared" si="4"/>
        <v>N/A</v>
      </c>
      <c r="G32" s="57">
        <v>99.933758892</v>
      </c>
      <c r="H32" s="5" t="str">
        <f t="shared" si="5"/>
        <v>N/A</v>
      </c>
      <c r="I32" s="6">
        <v>0.26490000000000002</v>
      </c>
      <c r="J32" s="6">
        <v>9.7799999999999998E-2</v>
      </c>
      <c r="K32" s="111" t="str">
        <f t="shared" si="0"/>
        <v>Yes</v>
      </c>
    </row>
    <row r="33" spans="1:11" x14ac:dyDescent="0.25">
      <c r="A33" s="134" t="s">
        <v>657</v>
      </c>
      <c r="B33" s="72" t="s">
        <v>213</v>
      </c>
      <c r="C33" s="57">
        <v>2.313526E-4</v>
      </c>
      <c r="D33" s="5" t="str">
        <f t="shared" si="4"/>
        <v>N/A</v>
      </c>
      <c r="E33" s="57">
        <v>0</v>
      </c>
      <c r="F33" s="5" t="str">
        <f t="shared" si="4"/>
        <v>N/A</v>
      </c>
      <c r="G33" s="57">
        <v>0</v>
      </c>
      <c r="H33" s="5" t="str">
        <f t="shared" si="5"/>
        <v>N/A</v>
      </c>
      <c r="I33" s="6">
        <v>-100</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0.4274238373</v>
      </c>
      <c r="D35" s="5" t="str">
        <f t="shared" si="4"/>
        <v>N/A</v>
      </c>
      <c r="E35" s="57">
        <v>0.16384043300000001</v>
      </c>
      <c r="F35" s="5" t="str">
        <f t="shared" si="4"/>
        <v>N/A</v>
      </c>
      <c r="G35" s="57">
        <v>6.6241108100000001E-2</v>
      </c>
      <c r="H35" s="5" t="str">
        <f t="shared" si="5"/>
        <v>N/A</v>
      </c>
      <c r="I35" s="6">
        <v>-61.7</v>
      </c>
      <c r="J35" s="6">
        <v>-59.6</v>
      </c>
      <c r="K35" s="111" t="str">
        <f t="shared" si="0"/>
        <v>No</v>
      </c>
    </row>
    <row r="36" spans="1:11" x14ac:dyDescent="0.25">
      <c r="A36" s="134" t="s">
        <v>349</v>
      </c>
      <c r="B36" s="72" t="s">
        <v>213</v>
      </c>
      <c r="C36" s="56">
        <v>619368</v>
      </c>
      <c r="D36" s="5" t="str">
        <f t="shared" si="4"/>
        <v>N/A</v>
      </c>
      <c r="E36" s="56">
        <v>657588</v>
      </c>
      <c r="F36" s="5" t="str">
        <f t="shared" si="4"/>
        <v>N/A</v>
      </c>
      <c r="G36" s="56">
        <v>635936</v>
      </c>
      <c r="H36" s="5" t="str">
        <f t="shared" si="5"/>
        <v>N/A</v>
      </c>
      <c r="I36" s="6">
        <v>6.1710000000000003</v>
      </c>
      <c r="J36" s="6">
        <v>-3.29</v>
      </c>
      <c r="K36" s="111" t="str">
        <f t="shared" si="0"/>
        <v>Yes</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0</v>
      </c>
      <c r="D38" s="5" t="str">
        <f t="shared" si="4"/>
        <v>N/A</v>
      </c>
      <c r="E38" s="57">
        <v>0</v>
      </c>
      <c r="F38" s="5" t="str">
        <f t="shared" si="4"/>
        <v>N/A</v>
      </c>
      <c r="G38" s="57">
        <v>0</v>
      </c>
      <c r="H38" s="5" t="str">
        <f t="shared" si="5"/>
        <v>N/A</v>
      </c>
      <c r="I38" s="6" t="s">
        <v>1748</v>
      </c>
      <c r="J38" s="6" t="s">
        <v>1748</v>
      </c>
      <c r="K38" s="111" t="str">
        <f t="shared" si="0"/>
        <v>N/A</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99.427642371000005</v>
      </c>
      <c r="D41" s="5" t="str">
        <f t="shared" si="4"/>
        <v>N/A</v>
      </c>
      <c r="E41" s="57">
        <v>99.630467709000001</v>
      </c>
      <c r="F41" s="5" t="str">
        <f t="shared" si="4"/>
        <v>N/A</v>
      </c>
      <c r="G41" s="57">
        <v>99.806898806999996</v>
      </c>
      <c r="H41" s="5" t="str">
        <f t="shared" si="5"/>
        <v>N/A</v>
      </c>
      <c r="I41" s="6">
        <v>0.20399999999999999</v>
      </c>
      <c r="J41" s="6">
        <v>0.17710000000000001</v>
      </c>
      <c r="K41" s="111" t="str">
        <f t="shared" si="0"/>
        <v>Yes</v>
      </c>
    </row>
    <row r="42" spans="1:11" x14ac:dyDescent="0.25">
      <c r="A42" s="134" t="s">
        <v>665</v>
      </c>
      <c r="B42" s="72" t="s">
        <v>213</v>
      </c>
      <c r="C42" s="57">
        <v>99.427642371000005</v>
      </c>
      <c r="D42" s="5" t="str">
        <f t="shared" si="4"/>
        <v>N/A</v>
      </c>
      <c r="E42" s="57">
        <v>99.630467709000001</v>
      </c>
      <c r="F42" s="5" t="str">
        <f t="shared" si="4"/>
        <v>N/A</v>
      </c>
      <c r="G42" s="57">
        <v>99.806898806999996</v>
      </c>
      <c r="H42" s="5" t="str">
        <f t="shared" si="5"/>
        <v>N/A</v>
      </c>
      <c r="I42" s="6">
        <v>0.20399999999999999</v>
      </c>
      <c r="J42" s="6">
        <v>0.17710000000000001</v>
      </c>
      <c r="K42" s="111" t="str">
        <f t="shared" si="0"/>
        <v>Yes</v>
      </c>
    </row>
    <row r="43" spans="1:11" x14ac:dyDescent="0.25">
      <c r="A43" s="134" t="s">
        <v>666</v>
      </c>
      <c r="B43" s="72" t="s">
        <v>213</v>
      </c>
      <c r="C43" s="57">
        <v>5.8123764999999999E-3</v>
      </c>
      <c r="D43" s="5" t="str">
        <f t="shared" si="4"/>
        <v>N/A</v>
      </c>
      <c r="E43" s="57">
        <v>4.7141978999999997E-3</v>
      </c>
      <c r="F43" s="5" t="str">
        <f t="shared" si="4"/>
        <v>N/A</v>
      </c>
      <c r="G43" s="57">
        <v>2.673225E-3</v>
      </c>
      <c r="H43" s="5" t="str">
        <f t="shared" si="5"/>
        <v>N/A</v>
      </c>
      <c r="I43" s="6">
        <v>-18.899999999999999</v>
      </c>
      <c r="J43" s="6">
        <v>-43.3</v>
      </c>
      <c r="K43" s="111" t="str">
        <f t="shared" si="0"/>
        <v>No</v>
      </c>
    </row>
    <row r="44" spans="1:11" x14ac:dyDescent="0.25">
      <c r="A44" s="134" t="s">
        <v>667</v>
      </c>
      <c r="B44" s="72" t="s">
        <v>213</v>
      </c>
      <c r="C44" s="57">
        <v>0</v>
      </c>
      <c r="D44" s="5" t="str">
        <f t="shared" si="4"/>
        <v>N/A</v>
      </c>
      <c r="E44" s="57">
        <v>0</v>
      </c>
      <c r="F44" s="5" t="str">
        <f t="shared" si="4"/>
        <v>N/A</v>
      </c>
      <c r="G44" s="57">
        <v>0</v>
      </c>
      <c r="H44" s="5" t="str">
        <f t="shared" si="5"/>
        <v>N/A</v>
      </c>
      <c r="I44" s="6" t="s">
        <v>1748</v>
      </c>
      <c r="J44" s="6" t="s">
        <v>1748</v>
      </c>
      <c r="K44" s="111" t="str">
        <f t="shared" si="0"/>
        <v>N/A</v>
      </c>
    </row>
    <row r="45" spans="1:11" x14ac:dyDescent="0.25">
      <c r="A45" s="134" t="s">
        <v>668</v>
      </c>
      <c r="B45" s="72" t="s">
        <v>213</v>
      </c>
      <c r="C45" s="57">
        <v>0.56654525259999999</v>
      </c>
      <c r="D45" s="5" t="str">
        <f t="shared" si="4"/>
        <v>N/A</v>
      </c>
      <c r="E45" s="57">
        <v>0.36481809279999999</v>
      </c>
      <c r="F45" s="5" t="str">
        <f t="shared" si="4"/>
        <v>N/A</v>
      </c>
      <c r="G45" s="57">
        <v>0.1904279676</v>
      </c>
      <c r="H45" s="5" t="str">
        <f t="shared" si="5"/>
        <v>N/A</v>
      </c>
      <c r="I45" s="6">
        <v>-35.6</v>
      </c>
      <c r="J45" s="6">
        <v>-47.8</v>
      </c>
      <c r="K45" s="111" t="str">
        <f t="shared" si="0"/>
        <v>No</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2767314</v>
      </c>
      <c r="D51" s="22" t="s">
        <v>213</v>
      </c>
      <c r="E51" s="23">
        <v>3447549</v>
      </c>
      <c r="F51" s="22" t="s">
        <v>213</v>
      </c>
      <c r="G51" s="23">
        <v>3300921</v>
      </c>
      <c r="H51" s="22" t="s">
        <v>213</v>
      </c>
      <c r="I51" s="6">
        <v>24.58</v>
      </c>
      <c r="J51" s="6">
        <v>-4.25</v>
      </c>
      <c r="K51" s="111" t="str">
        <f t="shared" si="0"/>
        <v>Yes</v>
      </c>
    </row>
    <row r="52" spans="1:11" x14ac:dyDescent="0.25">
      <c r="A52" s="134" t="s">
        <v>352</v>
      </c>
      <c r="B52" s="22" t="s">
        <v>213</v>
      </c>
      <c r="C52" s="57">
        <v>94.813237674000007</v>
      </c>
      <c r="D52" s="5" t="str">
        <f t="shared" ref="D52:D54" si="6">IF($B52="N/A","N/A",IF(C52&gt;15,"No",IF(C52&lt;-15,"No","Yes")))</f>
        <v>N/A</v>
      </c>
      <c r="E52" s="4">
        <v>93.931717867000003</v>
      </c>
      <c r="F52" s="5" t="str">
        <f t="shared" ref="F52:F54" si="7">IF($B52="N/A","N/A",IF(E52&gt;15,"No",IF(E52&lt;-15,"No","Yes")))</f>
        <v>N/A</v>
      </c>
      <c r="G52" s="4">
        <v>97.917399416999999</v>
      </c>
      <c r="H52" s="5" t="str">
        <f t="shared" ref="H52:H54" si="8">IF($B52="N/A","N/A",IF(G52&gt;15,"No",IF(G52&lt;-15,"No","Yes")))</f>
        <v>N/A</v>
      </c>
      <c r="I52" s="6">
        <v>-0.93</v>
      </c>
      <c r="J52" s="6">
        <v>4.2430000000000003</v>
      </c>
      <c r="K52" s="111" t="str">
        <f t="shared" si="0"/>
        <v>Yes</v>
      </c>
    </row>
    <row r="53" spans="1:11" x14ac:dyDescent="0.25">
      <c r="A53" s="134" t="s">
        <v>353</v>
      </c>
      <c r="B53" s="22" t="s">
        <v>213</v>
      </c>
      <c r="C53" s="57">
        <v>4.58567405E-2</v>
      </c>
      <c r="D53" s="5" t="str">
        <f t="shared" si="6"/>
        <v>N/A</v>
      </c>
      <c r="E53" s="4">
        <v>6.8918527300000004E-2</v>
      </c>
      <c r="F53" s="5" t="str">
        <f t="shared" si="7"/>
        <v>N/A</v>
      </c>
      <c r="G53" s="4">
        <v>1.08757526E-2</v>
      </c>
      <c r="H53" s="5" t="str">
        <f t="shared" si="8"/>
        <v>N/A</v>
      </c>
      <c r="I53" s="6">
        <v>50.29</v>
      </c>
      <c r="J53" s="6">
        <v>-84.2</v>
      </c>
      <c r="K53" s="111" t="str">
        <f t="shared" si="0"/>
        <v>No</v>
      </c>
    </row>
    <row r="54" spans="1:11" x14ac:dyDescent="0.25">
      <c r="A54" s="135" t="s">
        <v>354</v>
      </c>
      <c r="B54" s="119" t="s">
        <v>213</v>
      </c>
      <c r="C54" s="136">
        <v>2.5242166231000001</v>
      </c>
      <c r="D54" s="120" t="str">
        <f t="shared" si="6"/>
        <v>N/A</v>
      </c>
      <c r="E54" s="124">
        <v>2.9604800396000002</v>
      </c>
      <c r="F54" s="120" t="str">
        <f t="shared" si="7"/>
        <v>N/A</v>
      </c>
      <c r="G54" s="124">
        <v>1.1187483735999999</v>
      </c>
      <c r="H54" s="120" t="str">
        <f t="shared" si="8"/>
        <v>N/A</v>
      </c>
      <c r="I54" s="121">
        <v>17.28</v>
      </c>
      <c r="J54" s="121">
        <v>-62.2</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5199627</v>
      </c>
      <c r="D6" s="5" t="str">
        <f>IF($B6="N/A","N/A",IF(C6&gt;15,"No",IF(C6&lt;-15,"No","Yes")))</f>
        <v>N/A</v>
      </c>
      <c r="E6" s="23">
        <v>6197316</v>
      </c>
      <c r="F6" s="5" t="str">
        <f>IF($B6="N/A","N/A",IF(E6&gt;15,"No",IF(E6&lt;-15,"No","Yes")))</f>
        <v>N/A</v>
      </c>
      <c r="G6" s="23">
        <v>6549292</v>
      </c>
      <c r="H6" s="5" t="str">
        <f>IF($B6="N/A","N/A",IF(G6&gt;15,"No",IF(G6&lt;-15,"No","Yes")))</f>
        <v>N/A</v>
      </c>
      <c r="I6" s="6">
        <v>19.190000000000001</v>
      </c>
      <c r="J6" s="6">
        <v>5.6790000000000003</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1.4486808381</v>
      </c>
      <c r="D9" s="5" t="str">
        <f t="shared" ref="D9:D15" si="1">IF($B9="N/A","N/A",IF(C9&gt;15,"No",IF(C9&lt;-15,"No","Yes")))</f>
        <v>N/A</v>
      </c>
      <c r="E9" s="4">
        <v>1.8645168327999999</v>
      </c>
      <c r="F9" s="5" t="str">
        <f t="shared" ref="F9:F15" si="2">IF($B9="N/A","N/A",IF(E9&gt;15,"No",IF(E9&lt;-15,"No","Yes")))</f>
        <v>N/A</v>
      </c>
      <c r="G9" s="4">
        <v>0.93944505759999997</v>
      </c>
      <c r="H9" s="5" t="str">
        <f t="shared" ref="H9:H15" si="3">IF($B9="N/A","N/A",IF(G9&gt;15,"No",IF(G9&lt;-15,"No","Yes")))</f>
        <v>N/A</v>
      </c>
      <c r="I9" s="6">
        <v>28.7</v>
      </c>
      <c r="J9" s="6">
        <v>-49.6</v>
      </c>
      <c r="K9" s="111" t="str">
        <f t="shared" si="0"/>
        <v>No</v>
      </c>
    </row>
    <row r="10" spans="1:11" x14ac:dyDescent="0.25">
      <c r="A10" s="130" t="s">
        <v>36</v>
      </c>
      <c r="B10" s="22" t="s">
        <v>213</v>
      </c>
      <c r="C10" s="57">
        <v>1.2119178501000001</v>
      </c>
      <c r="D10" s="5" t="str">
        <f t="shared" si="1"/>
        <v>N/A</v>
      </c>
      <c r="E10" s="4">
        <v>1.4300805437999999</v>
      </c>
      <c r="F10" s="5" t="str">
        <f t="shared" si="2"/>
        <v>N/A</v>
      </c>
      <c r="G10" s="4">
        <v>0.39528365300000001</v>
      </c>
      <c r="H10" s="5" t="str">
        <f t="shared" si="3"/>
        <v>N/A</v>
      </c>
      <c r="I10" s="6">
        <v>18</v>
      </c>
      <c r="J10" s="6">
        <v>-72.400000000000006</v>
      </c>
      <c r="K10" s="111" t="str">
        <f t="shared" si="0"/>
        <v>No</v>
      </c>
    </row>
    <row r="11" spans="1:11" x14ac:dyDescent="0.25">
      <c r="A11" s="130" t="s">
        <v>37</v>
      </c>
      <c r="B11" s="22" t="s">
        <v>213</v>
      </c>
      <c r="C11" s="57">
        <v>2.4992710500000001E-2</v>
      </c>
      <c r="D11" s="5" t="str">
        <f t="shared" si="1"/>
        <v>N/A</v>
      </c>
      <c r="E11" s="4">
        <v>1.5261502499999999E-2</v>
      </c>
      <c r="F11" s="5" t="str">
        <f t="shared" si="2"/>
        <v>N/A</v>
      </c>
      <c r="G11" s="4">
        <v>0.32678494380000001</v>
      </c>
      <c r="H11" s="5" t="str">
        <f t="shared" si="3"/>
        <v>N/A</v>
      </c>
      <c r="I11" s="6">
        <v>-38.9</v>
      </c>
      <c r="J11" s="6">
        <v>2041</v>
      </c>
      <c r="K11" s="111" t="str">
        <f t="shared" si="0"/>
        <v>No</v>
      </c>
    </row>
    <row r="12" spans="1:11" x14ac:dyDescent="0.25">
      <c r="A12" s="130" t="s">
        <v>38</v>
      </c>
      <c r="B12" s="22" t="s">
        <v>213</v>
      </c>
      <c r="C12" s="57">
        <v>1.5155724853999999</v>
      </c>
      <c r="D12" s="5" t="str">
        <f t="shared" si="1"/>
        <v>N/A</v>
      </c>
      <c r="E12" s="4">
        <v>1.9304256692999999</v>
      </c>
      <c r="F12" s="5" t="str">
        <f t="shared" si="2"/>
        <v>N/A</v>
      </c>
      <c r="G12" s="4">
        <v>0.97604334059999998</v>
      </c>
      <c r="H12" s="5" t="str">
        <f t="shared" si="3"/>
        <v>N/A</v>
      </c>
      <c r="I12" s="6">
        <v>27.37</v>
      </c>
      <c r="J12" s="6">
        <v>-49.4</v>
      </c>
      <c r="K12" s="111" t="str">
        <f t="shared" si="0"/>
        <v>No</v>
      </c>
    </row>
    <row r="13" spans="1:11" x14ac:dyDescent="0.25">
      <c r="A13" s="130" t="s">
        <v>863</v>
      </c>
      <c r="B13" s="22" t="s">
        <v>213</v>
      </c>
      <c r="C13" s="57">
        <v>0.31593491839999999</v>
      </c>
      <c r="D13" s="5" t="str">
        <f t="shared" si="1"/>
        <v>N/A</v>
      </c>
      <c r="E13" s="4">
        <v>0.3780846189</v>
      </c>
      <c r="F13" s="5" t="str">
        <f t="shared" si="2"/>
        <v>N/A</v>
      </c>
      <c r="G13" s="4">
        <v>0.4440757937</v>
      </c>
      <c r="H13" s="5" t="str">
        <f t="shared" si="3"/>
        <v>N/A</v>
      </c>
      <c r="I13" s="6">
        <v>19.670000000000002</v>
      </c>
      <c r="J13" s="6">
        <v>17.45</v>
      </c>
      <c r="K13" s="111" t="str">
        <f t="shared" si="0"/>
        <v>Yes</v>
      </c>
    </row>
    <row r="14" spans="1:11" x14ac:dyDescent="0.25">
      <c r="A14" s="130" t="s">
        <v>864</v>
      </c>
      <c r="B14" s="22" t="s">
        <v>213</v>
      </c>
      <c r="C14" s="57">
        <v>0.1995391064</v>
      </c>
      <c r="D14" s="5" t="str">
        <f t="shared" si="1"/>
        <v>N/A</v>
      </c>
      <c r="E14" s="4">
        <v>0.14557499930000001</v>
      </c>
      <c r="F14" s="5" t="str">
        <f t="shared" si="2"/>
        <v>N/A</v>
      </c>
      <c r="G14" s="4">
        <v>0.60957132079999998</v>
      </c>
      <c r="H14" s="5" t="str">
        <f t="shared" si="3"/>
        <v>N/A</v>
      </c>
      <c r="I14" s="6">
        <v>-27</v>
      </c>
      <c r="J14" s="6">
        <v>318.7</v>
      </c>
      <c r="K14" s="111" t="str">
        <f t="shared" si="0"/>
        <v>No</v>
      </c>
    </row>
    <row r="15" spans="1:11" x14ac:dyDescent="0.25">
      <c r="A15" s="130" t="s">
        <v>161</v>
      </c>
      <c r="B15" s="22" t="s">
        <v>213</v>
      </c>
      <c r="C15" s="57">
        <v>88.682995915000006</v>
      </c>
      <c r="D15" s="5" t="str">
        <f t="shared" si="1"/>
        <v>N/A</v>
      </c>
      <c r="E15" s="4">
        <v>90.267932118000004</v>
      </c>
      <c r="F15" s="5" t="str">
        <f t="shared" si="2"/>
        <v>N/A</v>
      </c>
      <c r="G15" s="4">
        <v>91.294524659999993</v>
      </c>
      <c r="H15" s="5" t="str">
        <f t="shared" si="3"/>
        <v>N/A</v>
      </c>
      <c r="I15" s="6">
        <v>1.7869999999999999</v>
      </c>
      <c r="J15" s="6">
        <v>1.137</v>
      </c>
      <c r="K15" s="111" t="str">
        <f t="shared" si="0"/>
        <v>Yes</v>
      </c>
    </row>
    <row r="16" spans="1:11" x14ac:dyDescent="0.25">
      <c r="A16" s="130" t="s">
        <v>162</v>
      </c>
      <c r="B16" s="22" t="s">
        <v>246</v>
      </c>
      <c r="C16" s="57">
        <v>90.485125182999994</v>
      </c>
      <c r="D16" s="5" t="str">
        <f>IF($B16="N/A","N/A",IF(C16&gt;95,"Yes","No"))</f>
        <v>No</v>
      </c>
      <c r="E16" s="4">
        <v>91.180956401000003</v>
      </c>
      <c r="F16" s="5" t="str">
        <f>IF($B16="N/A","N/A",IF(E16&gt;95,"Yes","No"))</f>
        <v>No</v>
      </c>
      <c r="G16" s="4">
        <v>89.514607075000001</v>
      </c>
      <c r="H16" s="5" t="str">
        <f>IF($B16="N/A","N/A",IF(G16&gt;95,"Yes","No"))</f>
        <v>No</v>
      </c>
      <c r="I16" s="6">
        <v>0.76900000000000002</v>
      </c>
      <c r="J16" s="6">
        <v>-1.83</v>
      </c>
      <c r="K16" s="111" t="str">
        <f t="shared" ref="K16:K26" si="4">IF(J16="Div by 0", "N/A", IF(J16="N/A","N/A", IF(J16&gt;30, "No", IF(J16&lt;-30, "No", "Yes"))))</f>
        <v>Yes</v>
      </c>
    </row>
    <row r="17" spans="1:11" x14ac:dyDescent="0.25">
      <c r="A17" s="130" t="s">
        <v>865</v>
      </c>
      <c r="B17" s="38" t="s">
        <v>247</v>
      </c>
      <c r="C17" s="57">
        <v>12.60311557</v>
      </c>
      <c r="D17" s="5" t="str">
        <f>IF($B17="N/A","N/A",IF(C17&gt;90,"No",IF(C17&lt;50,"No","Yes")))</f>
        <v>No</v>
      </c>
      <c r="E17" s="4">
        <v>12.599034808000001</v>
      </c>
      <c r="F17" s="5" t="str">
        <f>IF($B17="N/A","N/A",IF(E17&gt;90,"No",IF(E17&lt;50,"No","Yes")))</f>
        <v>No</v>
      </c>
      <c r="G17" s="4">
        <v>11.884414376000001</v>
      </c>
      <c r="H17" s="5" t="str">
        <f>IF($B17="N/A","N/A",IF(G17&gt;90,"No",IF(G17&lt;50,"No","Yes")))</f>
        <v>No</v>
      </c>
      <c r="I17" s="6">
        <v>-3.2000000000000001E-2</v>
      </c>
      <c r="J17" s="6">
        <v>-5.67</v>
      </c>
      <c r="K17" s="111" t="str">
        <f t="shared" si="4"/>
        <v>Yes</v>
      </c>
    </row>
    <row r="18" spans="1:11" x14ac:dyDescent="0.25">
      <c r="A18" s="130" t="s">
        <v>866</v>
      </c>
      <c r="B18" s="38" t="s">
        <v>224</v>
      </c>
      <c r="C18" s="57">
        <v>43.913034531000001</v>
      </c>
      <c r="D18" s="5" t="str">
        <f t="shared" ref="D18:D23" si="5">IF($B18="N/A","N/A",IF(C18&gt;5,"No",IF(C18&lt;=0,"No","Yes")))</f>
        <v>No</v>
      </c>
      <c r="E18" s="4">
        <v>49.299035259999997</v>
      </c>
      <c r="F18" s="5" t="str">
        <f t="shared" ref="F18:F23" si="6">IF($B18="N/A","N/A",IF(E18&gt;5,"No",IF(E18&lt;=0,"No","Yes")))</f>
        <v>No</v>
      </c>
      <c r="G18" s="4">
        <v>49.401126106</v>
      </c>
      <c r="H18" s="5" t="str">
        <f t="shared" ref="H18:H23" si="7">IF($B18="N/A","N/A",IF(G18&gt;5,"No",IF(G18&lt;=0,"No","Yes")))</f>
        <v>No</v>
      </c>
      <c r="I18" s="6">
        <v>12.27</v>
      </c>
      <c r="J18" s="6">
        <v>0.20710000000000001</v>
      </c>
      <c r="K18" s="111" t="str">
        <f t="shared" si="4"/>
        <v>Yes</v>
      </c>
    </row>
    <row r="19" spans="1:11" x14ac:dyDescent="0.25">
      <c r="A19" s="130" t="s">
        <v>867</v>
      </c>
      <c r="B19" s="38" t="s">
        <v>224</v>
      </c>
      <c r="C19" s="57">
        <v>4.1628178329000001</v>
      </c>
      <c r="D19" s="5" t="str">
        <f t="shared" si="5"/>
        <v>Yes</v>
      </c>
      <c r="E19" s="4">
        <v>3.2808719128999999</v>
      </c>
      <c r="F19" s="5" t="str">
        <f t="shared" si="6"/>
        <v>Yes</v>
      </c>
      <c r="G19" s="4">
        <v>2.7218972677000002</v>
      </c>
      <c r="H19" s="5" t="str">
        <f t="shared" si="7"/>
        <v>Yes</v>
      </c>
      <c r="I19" s="6">
        <v>-21.2</v>
      </c>
      <c r="J19" s="6">
        <v>-17</v>
      </c>
      <c r="K19" s="111" t="str">
        <f t="shared" si="4"/>
        <v>Yes</v>
      </c>
    </row>
    <row r="20" spans="1:11" x14ac:dyDescent="0.25">
      <c r="A20" s="130" t="s">
        <v>868</v>
      </c>
      <c r="B20" s="38" t="s">
        <v>224</v>
      </c>
      <c r="C20" s="57">
        <v>0.26594215319999998</v>
      </c>
      <c r="D20" s="5" t="str">
        <f t="shared" si="5"/>
        <v>Yes</v>
      </c>
      <c r="E20" s="4">
        <v>0.20339450170000001</v>
      </c>
      <c r="F20" s="5" t="str">
        <f t="shared" si="6"/>
        <v>Yes</v>
      </c>
      <c r="G20" s="4">
        <v>0.19385301499999999</v>
      </c>
      <c r="H20" s="5" t="str">
        <f t="shared" si="7"/>
        <v>Yes</v>
      </c>
      <c r="I20" s="6">
        <v>-23.5</v>
      </c>
      <c r="J20" s="6">
        <v>-4.6900000000000004</v>
      </c>
      <c r="K20" s="111" t="str">
        <f t="shared" si="4"/>
        <v>Yes</v>
      </c>
    </row>
    <row r="21" spans="1:11" x14ac:dyDescent="0.25">
      <c r="A21" s="130" t="s">
        <v>869</v>
      </c>
      <c r="B21" s="22" t="s">
        <v>213</v>
      </c>
      <c r="C21" s="57">
        <v>1.7885898E-3</v>
      </c>
      <c r="D21" s="5" t="str">
        <f t="shared" si="5"/>
        <v>N/A</v>
      </c>
      <c r="E21" s="4">
        <v>2.759259E-3</v>
      </c>
      <c r="F21" s="5" t="str">
        <f t="shared" si="6"/>
        <v>N/A</v>
      </c>
      <c r="G21" s="4">
        <v>3.359142E-4</v>
      </c>
      <c r="H21" s="5" t="str">
        <f t="shared" si="7"/>
        <v>N/A</v>
      </c>
      <c r="I21" s="6">
        <v>54.27</v>
      </c>
      <c r="J21" s="6">
        <v>-87.8</v>
      </c>
      <c r="K21" s="111" t="str">
        <f t="shared" si="4"/>
        <v>No</v>
      </c>
    </row>
    <row r="22" spans="1:11" x14ac:dyDescent="0.25">
      <c r="A22" s="130" t="s">
        <v>1717</v>
      </c>
      <c r="B22" s="22" t="s">
        <v>213</v>
      </c>
      <c r="C22" s="57">
        <v>9.9237887600000005E-2</v>
      </c>
      <c r="D22" s="5" t="str">
        <f t="shared" si="5"/>
        <v>N/A</v>
      </c>
      <c r="E22" s="4">
        <v>9.0087386199999994E-2</v>
      </c>
      <c r="F22" s="5" t="str">
        <f t="shared" si="6"/>
        <v>N/A</v>
      </c>
      <c r="G22" s="4">
        <v>5.3822611700000002E-2</v>
      </c>
      <c r="H22" s="5" t="str">
        <f t="shared" si="7"/>
        <v>N/A</v>
      </c>
      <c r="I22" s="6">
        <v>-9.2200000000000006</v>
      </c>
      <c r="J22" s="6">
        <v>-40.299999999999997</v>
      </c>
      <c r="K22" s="111" t="str">
        <f t="shared" si="4"/>
        <v>No</v>
      </c>
    </row>
    <row r="23" spans="1:11" x14ac:dyDescent="0.25">
      <c r="A23" s="130" t="s">
        <v>870</v>
      </c>
      <c r="B23" s="22" t="s">
        <v>213</v>
      </c>
      <c r="C23" s="57">
        <v>1.5212629700000001E-2</v>
      </c>
      <c r="D23" s="5" t="str">
        <f t="shared" si="5"/>
        <v>N/A</v>
      </c>
      <c r="E23" s="4">
        <v>5.2442056999999999E-3</v>
      </c>
      <c r="F23" s="5" t="str">
        <f t="shared" si="6"/>
        <v>N/A</v>
      </c>
      <c r="G23" s="4">
        <v>2.4811842300000001E-2</v>
      </c>
      <c r="H23" s="5" t="str">
        <f t="shared" si="7"/>
        <v>N/A</v>
      </c>
      <c r="I23" s="6">
        <v>-65.5</v>
      </c>
      <c r="J23" s="6">
        <v>373.1</v>
      </c>
      <c r="K23" s="111" t="str">
        <f t="shared" si="4"/>
        <v>No</v>
      </c>
    </row>
    <row r="24" spans="1:11" x14ac:dyDescent="0.25">
      <c r="A24" s="130" t="s">
        <v>871</v>
      </c>
      <c r="B24" s="22" t="s">
        <v>232</v>
      </c>
      <c r="C24" s="57">
        <v>2.4387326245000001</v>
      </c>
      <c r="D24" s="5" t="str">
        <f>IF($B24="N/A","N/A",IF(C24&gt;10,"No",IF(C24&lt;1,"No","Yes")))</f>
        <v>Yes</v>
      </c>
      <c r="E24" s="4">
        <v>2.2424385008000001</v>
      </c>
      <c r="F24" s="5" t="str">
        <f>IF($B24="N/A","N/A",IF(E24&gt;10,"No",IF(E24&lt;1,"No","Yes")))</f>
        <v>Yes</v>
      </c>
      <c r="G24" s="4">
        <v>2.1048534712000002</v>
      </c>
      <c r="H24" s="5" t="str">
        <f>IF($B24="N/A","N/A",IF(G24&gt;10,"No",IF(G24&lt;1,"No","Yes")))</f>
        <v>Yes</v>
      </c>
      <c r="I24" s="6">
        <v>-8.0500000000000007</v>
      </c>
      <c r="J24" s="6">
        <v>-6.14</v>
      </c>
      <c r="K24" s="111" t="str">
        <f t="shared" si="4"/>
        <v>Yes</v>
      </c>
    </row>
    <row r="25" spans="1:11" x14ac:dyDescent="0.25">
      <c r="A25" s="130" t="s">
        <v>872</v>
      </c>
      <c r="B25" s="60" t="s">
        <v>239</v>
      </c>
      <c r="C25" s="57">
        <v>12.853595074999999</v>
      </c>
      <c r="D25" s="5" t="str">
        <f>IF($B25="N/A","N/A",IF(C25&gt;10,"No",IF(C25&lt;=0,"No","Yes")))</f>
        <v>No</v>
      </c>
      <c r="E25" s="4">
        <v>12.750648828999999</v>
      </c>
      <c r="F25" s="5" t="str">
        <f>IF($B25="N/A","N/A",IF(E25&gt;10,"No",IF(E25&lt;=0,"No","Yes")))</f>
        <v>No</v>
      </c>
      <c r="G25" s="4">
        <v>11.967385177000001</v>
      </c>
      <c r="H25" s="5" t="str">
        <f>IF($B25="N/A","N/A",IF(G25&gt;10,"No",IF(G25&lt;=0,"No","Yes")))</f>
        <v>No</v>
      </c>
      <c r="I25" s="6">
        <v>-0.80100000000000005</v>
      </c>
      <c r="J25" s="6">
        <v>-6.14</v>
      </c>
      <c r="K25" s="111" t="str">
        <f t="shared" si="4"/>
        <v>Yes</v>
      </c>
    </row>
    <row r="26" spans="1:11" x14ac:dyDescent="0.25">
      <c r="A26" s="130" t="s">
        <v>873</v>
      </c>
      <c r="B26" s="38" t="s">
        <v>248</v>
      </c>
      <c r="C26" s="57">
        <v>9.5148748170000008</v>
      </c>
      <c r="D26" s="5" t="str">
        <f>IF($B26="N/A","N/A",IF(C26&gt;=5,"No",IF(C26&lt;0,"No","Yes")))</f>
        <v>No</v>
      </c>
      <c r="E26" s="4">
        <v>8.8190435989000004</v>
      </c>
      <c r="F26" s="5" t="str">
        <f>IF($B26="N/A","N/A",IF(E26&gt;=5,"No",IF(E26&lt;0,"No","Yes")))</f>
        <v>No</v>
      </c>
      <c r="G26" s="4">
        <v>10.485392924999999</v>
      </c>
      <c r="H26" s="5" t="str">
        <f>IF($B26="N/A","N/A",IF(G26&gt;=5,"No",IF(G26&lt;0,"No","Yes")))</f>
        <v>No</v>
      </c>
      <c r="I26" s="6">
        <v>-7.31</v>
      </c>
      <c r="J26" s="6">
        <v>18.89</v>
      </c>
      <c r="K26" s="111" t="str">
        <f t="shared" si="4"/>
        <v>Yes</v>
      </c>
    </row>
    <row r="27" spans="1:11" x14ac:dyDescent="0.25">
      <c r="A27" s="130" t="s">
        <v>14</v>
      </c>
      <c r="B27" s="38" t="s">
        <v>249</v>
      </c>
      <c r="C27" s="57">
        <v>3.9849012199999999E-2</v>
      </c>
      <c r="D27" s="5" t="str">
        <f>IF($B27="N/A","N/A",IF(C27&gt;15,"No",IF(C27&lt;=0,"No","Yes")))</f>
        <v>Yes</v>
      </c>
      <c r="E27" s="4">
        <v>4.4357912399999998E-2</v>
      </c>
      <c r="F27" s="5" t="str">
        <f>IF($B27="N/A","N/A",IF(E27&gt;15,"No",IF(E27&lt;=0,"No","Yes")))</f>
        <v>Yes</v>
      </c>
      <c r="G27" s="4">
        <v>4.4325401899999999E-2</v>
      </c>
      <c r="H27" s="5" t="str">
        <f>IF($B27="N/A","N/A",IF(G27&gt;15,"No",IF(G27&lt;=0,"No","Yes")))</f>
        <v>Yes</v>
      </c>
      <c r="I27" s="6">
        <v>11.31</v>
      </c>
      <c r="J27" s="6">
        <v>-7.2999999999999995E-2</v>
      </c>
      <c r="K27" s="111" t="str">
        <f>IF(J27="Div by 0", "N/A", IF(J27="N/A","N/A", IF(J27&gt;30, "No", IF(J27&lt;-30, "No", "Yes"))))</f>
        <v>Yes</v>
      </c>
    </row>
    <row r="28" spans="1:11" x14ac:dyDescent="0.25">
      <c r="A28" s="130" t="s">
        <v>874</v>
      </c>
      <c r="B28" s="22" t="s">
        <v>213</v>
      </c>
      <c r="C28" s="59">
        <v>77.020752896000005</v>
      </c>
      <c r="D28" s="5" t="str">
        <f>IF($B28="N/A","N/A",IF(C28&gt;15,"No",IF(C28&lt;-15,"No","Yes")))</f>
        <v>N/A</v>
      </c>
      <c r="E28" s="24">
        <v>75.268097490000002</v>
      </c>
      <c r="F28" s="5" t="str">
        <f>IF($B28="N/A","N/A",IF(E28&gt;15,"No",IF(E28&lt;-15,"No","Yes")))</f>
        <v>N/A</v>
      </c>
      <c r="G28" s="24">
        <v>97.570099897000006</v>
      </c>
      <c r="H28" s="5" t="str">
        <f>IF($B28="N/A","N/A",IF(G28&gt;15,"No",IF(G28&lt;-15,"No","Yes")))</f>
        <v>N/A</v>
      </c>
      <c r="I28" s="6">
        <v>-2.2799999999999998</v>
      </c>
      <c r="J28" s="6">
        <v>29.63</v>
      </c>
      <c r="K28" s="111" t="str">
        <f>IF(J28="Div by 0", "N/A", IF(J28="N/A","N/A", IF(J28&gt;30, "No", IF(J28&lt;-30, "No", "Yes"))))</f>
        <v>Yes</v>
      </c>
    </row>
    <row r="29" spans="1:11" x14ac:dyDescent="0.25">
      <c r="A29" s="130" t="s">
        <v>376</v>
      </c>
      <c r="B29" s="22" t="s">
        <v>250</v>
      </c>
      <c r="C29" s="57">
        <v>7.5770050428999998</v>
      </c>
      <c r="D29" s="5" t="str">
        <f>IF($B29="N/A","N/A",IF(C29&gt;35,"No",IF(C29&lt;10,"No","Yes")))</f>
        <v>No</v>
      </c>
      <c r="E29" s="4">
        <v>6.5505777017</v>
      </c>
      <c r="F29" s="5" t="str">
        <f>IF($B29="N/A","N/A",IF(E29&gt;35,"No",IF(E29&lt;10,"No","Yes")))</f>
        <v>No</v>
      </c>
      <c r="G29" s="4">
        <v>6.3302873042999996</v>
      </c>
      <c r="H29" s="5" t="str">
        <f>IF($B29="N/A","N/A",IF(G29&gt;35,"No",IF(G29&lt;10,"No","Yes")))</f>
        <v>No</v>
      </c>
      <c r="I29" s="6">
        <v>-13.5</v>
      </c>
      <c r="J29" s="6">
        <v>-3.36</v>
      </c>
      <c r="K29" s="111" t="str">
        <f t="shared" ref="K29:K54" si="8">IF(J29="Div by 0", "N/A", IF(J29="N/A","N/A", IF(J29&gt;30, "No", IF(J29&lt;-30, "No", "Yes"))))</f>
        <v>Yes</v>
      </c>
    </row>
    <row r="30" spans="1:11" x14ac:dyDescent="0.25">
      <c r="A30" s="130" t="s">
        <v>377</v>
      </c>
      <c r="B30" s="22" t="s">
        <v>251</v>
      </c>
      <c r="C30" s="57">
        <v>3.1073767406999999</v>
      </c>
      <c r="D30" s="5" t="str">
        <f>IF($B30="N/A","N/A",IF(C30&gt;20,"No",IF(C30&lt;2,"No","Yes")))</f>
        <v>Yes</v>
      </c>
      <c r="E30" s="4">
        <v>2.9724319367000001</v>
      </c>
      <c r="F30" s="5" t="str">
        <f>IF($B30="N/A","N/A",IF(E30&gt;20,"No",IF(E30&lt;2,"No","Yes")))</f>
        <v>Yes</v>
      </c>
      <c r="G30" s="4">
        <v>3.4468305887000001</v>
      </c>
      <c r="H30" s="5" t="str">
        <f>IF($B30="N/A","N/A",IF(G30&gt;20,"No",IF(G30&lt;2,"No","Yes")))</f>
        <v>Yes</v>
      </c>
      <c r="I30" s="6">
        <v>-4.34</v>
      </c>
      <c r="J30" s="6">
        <v>15.96</v>
      </c>
      <c r="K30" s="111" t="str">
        <f t="shared" si="8"/>
        <v>Yes</v>
      </c>
    </row>
    <row r="31" spans="1:11" x14ac:dyDescent="0.25">
      <c r="A31" s="130" t="s">
        <v>378</v>
      </c>
      <c r="B31" s="22" t="s">
        <v>252</v>
      </c>
      <c r="C31" s="57">
        <v>0.46639883980000002</v>
      </c>
      <c r="D31" s="5" t="str">
        <f>IF($B31="N/A","N/A",IF(C31&gt;8,"No",IF(C31&lt;0.5,"No","Yes")))</f>
        <v>No</v>
      </c>
      <c r="E31" s="4">
        <v>0.36593260700000002</v>
      </c>
      <c r="F31" s="5" t="str">
        <f>IF($B31="N/A","N/A",IF(E31&gt;8,"No",IF(E31&lt;0.5,"No","Yes")))</f>
        <v>No</v>
      </c>
      <c r="G31" s="4">
        <v>0.36182536980000002</v>
      </c>
      <c r="H31" s="5" t="str">
        <f>IF($B31="N/A","N/A",IF(G31&gt;8,"No",IF(G31&lt;0.5,"No","Yes")))</f>
        <v>No</v>
      </c>
      <c r="I31" s="6">
        <v>-21.5</v>
      </c>
      <c r="J31" s="6">
        <v>-1.1200000000000001</v>
      </c>
      <c r="K31" s="111" t="str">
        <f t="shared" si="8"/>
        <v>Yes</v>
      </c>
    </row>
    <row r="32" spans="1:11" x14ac:dyDescent="0.25">
      <c r="A32" s="130" t="s">
        <v>379</v>
      </c>
      <c r="B32" s="22" t="s">
        <v>253</v>
      </c>
      <c r="C32" s="57">
        <v>3.8974718763</v>
      </c>
      <c r="D32" s="5" t="str">
        <f>IF($B32="N/A","N/A",IF(C32&gt;25,"No",IF(C32&lt;3,"No","Yes")))</f>
        <v>Yes</v>
      </c>
      <c r="E32" s="4">
        <v>3.8645278052999998</v>
      </c>
      <c r="F32" s="5" t="str">
        <f>IF($B32="N/A","N/A",IF(E32&gt;25,"No",IF(E32&lt;3,"No","Yes")))</f>
        <v>Yes</v>
      </c>
      <c r="G32" s="4">
        <v>3.6116728343000002</v>
      </c>
      <c r="H32" s="5" t="str">
        <f>IF($B32="N/A","N/A",IF(G32&gt;25,"No",IF(G32&lt;3,"No","Yes")))</f>
        <v>Yes</v>
      </c>
      <c r="I32" s="6">
        <v>-0.84499999999999997</v>
      </c>
      <c r="J32" s="6">
        <v>-6.54</v>
      </c>
      <c r="K32" s="111" t="str">
        <f t="shared" si="8"/>
        <v>Yes</v>
      </c>
    </row>
    <row r="33" spans="1:11" x14ac:dyDescent="0.25">
      <c r="A33" s="130" t="s">
        <v>380</v>
      </c>
      <c r="B33" s="22" t="s">
        <v>254</v>
      </c>
      <c r="C33" s="57">
        <v>6.2414861680999998</v>
      </c>
      <c r="D33" s="5" t="str">
        <f>IF($B33="N/A","N/A",IF(C33&gt;25,"No",IF(C33&lt;2,"No","Yes")))</f>
        <v>Yes</v>
      </c>
      <c r="E33" s="4">
        <v>6.2840429631000001</v>
      </c>
      <c r="F33" s="5" t="str">
        <f>IF($B33="N/A","N/A",IF(E33&gt;25,"No",IF(E33&lt;2,"No","Yes")))</f>
        <v>Yes</v>
      </c>
      <c r="G33" s="4">
        <v>6.5834597083000004</v>
      </c>
      <c r="H33" s="5" t="str">
        <f>IF($B33="N/A","N/A",IF(G33&gt;25,"No",IF(G33&lt;2,"No","Yes")))</f>
        <v>Yes</v>
      </c>
      <c r="I33" s="6">
        <v>0.68179999999999996</v>
      </c>
      <c r="J33" s="6">
        <v>4.7649999999999997</v>
      </c>
      <c r="K33" s="111" t="str">
        <f t="shared" si="8"/>
        <v>Yes</v>
      </c>
    </row>
    <row r="34" spans="1:11" x14ac:dyDescent="0.25">
      <c r="A34" s="130" t="s">
        <v>381</v>
      </c>
      <c r="B34" s="22" t="s">
        <v>255</v>
      </c>
      <c r="C34" s="57">
        <v>3.6936495637000002</v>
      </c>
      <c r="D34" s="5" t="str">
        <f>IF($B34="N/A","N/A",IF(C34&gt;25,"No",IF(C34&lt;=0,"No","Yes")))</f>
        <v>Yes</v>
      </c>
      <c r="E34" s="4">
        <v>2.4317946672000001</v>
      </c>
      <c r="F34" s="5" t="str">
        <f>IF($B34="N/A","N/A",IF(E34&gt;25,"No",IF(E34&lt;=0,"No","Yes")))</f>
        <v>Yes</v>
      </c>
      <c r="G34" s="4">
        <v>2.4063059029999998</v>
      </c>
      <c r="H34" s="5" t="str">
        <f>IF($B34="N/A","N/A",IF(G34&gt;25,"No",IF(G34&lt;=0,"No","Yes")))</f>
        <v>Yes</v>
      </c>
      <c r="I34" s="6">
        <v>-34.200000000000003</v>
      </c>
      <c r="J34" s="6">
        <v>-1.05</v>
      </c>
      <c r="K34" s="111" t="str">
        <f t="shared" si="8"/>
        <v>Yes</v>
      </c>
    </row>
    <row r="35" spans="1:11" x14ac:dyDescent="0.25">
      <c r="A35" s="130" t="s">
        <v>382</v>
      </c>
      <c r="B35" s="22" t="s">
        <v>256</v>
      </c>
      <c r="C35" s="57">
        <v>11.189398777999999</v>
      </c>
      <c r="D35" s="5" t="str">
        <f>IF($B35="N/A","N/A",IF(C35&gt;20,"No",IF(C35&lt;4,"No","Yes")))</f>
        <v>Yes</v>
      </c>
      <c r="E35" s="4">
        <v>10.429466563</v>
      </c>
      <c r="F35" s="5" t="str">
        <f>IF($B35="N/A","N/A",IF(E35&gt;20,"No",IF(E35&lt;4,"No","Yes")))</f>
        <v>Yes</v>
      </c>
      <c r="G35" s="4">
        <v>10.289616038</v>
      </c>
      <c r="H35" s="5" t="str">
        <f>IF($B35="N/A","N/A",IF(G35&gt;20,"No",IF(G35&lt;4,"No","Yes")))</f>
        <v>Yes</v>
      </c>
      <c r="I35" s="6">
        <v>-6.79</v>
      </c>
      <c r="J35" s="6">
        <v>-1.34</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22.113470832000001</v>
      </c>
      <c r="D37" s="5" t="str">
        <f>IF($B37="N/A","N/A",IF(C37&gt;=25,"No",IF(C37&lt;0,"No","Yes")))</f>
        <v>Yes</v>
      </c>
      <c r="E37" s="4">
        <v>12.104853133000001</v>
      </c>
      <c r="F37" s="5" t="str">
        <f>IF($B37="N/A","N/A",IF(E37&gt;=25,"No",IF(E37&lt;0,"No","Yes")))</f>
        <v>Yes</v>
      </c>
      <c r="G37" s="4">
        <v>9.3998862778000003</v>
      </c>
      <c r="H37" s="5" t="str">
        <f>IF($B37="N/A","N/A",IF(G37&gt;=25,"No",IF(G37&lt;0,"No","Yes")))</f>
        <v>Yes</v>
      </c>
      <c r="I37" s="6">
        <v>-45.3</v>
      </c>
      <c r="J37" s="6">
        <v>-22.3</v>
      </c>
      <c r="K37" s="111" t="str">
        <f t="shared" si="8"/>
        <v>Yes</v>
      </c>
    </row>
    <row r="38" spans="1:11" x14ac:dyDescent="0.25">
      <c r="A38" s="130" t="s">
        <v>385</v>
      </c>
      <c r="B38" s="22" t="s">
        <v>221</v>
      </c>
      <c r="C38" s="57">
        <v>4.8388278620999996</v>
      </c>
      <c r="D38" s="5" t="str">
        <f>IF($B38="N/A","N/A",IF(C38&gt;3,"Yes","No"))</f>
        <v>Yes</v>
      </c>
      <c r="E38" s="4">
        <v>4.1010011431000004</v>
      </c>
      <c r="F38" s="5" t="str">
        <f>IF($B38="N/A","N/A",IF(E38&gt;3,"Yes","No"))</f>
        <v>Yes</v>
      </c>
      <c r="G38" s="4">
        <v>3.1569366581999998</v>
      </c>
      <c r="H38" s="5" t="str">
        <f>IF($B38="N/A","N/A",IF(G38&gt;3,"Yes","No"))</f>
        <v>Yes</v>
      </c>
      <c r="I38" s="6">
        <v>-15.2</v>
      </c>
      <c r="J38" s="6">
        <v>-23</v>
      </c>
      <c r="K38" s="111" t="str">
        <f t="shared" si="8"/>
        <v>Yes</v>
      </c>
    </row>
    <row r="39" spans="1:11" x14ac:dyDescent="0.25">
      <c r="A39" s="130" t="s">
        <v>386</v>
      </c>
      <c r="B39" s="22" t="s">
        <v>220</v>
      </c>
      <c r="C39" s="57">
        <v>1.0011102719</v>
      </c>
      <c r="D39" s="5" t="str">
        <f>IF($B39="N/A","N/A",IF(C39&gt;1,"Yes","No"))</f>
        <v>Yes</v>
      </c>
      <c r="E39" s="4">
        <v>1.1490458127000001</v>
      </c>
      <c r="F39" s="5" t="str">
        <f>IF($B39="N/A","N/A",IF(E39&gt;1,"Yes","No"))</f>
        <v>Yes</v>
      </c>
      <c r="G39" s="4">
        <v>0.92101558459999999</v>
      </c>
      <c r="H39" s="5" t="str">
        <f>IF($B39="N/A","N/A",IF(G39&gt;1,"Yes","No"))</f>
        <v>No</v>
      </c>
      <c r="I39" s="6">
        <v>14.78</v>
      </c>
      <c r="J39" s="6">
        <v>-19.8</v>
      </c>
      <c r="K39" s="111" t="str">
        <f t="shared" si="8"/>
        <v>Yes</v>
      </c>
    </row>
    <row r="40" spans="1:11" x14ac:dyDescent="0.25">
      <c r="A40" s="130" t="s">
        <v>387</v>
      </c>
      <c r="B40" s="22" t="s">
        <v>213</v>
      </c>
      <c r="C40" s="57">
        <v>1.9232099999999998E-5</v>
      </c>
      <c r="D40" s="5" t="str">
        <f>IF($B40="N/A","N/A",IF(C40&gt;15,"No",IF(C40&lt;-15,"No","Yes")))</f>
        <v>N/A</v>
      </c>
      <c r="E40" s="4">
        <v>9.6816099999999996E-5</v>
      </c>
      <c r="F40" s="5" t="str">
        <f>IF($B40="N/A","N/A",IF(E40&gt;15,"No",IF(E40&lt;-15,"No","Yes")))</f>
        <v>N/A</v>
      </c>
      <c r="G40" s="4">
        <v>2.748389E-4</v>
      </c>
      <c r="H40" s="5" t="str">
        <f>IF($B40="N/A","N/A",IF(G40&gt;15,"No",IF(G40&lt;-15,"No","Yes")))</f>
        <v>N/A</v>
      </c>
      <c r="I40" s="6">
        <v>403.4</v>
      </c>
      <c r="J40" s="6">
        <v>183.9</v>
      </c>
      <c r="K40" s="111" t="str">
        <f t="shared" si="8"/>
        <v>No</v>
      </c>
    </row>
    <row r="41" spans="1:11" x14ac:dyDescent="0.25">
      <c r="A41" s="130"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11" t="str">
        <f t="shared" si="8"/>
        <v>N/A</v>
      </c>
    </row>
    <row r="42" spans="1:11" x14ac:dyDescent="0.25">
      <c r="A42" s="130" t="s">
        <v>389</v>
      </c>
      <c r="B42" s="22" t="s">
        <v>259</v>
      </c>
      <c r="C42" s="57">
        <v>13.160847884000001</v>
      </c>
      <c r="D42" s="5" t="str">
        <f>IF($B42="N/A","N/A",IF(C42&gt;0,"Yes","No"))</f>
        <v>Yes</v>
      </c>
      <c r="E42" s="4">
        <v>28.319679035</v>
      </c>
      <c r="F42" s="5" t="str">
        <f>IF($B42="N/A","N/A",IF(E42&gt;0,"Yes","No"))</f>
        <v>Yes</v>
      </c>
      <c r="G42" s="4">
        <v>32.805164283000003</v>
      </c>
      <c r="H42" s="5" t="str">
        <f>IF($B42="N/A","N/A",IF(G42&gt;0,"Yes","No"))</f>
        <v>Yes</v>
      </c>
      <c r="I42" s="6">
        <v>115.2</v>
      </c>
      <c r="J42" s="6">
        <v>15.84</v>
      </c>
      <c r="K42" s="111" t="str">
        <f t="shared" si="8"/>
        <v>Yes</v>
      </c>
    </row>
    <row r="43" spans="1:11" x14ac:dyDescent="0.25">
      <c r="A43" s="130" t="s">
        <v>390</v>
      </c>
      <c r="B43" s="22" t="s">
        <v>259</v>
      </c>
      <c r="C43" s="57">
        <v>0</v>
      </c>
      <c r="D43" s="5" t="str">
        <f>IF($B43="N/A","N/A",IF(C43&gt;0,"Yes","No"))</f>
        <v>No</v>
      </c>
      <c r="E43" s="4">
        <v>0</v>
      </c>
      <c r="F43" s="5" t="str">
        <f>IF($B43="N/A","N/A",IF(E43&gt;0,"Yes","No"))</f>
        <v>No</v>
      </c>
      <c r="G43" s="4">
        <v>0</v>
      </c>
      <c r="H43" s="5" t="str">
        <f>IF($B43="N/A","N/A",IF(G43&gt;0,"Yes","No"))</f>
        <v>No</v>
      </c>
      <c r="I43" s="6" t="s">
        <v>1748</v>
      </c>
      <c r="J43" s="6" t="s">
        <v>1748</v>
      </c>
      <c r="K43" s="111" t="str">
        <f t="shared" si="8"/>
        <v>N/A</v>
      </c>
    </row>
    <row r="44" spans="1:11" x14ac:dyDescent="0.25">
      <c r="A44" s="130" t="s">
        <v>391</v>
      </c>
      <c r="B44" s="22" t="s">
        <v>259</v>
      </c>
      <c r="C44" s="57">
        <v>4.0155957340999997</v>
      </c>
      <c r="D44" s="5" t="str">
        <f>IF($B44="N/A","N/A",IF(C44&gt;0,"Yes","No"))</f>
        <v>Yes</v>
      </c>
      <c r="E44" s="4">
        <v>3.0667146875000002</v>
      </c>
      <c r="F44" s="5" t="str">
        <f>IF($B44="N/A","N/A",IF(E44&gt;0,"Yes","No"))</f>
        <v>Yes</v>
      </c>
      <c r="G44" s="4">
        <v>1.1963277862999999</v>
      </c>
      <c r="H44" s="5" t="str">
        <f>IF($B44="N/A","N/A",IF(G44&gt;0,"Yes","No"))</f>
        <v>Yes</v>
      </c>
      <c r="I44" s="6">
        <v>-23.6</v>
      </c>
      <c r="J44" s="6">
        <v>-61</v>
      </c>
      <c r="K44" s="111" t="str">
        <f t="shared" si="8"/>
        <v>No</v>
      </c>
    </row>
    <row r="45" spans="1:11" x14ac:dyDescent="0.25">
      <c r="A45" s="130" t="s">
        <v>392</v>
      </c>
      <c r="B45" s="22" t="s">
        <v>220</v>
      </c>
      <c r="C45" s="57">
        <v>1.20777894E-2</v>
      </c>
      <c r="D45" s="5" t="str">
        <f>IF($B45="N/A","N/A",IF(C45&gt;1,"Yes","No"))</f>
        <v>No</v>
      </c>
      <c r="E45" s="4">
        <v>9.1652580000000008E-3</v>
      </c>
      <c r="F45" s="5" t="str">
        <f>IF($B45="N/A","N/A",IF(E45&gt;1,"Yes","No"))</f>
        <v>No</v>
      </c>
      <c r="G45" s="4">
        <v>5.5777021400000001E-2</v>
      </c>
      <c r="H45" s="5" t="str">
        <f>IF($B45="N/A","N/A",IF(G45&gt;1,"Yes","No"))</f>
        <v>No</v>
      </c>
      <c r="I45" s="6">
        <v>-24.1</v>
      </c>
      <c r="J45" s="6">
        <v>508.6</v>
      </c>
      <c r="K45" s="111" t="str">
        <f t="shared" si="8"/>
        <v>No</v>
      </c>
    </row>
    <row r="46" spans="1:11" x14ac:dyDescent="0.25">
      <c r="A46" s="130" t="s">
        <v>393</v>
      </c>
      <c r="B46" s="22" t="s">
        <v>259</v>
      </c>
      <c r="C46" s="57">
        <v>2.98098306E-2</v>
      </c>
      <c r="D46" s="5" t="str">
        <f>IF($B46="N/A","N/A",IF(C46&gt;0,"Yes","No"))</f>
        <v>Yes</v>
      </c>
      <c r="E46" s="4">
        <v>2.4220162399999998E-2</v>
      </c>
      <c r="F46" s="5" t="str">
        <f>IF($B46="N/A","N/A",IF(E46&gt;0,"Yes","No"))</f>
        <v>Yes</v>
      </c>
      <c r="G46" s="4">
        <v>3.3927331400000003E-2</v>
      </c>
      <c r="H46" s="5" t="str">
        <f>IF($B46="N/A","N/A",IF(G46&gt;0,"Yes","No"))</f>
        <v>Yes</v>
      </c>
      <c r="I46" s="6">
        <v>-18.8</v>
      </c>
      <c r="J46" s="6">
        <v>40.08</v>
      </c>
      <c r="K46" s="111" t="str">
        <f t="shared" si="8"/>
        <v>No</v>
      </c>
    </row>
    <row r="47" spans="1:11" x14ac:dyDescent="0.25">
      <c r="A47" s="130" t="s">
        <v>394</v>
      </c>
      <c r="B47" s="22" t="s">
        <v>213</v>
      </c>
      <c r="C47" s="57">
        <v>4.8272693E-3</v>
      </c>
      <c r="D47" s="5" t="str">
        <f>IF($B47="N/A","N/A",IF(C47&gt;15,"No",IF(C47&lt;-15,"No","Yes")))</f>
        <v>N/A</v>
      </c>
      <c r="E47" s="4">
        <v>3.8726439999999998E-4</v>
      </c>
      <c r="F47" s="5" t="str">
        <f>IF($B47="N/A","N/A",IF(E47&gt;15,"No",IF(E47&lt;-15,"No","Yes")))</f>
        <v>N/A</v>
      </c>
      <c r="G47" s="4">
        <v>7.0236599999999995E-4</v>
      </c>
      <c r="H47" s="5" t="str">
        <f>IF($B47="N/A","N/A",IF(G47&gt;15,"No",IF(G47&lt;-15,"No","Yes")))</f>
        <v>N/A</v>
      </c>
      <c r="I47" s="6">
        <v>-92</v>
      </c>
      <c r="J47" s="6">
        <v>81.37</v>
      </c>
      <c r="K47" s="111" t="str">
        <f t="shared" si="8"/>
        <v>No</v>
      </c>
    </row>
    <row r="48" spans="1:11" x14ac:dyDescent="0.25">
      <c r="A48" s="130" t="s">
        <v>395</v>
      </c>
      <c r="B48" s="22" t="s">
        <v>213</v>
      </c>
      <c r="C48" s="57">
        <v>0.16143465679999999</v>
      </c>
      <c r="D48" s="5" t="str">
        <f>IF($B48="N/A","N/A",IF(C48&gt;15,"No",IF(C48&lt;-15,"No","Yes")))</f>
        <v>N/A</v>
      </c>
      <c r="E48" s="4">
        <v>0.137607958</v>
      </c>
      <c r="F48" s="5" t="str">
        <f>IF($B48="N/A","N/A",IF(E48&gt;15,"No",IF(E48&lt;-15,"No","Yes")))</f>
        <v>N/A</v>
      </c>
      <c r="G48" s="4">
        <v>0.1914710781</v>
      </c>
      <c r="H48" s="5" t="str">
        <f>IF($B48="N/A","N/A",IF(G48&gt;15,"No",IF(G48&lt;-15,"No","Yes")))</f>
        <v>N/A</v>
      </c>
      <c r="I48" s="6">
        <v>-14.8</v>
      </c>
      <c r="J48" s="6">
        <v>39.14</v>
      </c>
      <c r="K48" s="111" t="str">
        <f t="shared" si="8"/>
        <v>No</v>
      </c>
    </row>
    <row r="49" spans="1:11" x14ac:dyDescent="0.25">
      <c r="A49" s="130"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11" t="str">
        <f t="shared" si="8"/>
        <v>N/A</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5.7994736930000004</v>
      </c>
      <c r="D51" s="5" t="str">
        <f>IF($B51="N/A","N/A",IF(C51&gt;15,"No",IF(C51&lt;-15,"No","Yes")))</f>
        <v>N/A</v>
      </c>
      <c r="E51" s="4">
        <v>5.0208509618999999</v>
      </c>
      <c r="F51" s="5" t="str">
        <f>IF($B51="N/A","N/A",IF(E51&gt;15,"No",IF(E51&lt;-15,"No","Yes")))</f>
        <v>N/A</v>
      </c>
      <c r="G51" s="4">
        <v>4.7609726364</v>
      </c>
      <c r="H51" s="5" t="str">
        <f>IF($B51="N/A","N/A",IF(G51&gt;15,"No",IF(G51&lt;-15,"No","Yes")))</f>
        <v>N/A</v>
      </c>
      <c r="I51" s="6">
        <v>-13.4</v>
      </c>
      <c r="J51" s="6">
        <v>-5.18</v>
      </c>
      <c r="K51" s="111" t="str">
        <f t="shared" si="8"/>
        <v>Yes</v>
      </c>
    </row>
    <row r="52" spans="1:11" x14ac:dyDescent="0.25">
      <c r="A52" s="130" t="s">
        <v>399</v>
      </c>
      <c r="B52" s="22" t="s">
        <v>220</v>
      </c>
      <c r="C52" s="57">
        <v>12.689717935999999</v>
      </c>
      <c r="D52" s="5" t="str">
        <f>IF($B52="N/A","N/A",IF(C52&gt;1,"Yes","No"))</f>
        <v>Yes</v>
      </c>
      <c r="E52" s="4">
        <v>11.751732523999999</v>
      </c>
      <c r="F52" s="5" t="str">
        <f>IF($B52="N/A","N/A",IF(E52&gt;1,"Yes","No"))</f>
        <v>Yes</v>
      </c>
      <c r="G52" s="4">
        <v>12.572274988</v>
      </c>
      <c r="H52" s="5" t="str">
        <f>IF($B52="N/A","N/A",IF(G52&gt;1,"Yes","No"))</f>
        <v>Yes</v>
      </c>
      <c r="I52" s="6">
        <v>-7.39</v>
      </c>
      <c r="J52" s="6">
        <v>6.9820000000000002</v>
      </c>
      <c r="K52" s="111" t="str">
        <f t="shared" si="8"/>
        <v>Yes</v>
      </c>
    </row>
    <row r="53" spans="1:11" x14ac:dyDescent="0.25">
      <c r="A53" s="130" t="s">
        <v>400</v>
      </c>
      <c r="B53" s="22" t="s">
        <v>259</v>
      </c>
      <c r="C53" s="57">
        <v>0</v>
      </c>
      <c r="D53" s="5" t="str">
        <f>IF($B53="N/A","N/A",IF(C53&gt;0,"Yes","No"))</f>
        <v>No</v>
      </c>
      <c r="E53" s="4">
        <v>1.4158709996000001</v>
      </c>
      <c r="F53" s="5" t="str">
        <f>IF($B53="N/A","N/A",IF(E53&gt;0,"Yes","No"))</f>
        <v>Yes</v>
      </c>
      <c r="G53" s="4">
        <v>1.8685531199000001</v>
      </c>
      <c r="H53" s="5" t="str">
        <f>IF($B53="N/A","N/A",IF(G53&gt;0,"Yes","No"))</f>
        <v>Yes</v>
      </c>
      <c r="I53" s="6" t="s">
        <v>1748</v>
      </c>
      <c r="J53" s="6">
        <v>31.97</v>
      </c>
      <c r="K53" s="111" t="str">
        <f t="shared" si="8"/>
        <v>No</v>
      </c>
    </row>
    <row r="54" spans="1:11" x14ac:dyDescent="0.25">
      <c r="A54" s="130"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11" t="str">
        <f t="shared" si="8"/>
        <v>N/A</v>
      </c>
    </row>
    <row r="55" spans="1:11" x14ac:dyDescent="0.25">
      <c r="A55" s="130" t="s">
        <v>875</v>
      </c>
      <c r="B55" s="22" t="s">
        <v>213</v>
      </c>
      <c r="C55" s="59">
        <v>130.89115373000001</v>
      </c>
      <c r="D55" s="5" t="str">
        <f>IF($B55="N/A","N/A",IF(C55&gt;15,"No",IF(C55&lt;-15,"No","Yes")))</f>
        <v>N/A</v>
      </c>
      <c r="E55" s="24">
        <v>121.56949654</v>
      </c>
      <c r="F55" s="5" t="str">
        <f>IF($B55="N/A","N/A",IF(E55&gt;15,"No",IF(E55&lt;-15,"No","Yes")))</f>
        <v>N/A</v>
      </c>
      <c r="G55" s="24">
        <v>120.77218911999999</v>
      </c>
      <c r="H55" s="5" t="str">
        <f>IF($B55="N/A","N/A",IF(G55&gt;15,"No",IF(G55&lt;-15,"No","Yes")))</f>
        <v>N/A</v>
      </c>
      <c r="I55" s="6">
        <v>-7.12</v>
      </c>
      <c r="J55" s="6">
        <v>-0.65600000000000003</v>
      </c>
      <c r="K55" s="111" t="str">
        <f t="shared" ref="K55:K74" si="9">IF(J55="Div by 0", "N/A", IF(J55="N/A","N/A", IF(J55&gt;30, "No", IF(J55&lt;-30, "No", "Yes"))))</f>
        <v>Yes</v>
      </c>
    </row>
    <row r="56" spans="1:11" x14ac:dyDescent="0.25">
      <c r="A56" s="130" t="s">
        <v>876</v>
      </c>
      <c r="B56" s="22" t="s">
        <v>261</v>
      </c>
      <c r="C56" s="59">
        <v>112.2138709</v>
      </c>
      <c r="D56" s="5" t="str">
        <f>IF($B56="N/A","N/A",IF(C56&gt;90,"No",IF(C56&lt;20,"No","Yes")))</f>
        <v>No</v>
      </c>
      <c r="E56" s="24">
        <v>99.656791308999999</v>
      </c>
      <c r="F56" s="5" t="str">
        <f>IF($B56="N/A","N/A",IF(E56&gt;90,"No",IF(E56&lt;20,"No","Yes")))</f>
        <v>No</v>
      </c>
      <c r="G56" s="24">
        <v>101.04334896</v>
      </c>
      <c r="H56" s="5" t="str">
        <f>IF($B56="N/A","N/A",IF(G56&gt;90,"No",IF(G56&lt;20,"No","Yes")))</f>
        <v>No</v>
      </c>
      <c r="I56" s="6">
        <v>-11.2</v>
      </c>
      <c r="J56" s="6">
        <v>1.391</v>
      </c>
      <c r="K56" s="111" t="str">
        <f t="shared" si="9"/>
        <v>Yes</v>
      </c>
    </row>
    <row r="57" spans="1:11" x14ac:dyDescent="0.25">
      <c r="A57" s="130" t="s">
        <v>877</v>
      </c>
      <c r="B57" s="22" t="s">
        <v>262</v>
      </c>
      <c r="C57" s="59">
        <v>167.14133637</v>
      </c>
      <c r="D57" s="5" t="str">
        <f>IF($B57="N/A","N/A",IF(C57&gt;60,"No",IF(C57&lt;10,"No","Yes")))</f>
        <v>No</v>
      </c>
      <c r="E57" s="24">
        <v>159.85416723</v>
      </c>
      <c r="F57" s="5" t="str">
        <f>IF($B57="N/A","N/A",IF(E57&gt;60,"No",IF(E57&lt;10,"No","Yes")))</f>
        <v>No</v>
      </c>
      <c r="G57" s="24">
        <v>152.14583841000001</v>
      </c>
      <c r="H57" s="5" t="str">
        <f>IF($B57="N/A","N/A",IF(G57&gt;60,"No",IF(G57&lt;10,"No","Yes")))</f>
        <v>No</v>
      </c>
      <c r="I57" s="6">
        <v>-4.3600000000000003</v>
      </c>
      <c r="J57" s="6">
        <v>-4.82</v>
      </c>
      <c r="K57" s="111" t="str">
        <f t="shared" si="9"/>
        <v>Yes</v>
      </c>
    </row>
    <row r="58" spans="1:11" ht="25" x14ac:dyDescent="0.25">
      <c r="A58" s="130" t="s">
        <v>878</v>
      </c>
      <c r="B58" s="22" t="s">
        <v>263</v>
      </c>
      <c r="C58" s="59">
        <v>57.151622613999997</v>
      </c>
      <c r="D58" s="5" t="str">
        <f>IF($B58="N/A","N/A",IF(C58&gt;100,"No",IF(C58&lt;10,"No","Yes")))</f>
        <v>Yes</v>
      </c>
      <c r="E58" s="24">
        <v>55.771849369000002</v>
      </c>
      <c r="F58" s="5" t="str">
        <f>IF($B58="N/A","N/A",IF(E58&gt;100,"No",IF(E58&lt;10,"No","Yes")))</f>
        <v>Yes</v>
      </c>
      <c r="G58" s="24">
        <v>54.746972190999998</v>
      </c>
      <c r="H58" s="5" t="str">
        <f>IF($B58="N/A","N/A",IF(G58&gt;100,"No",IF(G58&lt;10,"No","Yes")))</f>
        <v>Yes</v>
      </c>
      <c r="I58" s="6">
        <v>-2.41</v>
      </c>
      <c r="J58" s="6">
        <v>-1.84</v>
      </c>
      <c r="K58" s="111" t="str">
        <f t="shared" si="9"/>
        <v>Yes</v>
      </c>
    </row>
    <row r="59" spans="1:11" x14ac:dyDescent="0.25">
      <c r="A59" s="130" t="s">
        <v>879</v>
      </c>
      <c r="B59" s="22" t="s">
        <v>264</v>
      </c>
      <c r="C59" s="59">
        <v>115.02518578</v>
      </c>
      <c r="D59" s="5" t="str">
        <f>IF($B59="N/A","N/A",IF(C59&gt;100,"No",IF(C59&lt;20,"No","Yes")))</f>
        <v>No</v>
      </c>
      <c r="E59" s="24">
        <v>117.67598341999999</v>
      </c>
      <c r="F59" s="5" t="str">
        <f>IF($B59="N/A","N/A",IF(E59&gt;100,"No",IF(E59&lt;20,"No","Yes")))</f>
        <v>No</v>
      </c>
      <c r="G59" s="24">
        <v>122.6081365</v>
      </c>
      <c r="H59" s="5" t="str">
        <f>IF($B59="N/A","N/A",IF(G59&gt;100,"No",IF(G59&lt;20,"No","Yes")))</f>
        <v>No</v>
      </c>
      <c r="I59" s="6">
        <v>2.3050000000000002</v>
      </c>
      <c r="J59" s="6">
        <v>4.1909999999999998</v>
      </c>
      <c r="K59" s="111" t="str">
        <f t="shared" si="9"/>
        <v>Yes</v>
      </c>
    </row>
    <row r="60" spans="1:11" x14ac:dyDescent="0.25">
      <c r="A60" s="130" t="s">
        <v>880</v>
      </c>
      <c r="B60" s="22" t="s">
        <v>264</v>
      </c>
      <c r="C60" s="59">
        <v>99.062933314000006</v>
      </c>
      <c r="D60" s="5" t="str">
        <f>IF($B60="N/A","N/A",IF(C60&gt;100,"No",IF(C60&lt;20,"No","Yes")))</f>
        <v>Yes</v>
      </c>
      <c r="E60" s="24">
        <v>93.690161821000004</v>
      </c>
      <c r="F60" s="5" t="str">
        <f>IF($B60="N/A","N/A",IF(E60&gt;100,"No",IF(E60&lt;20,"No","Yes")))</f>
        <v>Yes</v>
      </c>
      <c r="G60" s="24">
        <v>87.090994271</v>
      </c>
      <c r="H60" s="5" t="str">
        <f>IF($B60="N/A","N/A",IF(G60&gt;100,"No",IF(G60&lt;20,"No","Yes")))</f>
        <v>Yes</v>
      </c>
      <c r="I60" s="6">
        <v>-5.42</v>
      </c>
      <c r="J60" s="6">
        <v>-7.04</v>
      </c>
      <c r="K60" s="111" t="str">
        <f t="shared" si="9"/>
        <v>Yes</v>
      </c>
    </row>
    <row r="61" spans="1:11" x14ac:dyDescent="0.25">
      <c r="A61" s="130" t="s">
        <v>881</v>
      </c>
      <c r="B61" s="22" t="s">
        <v>213</v>
      </c>
      <c r="C61" s="59">
        <v>103.51501125</v>
      </c>
      <c r="D61" s="5" t="str">
        <f>IF($B61="N/A","N/A",IF(C61&gt;15,"No",IF(C61&lt;-15,"No","Yes")))</f>
        <v>N/A</v>
      </c>
      <c r="E61" s="24">
        <v>71.465263492999995</v>
      </c>
      <c r="F61" s="5" t="str">
        <f>IF($B61="N/A","N/A",IF(E61&gt;15,"No",IF(E61&lt;-15,"No","Yes")))</f>
        <v>N/A</v>
      </c>
      <c r="G61" s="24">
        <v>74.685245817999999</v>
      </c>
      <c r="H61" s="5" t="str">
        <f>IF($B61="N/A","N/A",IF(G61&gt;15,"No",IF(G61&lt;-15,"No","Yes")))</f>
        <v>N/A</v>
      </c>
      <c r="I61" s="6">
        <v>-31</v>
      </c>
      <c r="J61" s="6">
        <v>4.5060000000000002</v>
      </c>
      <c r="K61" s="111" t="str">
        <f t="shared" si="9"/>
        <v>Yes</v>
      </c>
    </row>
    <row r="62" spans="1:11" x14ac:dyDescent="0.25">
      <c r="A62" s="130" t="s">
        <v>882</v>
      </c>
      <c r="B62" s="22" t="s">
        <v>265</v>
      </c>
      <c r="C62" s="59">
        <v>39.44996021</v>
      </c>
      <c r="D62" s="5" t="str">
        <f>IF($B62="N/A","N/A",IF(C62&gt;60,"No",IF(C62&lt;10,"No","Yes")))</f>
        <v>Yes</v>
      </c>
      <c r="E62" s="24">
        <v>34.668340690000001</v>
      </c>
      <c r="F62" s="5" t="str">
        <f>IF($B62="N/A","N/A",IF(E62&gt;60,"No",IF(E62&lt;10,"No","Yes")))</f>
        <v>Yes</v>
      </c>
      <c r="G62" s="24">
        <v>32.733567592999997</v>
      </c>
      <c r="H62" s="5" t="str">
        <f>IF($B62="N/A","N/A",IF(G62&gt;60,"No",IF(G62&lt;10,"No","Yes")))</f>
        <v>Yes</v>
      </c>
      <c r="I62" s="6">
        <v>-12.1</v>
      </c>
      <c r="J62" s="6">
        <v>-5.58</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146.29760013999999</v>
      </c>
      <c r="D64" s="5" t="str">
        <f t="shared" ref="D64:D74" si="10">IF($B64="N/A","N/A",IF(C64&gt;15,"No",IF(C64&lt;-15,"No","Yes")))</f>
        <v>N/A</v>
      </c>
      <c r="E64" s="24">
        <v>119.09870484</v>
      </c>
      <c r="F64" s="5" t="str">
        <f>IF($B64="N/A","N/A",IF(E64&gt;15,"No",IF(E64&lt;-15,"No","Yes")))</f>
        <v>N/A</v>
      </c>
      <c r="G64" s="24">
        <v>100.63538739000001</v>
      </c>
      <c r="H64" s="5" t="str">
        <f>IF($B64="N/A","N/A",IF(G64&gt;15,"No",IF(G64&lt;-15,"No","Yes")))</f>
        <v>N/A</v>
      </c>
      <c r="I64" s="6">
        <v>-18.600000000000001</v>
      </c>
      <c r="J64" s="6">
        <v>-15.5</v>
      </c>
      <c r="K64" s="111" t="str">
        <f t="shared" si="9"/>
        <v>Yes</v>
      </c>
    </row>
    <row r="65" spans="1:11" ht="25" customHeight="1" x14ac:dyDescent="0.25">
      <c r="A65" s="130" t="s">
        <v>885</v>
      </c>
      <c r="B65" s="22" t="s">
        <v>213</v>
      </c>
      <c r="C65" s="59">
        <v>93.170667047999999</v>
      </c>
      <c r="D65" s="5" t="str">
        <f t="shared" si="10"/>
        <v>N/A</v>
      </c>
      <c r="E65" s="24">
        <v>103.28728871</v>
      </c>
      <c r="F65" s="5" t="str">
        <f t="shared" ref="F65:F73" si="11">IF($B65="N/A","N/A",IF(E65&gt;15,"No",IF(E65&lt;-15,"No","Yes")))</f>
        <v>N/A</v>
      </c>
      <c r="G65" s="24">
        <v>103.29386671</v>
      </c>
      <c r="H65" s="5" t="str">
        <f t="shared" ref="H65:H86" si="12">IF($B65="N/A","N/A",IF(G65&gt;15,"No",IF(G65&lt;-15,"No","Yes")))</f>
        <v>N/A</v>
      </c>
      <c r="I65" s="6">
        <v>10.86</v>
      </c>
      <c r="J65" s="6">
        <v>6.4000000000000003E-3</v>
      </c>
      <c r="K65" s="111" t="str">
        <f t="shared" si="9"/>
        <v>Yes</v>
      </c>
    </row>
    <row r="66" spans="1:11" x14ac:dyDescent="0.25">
      <c r="A66" s="130" t="s">
        <v>886</v>
      </c>
      <c r="B66" s="22" t="s">
        <v>213</v>
      </c>
      <c r="C66" s="59">
        <v>113.87034618</v>
      </c>
      <c r="D66" s="5" t="str">
        <f t="shared" si="10"/>
        <v>N/A</v>
      </c>
      <c r="E66" s="24">
        <v>104.81803118000001</v>
      </c>
      <c r="F66" s="5" t="str">
        <f t="shared" si="11"/>
        <v>N/A</v>
      </c>
      <c r="G66" s="24">
        <v>108.85692971</v>
      </c>
      <c r="H66" s="5" t="str">
        <f t="shared" si="12"/>
        <v>N/A</v>
      </c>
      <c r="I66" s="6">
        <v>-7.95</v>
      </c>
      <c r="J66" s="6">
        <v>3.8530000000000002</v>
      </c>
      <c r="K66" s="111" t="str">
        <f t="shared" si="9"/>
        <v>Yes</v>
      </c>
    </row>
    <row r="67" spans="1:11" x14ac:dyDescent="0.25">
      <c r="A67" s="130" t="s">
        <v>887</v>
      </c>
      <c r="B67" s="22" t="s">
        <v>213</v>
      </c>
      <c r="C67" s="59">
        <v>116.35641335</v>
      </c>
      <c r="D67" s="5" t="str">
        <f t="shared" si="10"/>
        <v>N/A</v>
      </c>
      <c r="E67" s="24">
        <v>119.23501134</v>
      </c>
      <c r="F67" s="5" t="str">
        <f t="shared" si="11"/>
        <v>N/A</v>
      </c>
      <c r="G67" s="24">
        <v>126.3160573</v>
      </c>
      <c r="H67" s="5" t="str">
        <f t="shared" si="12"/>
        <v>N/A</v>
      </c>
      <c r="I67" s="6">
        <v>2.4740000000000002</v>
      </c>
      <c r="J67" s="6">
        <v>5.9390000000000001</v>
      </c>
      <c r="K67" s="111" t="str">
        <f t="shared" si="9"/>
        <v>Yes</v>
      </c>
    </row>
    <row r="68" spans="1:11" ht="25" x14ac:dyDescent="0.25">
      <c r="A68" s="130" t="s">
        <v>888</v>
      </c>
      <c r="B68" s="22" t="s">
        <v>213</v>
      </c>
      <c r="C68" s="59" t="s">
        <v>1748</v>
      </c>
      <c r="D68" s="5" t="str">
        <f t="shared" si="10"/>
        <v>N/A</v>
      </c>
      <c r="E68" s="24" t="s">
        <v>1748</v>
      </c>
      <c r="F68" s="5" t="str">
        <f t="shared" si="11"/>
        <v>N/A</v>
      </c>
      <c r="G68" s="24" t="s">
        <v>1748</v>
      </c>
      <c r="H68" s="5" t="str">
        <f t="shared" si="12"/>
        <v>N/A</v>
      </c>
      <c r="I68" s="6" t="s">
        <v>1748</v>
      </c>
      <c r="J68" s="6" t="s">
        <v>1748</v>
      </c>
      <c r="K68" s="111" t="str">
        <f t="shared" si="9"/>
        <v>N/A</v>
      </c>
    </row>
    <row r="69" spans="1:11" x14ac:dyDescent="0.25">
      <c r="A69" s="130" t="s">
        <v>889</v>
      </c>
      <c r="B69" s="22" t="s">
        <v>213</v>
      </c>
      <c r="C69" s="59">
        <v>131.25253835999999</v>
      </c>
      <c r="D69" s="5" t="str">
        <f t="shared" si="10"/>
        <v>N/A</v>
      </c>
      <c r="E69" s="24">
        <v>146.65076241</v>
      </c>
      <c r="F69" s="5" t="str">
        <f t="shared" si="11"/>
        <v>N/A</v>
      </c>
      <c r="G69" s="24">
        <v>137.53925285</v>
      </c>
      <c r="H69" s="5" t="str">
        <f t="shared" si="12"/>
        <v>N/A</v>
      </c>
      <c r="I69" s="6">
        <v>11.73</v>
      </c>
      <c r="J69" s="6">
        <v>-6.21</v>
      </c>
      <c r="K69" s="111" t="str">
        <f t="shared" si="9"/>
        <v>Yes</v>
      </c>
    </row>
    <row r="70" spans="1:11" ht="25" x14ac:dyDescent="0.25">
      <c r="A70" s="130" t="s">
        <v>890</v>
      </c>
      <c r="B70" s="22" t="s">
        <v>213</v>
      </c>
      <c r="C70" s="59">
        <v>35.762738853999998</v>
      </c>
      <c r="D70" s="5" t="str">
        <f t="shared" si="10"/>
        <v>N/A</v>
      </c>
      <c r="E70" s="24">
        <v>31.440140844999998</v>
      </c>
      <c r="F70" s="5" t="str">
        <f t="shared" si="11"/>
        <v>N/A</v>
      </c>
      <c r="G70" s="24">
        <v>26.036408431000002</v>
      </c>
      <c r="H70" s="5" t="str">
        <f t="shared" si="12"/>
        <v>N/A</v>
      </c>
      <c r="I70" s="6">
        <v>-12.1</v>
      </c>
      <c r="J70" s="6">
        <v>-17.2</v>
      </c>
      <c r="K70" s="111" t="str">
        <f t="shared" si="9"/>
        <v>Yes</v>
      </c>
    </row>
    <row r="71" spans="1:11" x14ac:dyDescent="0.25">
      <c r="A71" s="130" t="s">
        <v>891</v>
      </c>
      <c r="B71" s="22" t="s">
        <v>213</v>
      </c>
      <c r="C71" s="59">
        <v>4248.2754838999999</v>
      </c>
      <c r="D71" s="5" t="str">
        <f t="shared" si="10"/>
        <v>N/A</v>
      </c>
      <c r="E71" s="24">
        <v>4612.5889407000004</v>
      </c>
      <c r="F71" s="5" t="str">
        <f t="shared" si="11"/>
        <v>N/A</v>
      </c>
      <c r="G71" s="24">
        <v>4981.3739874000003</v>
      </c>
      <c r="H71" s="5" t="str">
        <f t="shared" si="12"/>
        <v>N/A</v>
      </c>
      <c r="I71" s="6">
        <v>8.5760000000000005</v>
      </c>
      <c r="J71" s="6">
        <v>7.9950000000000001</v>
      </c>
      <c r="K71" s="111" t="str">
        <f t="shared" si="9"/>
        <v>Yes</v>
      </c>
    </row>
    <row r="72" spans="1:11" ht="25" x14ac:dyDescent="0.25">
      <c r="A72" s="130" t="s">
        <v>892</v>
      </c>
      <c r="B72" s="22" t="s">
        <v>213</v>
      </c>
      <c r="C72" s="59">
        <v>366.92231495999999</v>
      </c>
      <c r="D72" s="5" t="str">
        <f t="shared" si="10"/>
        <v>N/A</v>
      </c>
      <c r="E72" s="24">
        <v>368.17827920000002</v>
      </c>
      <c r="F72" s="5" t="str">
        <f t="shared" si="11"/>
        <v>N/A</v>
      </c>
      <c r="G72" s="24">
        <v>363.73003432000002</v>
      </c>
      <c r="H72" s="5" t="str">
        <f t="shared" si="12"/>
        <v>N/A</v>
      </c>
      <c r="I72" s="6">
        <v>0.34229999999999999</v>
      </c>
      <c r="J72" s="6">
        <v>-1.21</v>
      </c>
      <c r="K72" s="111" t="str">
        <f t="shared" si="9"/>
        <v>Yes</v>
      </c>
    </row>
    <row r="73" spans="1:11" x14ac:dyDescent="0.25">
      <c r="A73" s="130" t="s">
        <v>893</v>
      </c>
      <c r="B73" s="22" t="s">
        <v>213</v>
      </c>
      <c r="C73" s="59">
        <v>132.01208212</v>
      </c>
      <c r="D73" s="5" t="str">
        <f t="shared" si="10"/>
        <v>N/A</v>
      </c>
      <c r="E73" s="24">
        <v>126.70244215</v>
      </c>
      <c r="F73" s="5" t="str">
        <f t="shared" si="11"/>
        <v>N/A</v>
      </c>
      <c r="G73" s="24">
        <v>124.84097426</v>
      </c>
      <c r="H73" s="5" t="str">
        <f t="shared" si="12"/>
        <v>N/A</v>
      </c>
      <c r="I73" s="6">
        <v>-4.0199999999999996</v>
      </c>
      <c r="J73" s="6">
        <v>-1.47</v>
      </c>
      <c r="K73" s="111" t="str">
        <f t="shared" si="9"/>
        <v>Yes</v>
      </c>
    </row>
    <row r="74" spans="1:11" x14ac:dyDescent="0.25">
      <c r="A74" s="130" t="s">
        <v>894</v>
      </c>
      <c r="B74" s="22" t="s">
        <v>213</v>
      </c>
      <c r="C74" s="59" t="s">
        <v>1748</v>
      </c>
      <c r="D74" s="5" t="str">
        <f t="shared" si="10"/>
        <v>N/A</v>
      </c>
      <c r="E74" s="24">
        <v>111.08551957</v>
      </c>
      <c r="F74" s="5" t="str">
        <f>IF($B74="N/A","N/A",IF(E74&gt;15,"No",IF(E74&lt;-15,"No","Yes")))</f>
        <v>N/A</v>
      </c>
      <c r="G74" s="24">
        <v>104.5617232</v>
      </c>
      <c r="H74" s="5" t="str">
        <f t="shared" si="12"/>
        <v>N/A</v>
      </c>
      <c r="I74" s="6" t="s">
        <v>1748</v>
      </c>
      <c r="J74" s="6">
        <v>-5.87</v>
      </c>
      <c r="K74" s="111" t="str">
        <f t="shared" si="9"/>
        <v>Yes</v>
      </c>
    </row>
    <row r="75" spans="1:11" x14ac:dyDescent="0.25">
      <c r="A75" s="130" t="s">
        <v>895</v>
      </c>
      <c r="B75" s="22" t="s">
        <v>213</v>
      </c>
      <c r="C75" s="57">
        <v>0</v>
      </c>
      <c r="D75" s="5" t="str">
        <f t="shared" ref="D75:D80" si="13">IF($B75="N/A","N/A",IF(C75&gt;15,"No",IF(C75&lt;-15,"No","Yes")))</f>
        <v>N/A</v>
      </c>
      <c r="E75" s="4">
        <v>2.904483E-4</v>
      </c>
      <c r="F75" s="5" t="str">
        <f>IF($B75="N/A","N/A",IF(E75&gt;15,"No",IF(E75&lt;-15,"No","Yes")))</f>
        <v>N/A</v>
      </c>
      <c r="G75" s="4">
        <v>3.5118299999999997E-4</v>
      </c>
      <c r="H75" s="5" t="str">
        <f t="shared" si="12"/>
        <v>N/A</v>
      </c>
      <c r="I75" s="6" t="s">
        <v>1748</v>
      </c>
      <c r="J75" s="6">
        <v>20.91</v>
      </c>
      <c r="K75" s="111" t="str">
        <f t="shared" ref="K75:K80" si="14">IF(J75="Div by 0", "N/A", IF(J75="N/A","N/A", IF(J75&gt;30, "No", IF(J75&lt;-30, "No", "Yes"))))</f>
        <v>Yes</v>
      </c>
    </row>
    <row r="76" spans="1:11" x14ac:dyDescent="0.25">
      <c r="A76" s="130" t="s">
        <v>896</v>
      </c>
      <c r="B76" s="22" t="s">
        <v>213</v>
      </c>
      <c r="C76" s="57">
        <v>0</v>
      </c>
      <c r="D76" s="5" t="str">
        <f t="shared" si="13"/>
        <v>N/A</v>
      </c>
      <c r="E76" s="4">
        <v>0</v>
      </c>
      <c r="F76" s="5" t="str">
        <f t="shared" ref="F76:F86" si="15">IF($B76="N/A","N/A",IF(E76&gt;15,"No",IF(E76&lt;-15,"No","Yes")))</f>
        <v>N/A</v>
      </c>
      <c r="G76" s="4">
        <v>0</v>
      </c>
      <c r="H76" s="5" t="str">
        <f t="shared" si="12"/>
        <v>N/A</v>
      </c>
      <c r="I76" s="6" t="s">
        <v>1748</v>
      </c>
      <c r="J76" s="6" t="s">
        <v>1748</v>
      </c>
      <c r="K76" s="111" t="str">
        <f t="shared" si="14"/>
        <v>N/A</v>
      </c>
    </row>
    <row r="77" spans="1:11" x14ac:dyDescent="0.25">
      <c r="A77" s="130" t="s">
        <v>897</v>
      </c>
      <c r="B77" s="22" t="s">
        <v>213</v>
      </c>
      <c r="C77" s="57">
        <v>1.2674370681</v>
      </c>
      <c r="D77" s="5" t="str">
        <f t="shared" si="13"/>
        <v>N/A</v>
      </c>
      <c r="E77" s="4">
        <v>1.2732770121999999</v>
      </c>
      <c r="F77" s="5" t="str">
        <f t="shared" si="15"/>
        <v>N/A</v>
      </c>
      <c r="G77" s="4">
        <v>1.1258010789999999</v>
      </c>
      <c r="H77" s="5" t="str">
        <f t="shared" si="12"/>
        <v>N/A</v>
      </c>
      <c r="I77" s="6">
        <v>0.46079999999999999</v>
      </c>
      <c r="J77" s="6">
        <v>-11.6</v>
      </c>
      <c r="K77" s="111" t="str">
        <f t="shared" si="14"/>
        <v>Yes</v>
      </c>
    </row>
    <row r="78" spans="1:11" x14ac:dyDescent="0.25">
      <c r="A78" s="130" t="s">
        <v>898</v>
      </c>
      <c r="B78" s="22" t="s">
        <v>213</v>
      </c>
      <c r="C78" s="57">
        <v>0</v>
      </c>
      <c r="D78" s="5" t="str">
        <f t="shared" si="13"/>
        <v>N/A</v>
      </c>
      <c r="E78" s="4">
        <v>0</v>
      </c>
      <c r="F78" s="5" t="str">
        <f t="shared" si="15"/>
        <v>N/A</v>
      </c>
      <c r="G78" s="4">
        <v>0</v>
      </c>
      <c r="H78" s="5" t="str">
        <f t="shared" si="12"/>
        <v>N/A</v>
      </c>
      <c r="I78" s="6" t="s">
        <v>1748</v>
      </c>
      <c r="J78" s="6" t="s">
        <v>1748</v>
      </c>
      <c r="K78" s="111" t="str">
        <f t="shared" si="14"/>
        <v>N/A</v>
      </c>
    </row>
    <row r="79" spans="1:11" x14ac:dyDescent="0.25">
      <c r="A79" s="130" t="s">
        <v>899</v>
      </c>
      <c r="B79" s="22" t="s">
        <v>213</v>
      </c>
      <c r="C79" s="57">
        <v>26.960991624999998</v>
      </c>
      <c r="D79" s="5" t="str">
        <f t="shared" si="13"/>
        <v>N/A</v>
      </c>
      <c r="E79" s="4">
        <v>16.939026508000001</v>
      </c>
      <c r="F79" s="5" t="str">
        <f t="shared" si="15"/>
        <v>N/A</v>
      </c>
      <c r="G79" s="4">
        <v>14.413512178</v>
      </c>
      <c r="H79" s="5" t="str">
        <f t="shared" si="12"/>
        <v>N/A</v>
      </c>
      <c r="I79" s="6">
        <v>-37.200000000000003</v>
      </c>
      <c r="J79" s="6">
        <v>-14.9</v>
      </c>
      <c r="K79" s="111" t="str">
        <f t="shared" si="14"/>
        <v>Yes</v>
      </c>
    </row>
    <row r="80" spans="1:11" ht="25" x14ac:dyDescent="0.25">
      <c r="A80" s="130" t="s">
        <v>900</v>
      </c>
      <c r="B80" s="22" t="s">
        <v>213</v>
      </c>
      <c r="C80" s="61">
        <v>26.960453125000001</v>
      </c>
      <c r="D80" s="5" t="str">
        <f t="shared" si="13"/>
        <v>N/A</v>
      </c>
      <c r="E80" s="61">
        <v>16.939026508000001</v>
      </c>
      <c r="F80" s="5" t="str">
        <f t="shared" si="15"/>
        <v>N/A</v>
      </c>
      <c r="G80" s="61">
        <v>14.413496908999999</v>
      </c>
      <c r="H80" s="5" t="str">
        <f t="shared" si="12"/>
        <v>N/A</v>
      </c>
      <c r="I80" s="6">
        <v>-37.200000000000003</v>
      </c>
      <c r="J80" s="62">
        <v>-14.9</v>
      </c>
      <c r="K80" s="111" t="str">
        <f t="shared" si="14"/>
        <v>Yes</v>
      </c>
    </row>
    <row r="81" spans="1:11" x14ac:dyDescent="0.25">
      <c r="A81" s="130" t="s">
        <v>901</v>
      </c>
      <c r="B81" s="22" t="s">
        <v>213</v>
      </c>
      <c r="C81" s="63" t="s">
        <v>1748</v>
      </c>
      <c r="D81" s="5" t="str">
        <f t="shared" ref="D81:D86" si="16">IF($B81="N/A","N/A",IF(C81&gt;15,"No",IF(C81&lt;-15,"No","Yes")))</f>
        <v>N/A</v>
      </c>
      <c r="E81" s="64">
        <v>41.388888889</v>
      </c>
      <c r="F81" s="5" t="str">
        <f t="shared" si="15"/>
        <v>N/A</v>
      </c>
      <c r="G81" s="64">
        <v>310.69565217000002</v>
      </c>
      <c r="H81" s="5" t="str">
        <f>IF($B81="N/A","N/A",IF(G81&gt;15,"No",IF(G81&lt;-15,"No","Yes")))</f>
        <v>N/A</v>
      </c>
      <c r="I81" s="6" t="s">
        <v>1748</v>
      </c>
      <c r="J81" s="6">
        <v>650.70000000000005</v>
      </c>
      <c r="K81" s="111" t="str">
        <f t="shared" ref="K81:K86" si="17">IF(J81="Div by 0", "N/A", IF(J81="N/A","N/A", IF(J81&gt;30, "No", IF(J81&lt;-30, "No", "Yes"))))</f>
        <v>No</v>
      </c>
    </row>
    <row r="82" spans="1:11" x14ac:dyDescent="0.25">
      <c r="A82" s="130" t="s">
        <v>902</v>
      </c>
      <c r="B82" s="22" t="s">
        <v>213</v>
      </c>
      <c r="C82" s="63" t="s">
        <v>1748</v>
      </c>
      <c r="D82" s="5" t="str">
        <f t="shared" si="16"/>
        <v>N/A</v>
      </c>
      <c r="E82" s="64" t="s">
        <v>1748</v>
      </c>
      <c r="F82" s="5" t="str">
        <f t="shared" si="15"/>
        <v>N/A</v>
      </c>
      <c r="G82" s="64" t="s">
        <v>1748</v>
      </c>
      <c r="H82" s="5" t="str">
        <f t="shared" si="12"/>
        <v>N/A</v>
      </c>
      <c r="I82" s="6" t="s">
        <v>1748</v>
      </c>
      <c r="J82" s="6" t="s">
        <v>1748</v>
      </c>
      <c r="K82" s="111" t="str">
        <f t="shared" si="17"/>
        <v>N/A</v>
      </c>
    </row>
    <row r="83" spans="1:11" x14ac:dyDescent="0.25">
      <c r="A83" s="130" t="s">
        <v>903</v>
      </c>
      <c r="B83" s="22" t="s">
        <v>213</v>
      </c>
      <c r="C83" s="63">
        <v>149.96083579</v>
      </c>
      <c r="D83" s="5" t="str">
        <f t="shared" si="16"/>
        <v>N/A</v>
      </c>
      <c r="E83" s="64">
        <v>150.63129681000001</v>
      </c>
      <c r="F83" s="5" t="str">
        <f t="shared" si="15"/>
        <v>N/A</v>
      </c>
      <c r="G83" s="64">
        <v>147.90051808999999</v>
      </c>
      <c r="H83" s="5" t="str">
        <f t="shared" si="12"/>
        <v>N/A</v>
      </c>
      <c r="I83" s="6">
        <v>0.4471</v>
      </c>
      <c r="J83" s="6">
        <v>-1.81</v>
      </c>
      <c r="K83" s="111" t="str">
        <f t="shared" si="17"/>
        <v>Yes</v>
      </c>
    </row>
    <row r="84" spans="1:11" x14ac:dyDescent="0.25">
      <c r="A84" s="130" t="s">
        <v>904</v>
      </c>
      <c r="B84" s="22" t="s">
        <v>213</v>
      </c>
      <c r="C84" s="63" t="s">
        <v>1748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194.91695741000001</v>
      </c>
      <c r="D85" s="5" t="str">
        <f t="shared" si="16"/>
        <v>N/A</v>
      </c>
      <c r="E85" s="64">
        <v>191.35281610999999</v>
      </c>
      <c r="F85" s="5" t="str">
        <f t="shared" si="15"/>
        <v>N/A</v>
      </c>
      <c r="G85" s="64">
        <v>190.90131177999999</v>
      </c>
      <c r="H85" s="5" t="str">
        <f t="shared" si="12"/>
        <v>N/A</v>
      </c>
      <c r="I85" s="6">
        <v>-1.83</v>
      </c>
      <c r="J85" s="6">
        <v>-0.23599999999999999</v>
      </c>
      <c r="K85" s="111" t="str">
        <f t="shared" si="17"/>
        <v>Yes</v>
      </c>
    </row>
    <row r="86" spans="1:11" ht="25" x14ac:dyDescent="0.25">
      <c r="A86" s="130" t="s">
        <v>906</v>
      </c>
      <c r="B86" s="22" t="s">
        <v>213</v>
      </c>
      <c r="C86" s="65">
        <v>194.91757422000001</v>
      </c>
      <c r="D86" s="5" t="str">
        <f t="shared" si="16"/>
        <v>N/A</v>
      </c>
      <c r="E86" s="65">
        <v>191.35281610999999</v>
      </c>
      <c r="F86" s="5" t="str">
        <f t="shared" si="15"/>
        <v>N/A</v>
      </c>
      <c r="G86" s="65">
        <v>190.90145257</v>
      </c>
      <c r="H86" s="5" t="str">
        <f t="shared" si="12"/>
        <v>N/A</v>
      </c>
      <c r="I86" s="6">
        <v>-1.83</v>
      </c>
      <c r="J86" s="6">
        <v>-0.23599999999999999</v>
      </c>
      <c r="K86" s="111" t="str">
        <f t="shared" si="17"/>
        <v>Yes</v>
      </c>
    </row>
    <row r="87" spans="1:11" x14ac:dyDescent="0.25">
      <c r="A87" s="130" t="s">
        <v>32</v>
      </c>
      <c r="B87" s="22" t="s">
        <v>266</v>
      </c>
      <c r="C87" s="57">
        <v>87.237122971000005</v>
      </c>
      <c r="D87" s="5" t="str">
        <f>IF($B87="N/A","N/A",IF(C87&gt;60,"Yes","No"))</f>
        <v>Yes</v>
      </c>
      <c r="E87" s="4">
        <v>88.378775586000003</v>
      </c>
      <c r="F87" s="5" t="str">
        <f>IF($B87="N/A","N/A",IF(E87&gt;60,"Yes","No"))</f>
        <v>Yes</v>
      </c>
      <c r="G87" s="4">
        <v>96.527884235000002</v>
      </c>
      <c r="H87" s="5" t="str">
        <f>IF($B87="N/A","N/A",IF(G87&gt;60,"Yes","No"))</f>
        <v>Yes</v>
      </c>
      <c r="I87" s="6">
        <v>1.3089999999999999</v>
      </c>
      <c r="J87" s="6">
        <v>9.2210000000000001</v>
      </c>
      <c r="K87" s="111" t="str">
        <f t="shared" ref="K87:K105" si="18">IF(J87="Div by 0", "N/A", IF(J87="N/A","N/A", IF(J87&gt;30, "No", IF(J87&lt;-30, "No", "Yes"))))</f>
        <v>Yes</v>
      </c>
    </row>
    <row r="88" spans="1:11" x14ac:dyDescent="0.25">
      <c r="A88" s="130" t="s">
        <v>39</v>
      </c>
      <c r="B88" s="22" t="s">
        <v>267</v>
      </c>
      <c r="C88" s="57">
        <v>96.858431288999995</v>
      </c>
      <c r="D88" s="5" t="str">
        <f>IF($B88="N/A","N/A",IF(C88&gt;100,"No",IF(C88&lt;85,"No","Yes")))</f>
        <v>Yes</v>
      </c>
      <c r="E88" s="4">
        <v>97.130637868999997</v>
      </c>
      <c r="F88" s="5" t="str">
        <f>IF($B88="N/A","N/A",IF(E88&gt;100,"No",IF(E88&lt;85,"No","Yes")))</f>
        <v>Yes</v>
      </c>
      <c r="G88" s="4">
        <v>99.994456240000005</v>
      </c>
      <c r="H88" s="5" t="str">
        <f>IF($B88="N/A","N/A",IF(G88&gt;100,"No",IF(G88&lt;85,"No","Yes")))</f>
        <v>Yes</v>
      </c>
      <c r="I88" s="6">
        <v>0.28100000000000003</v>
      </c>
      <c r="J88" s="6">
        <v>2.948</v>
      </c>
      <c r="K88" s="111" t="str">
        <f t="shared" si="18"/>
        <v>Yes</v>
      </c>
    </row>
    <row r="89" spans="1:11" x14ac:dyDescent="0.25">
      <c r="A89" s="130" t="s">
        <v>907</v>
      </c>
      <c r="B89" s="22" t="s">
        <v>213</v>
      </c>
      <c r="C89" s="57">
        <v>29.733476925000002</v>
      </c>
      <c r="D89" s="5" t="str">
        <f>IF($B89="N/A","N/A",IF(C89&gt;15,"No",IF(C89&lt;-15,"No","Yes")))</f>
        <v>N/A</v>
      </c>
      <c r="E89" s="4">
        <v>34.879202761999998</v>
      </c>
      <c r="F89" s="5" t="str">
        <f>IF($B89="N/A","N/A",IF(E89&gt;15,"No",IF(E89&lt;-15,"No","Yes")))</f>
        <v>N/A</v>
      </c>
      <c r="G89" s="4">
        <v>37.561739813999999</v>
      </c>
      <c r="H89" s="5" t="str">
        <f>IF($B89="N/A","N/A",IF(G89&gt;15,"No",IF(G89&lt;-15,"No","Yes")))</f>
        <v>N/A</v>
      </c>
      <c r="I89" s="6">
        <v>17.309999999999999</v>
      </c>
      <c r="J89" s="6">
        <v>7.6909999999999998</v>
      </c>
      <c r="K89" s="111" t="str">
        <f t="shared" si="18"/>
        <v>Yes</v>
      </c>
    </row>
    <row r="90" spans="1:11" x14ac:dyDescent="0.25">
      <c r="A90" s="130" t="s">
        <v>848</v>
      </c>
      <c r="B90" s="22" t="s">
        <v>268</v>
      </c>
      <c r="C90" s="57">
        <v>21.791025362999999</v>
      </c>
      <c r="D90" s="5" t="str">
        <f>IF($B90="N/A","N/A",IF(C90&gt;25,"No",IF(C90&lt;5,"No","Yes")))</f>
        <v>Yes</v>
      </c>
      <c r="E90" s="4">
        <v>20.415777511999998</v>
      </c>
      <c r="F90" s="5" t="str">
        <f>IF($B90="N/A","N/A",IF(E90&gt;25,"No",IF(E90&lt;5,"No","Yes")))</f>
        <v>Yes</v>
      </c>
      <c r="G90" s="4">
        <v>18.786081954</v>
      </c>
      <c r="H90" s="5" t="str">
        <f>IF($B90="N/A","N/A",IF(G90&gt;25,"No",IF(G90&lt;5,"No","Yes")))</f>
        <v>Yes</v>
      </c>
      <c r="I90" s="6">
        <v>-6.31</v>
      </c>
      <c r="J90" s="6">
        <v>-7.98</v>
      </c>
      <c r="K90" s="111" t="str">
        <f t="shared" si="18"/>
        <v>Yes</v>
      </c>
    </row>
    <row r="91" spans="1:11" x14ac:dyDescent="0.25">
      <c r="A91" s="130" t="s">
        <v>849</v>
      </c>
      <c r="B91" s="22" t="s">
        <v>269</v>
      </c>
      <c r="C91" s="57">
        <v>35.452760744000003</v>
      </c>
      <c r="D91" s="5" t="str">
        <f>IF($B91="N/A","N/A",IF(C91&gt;70,"No",IF(C91&lt;40,"No","Yes")))</f>
        <v>No</v>
      </c>
      <c r="E91" s="4">
        <v>37.683965563999998</v>
      </c>
      <c r="F91" s="5" t="str">
        <f>IF($B91="N/A","N/A",IF(E91&gt;70,"No",IF(E91&lt;40,"No","Yes")))</f>
        <v>No</v>
      </c>
      <c r="G91" s="4">
        <v>39.051325290999998</v>
      </c>
      <c r="H91" s="5" t="str">
        <f>IF($B91="N/A","N/A",IF(G91&gt;70,"No",IF(G91&lt;40,"No","Yes")))</f>
        <v>No</v>
      </c>
      <c r="I91" s="6">
        <v>6.2930000000000001</v>
      </c>
      <c r="J91" s="6">
        <v>3.6280000000000001</v>
      </c>
      <c r="K91" s="111" t="str">
        <f t="shared" si="18"/>
        <v>Yes</v>
      </c>
    </row>
    <row r="92" spans="1:11" x14ac:dyDescent="0.25">
      <c r="A92" s="130" t="s">
        <v>850</v>
      </c>
      <c r="B92" s="22" t="s">
        <v>270</v>
      </c>
      <c r="C92" s="57">
        <v>42.737981990999998</v>
      </c>
      <c r="D92" s="5" t="str">
        <f>IF($B92="N/A","N/A",IF(C92&gt;55,"No",IF(C92&lt;20,"No","Yes")))</f>
        <v>Yes</v>
      </c>
      <c r="E92" s="4">
        <v>41.856766851000003</v>
      </c>
      <c r="F92" s="5" t="str">
        <f>IF($B92="N/A","N/A",IF(E92&gt;55,"No",IF(E92&lt;20,"No","Yes")))</f>
        <v>Yes</v>
      </c>
      <c r="G92" s="4">
        <v>42.113556809999999</v>
      </c>
      <c r="H92" s="5" t="str">
        <f>IF($B92="N/A","N/A",IF(G92&gt;55,"No",IF(G92&lt;20,"No","Yes")))</f>
        <v>Yes</v>
      </c>
      <c r="I92" s="6">
        <v>-2.06</v>
      </c>
      <c r="J92" s="6">
        <v>0.61350000000000005</v>
      </c>
      <c r="K92" s="111" t="str">
        <f t="shared" si="18"/>
        <v>Yes</v>
      </c>
    </row>
    <row r="93" spans="1:11" x14ac:dyDescent="0.25">
      <c r="A93" s="130" t="s">
        <v>163</v>
      </c>
      <c r="B93" s="22" t="s">
        <v>246</v>
      </c>
      <c r="C93" s="57">
        <v>99.835507432</v>
      </c>
      <c r="D93" s="5" t="str">
        <f>IF($B93="N/A","N/A",IF(C93&gt;95,"Yes","No"))</f>
        <v>Yes</v>
      </c>
      <c r="E93" s="4">
        <v>99.809401359999995</v>
      </c>
      <c r="F93" s="5" t="str">
        <f>IF($B93="N/A","N/A",IF(E93&gt;95,"Yes","No"))</f>
        <v>Yes</v>
      </c>
      <c r="G93" s="4">
        <v>99.791366761000006</v>
      </c>
      <c r="H93" s="5" t="str">
        <f>IF($B93="N/A","N/A",IF(G93&gt;95,"Yes","No"))</f>
        <v>Yes</v>
      </c>
      <c r="I93" s="6">
        <v>-2.5999999999999999E-2</v>
      </c>
      <c r="J93" s="6">
        <v>-1.7999999999999999E-2</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99.998716001999995</v>
      </c>
      <c r="D96" s="5" t="str">
        <f>IF($B96="N/A","N/A",IF(C96&gt;15,"No",IF(C96&lt;-15,"No","Yes")))</f>
        <v>N/A</v>
      </c>
      <c r="E96" s="4">
        <v>100</v>
      </c>
      <c r="F96" s="5" t="str">
        <f>IF($B96="N/A","N/A",IF(E96&gt;15,"No",IF(E96&lt;-15,"No","Yes")))</f>
        <v>N/A</v>
      </c>
      <c r="G96" s="4">
        <v>100</v>
      </c>
      <c r="H96" s="5" t="str">
        <f>IF($B96="N/A","N/A",IF(G96&gt;15,"No",IF(G96&lt;-15,"No","Yes")))</f>
        <v>N/A</v>
      </c>
      <c r="I96" s="6">
        <v>1.2999999999999999E-3</v>
      </c>
      <c r="J96" s="6">
        <v>0</v>
      </c>
      <c r="K96" s="111" t="str">
        <f t="shared" si="18"/>
        <v>Yes</v>
      </c>
    </row>
    <row r="97" spans="1:11" x14ac:dyDescent="0.25">
      <c r="A97" s="130" t="s">
        <v>909</v>
      </c>
      <c r="B97" s="22" t="s">
        <v>213</v>
      </c>
      <c r="C97" s="57">
        <v>99.999209746000005</v>
      </c>
      <c r="D97" s="5" t="str">
        <f>IF($B97="N/A","N/A",IF(C97&gt;15,"No",IF(C97&lt;-15,"No","Yes")))</f>
        <v>N/A</v>
      </c>
      <c r="E97" s="4">
        <v>100</v>
      </c>
      <c r="F97" s="5" t="str">
        <f>IF($B97="N/A","N/A",IF(E97&gt;15,"No",IF(E97&lt;-15,"No","Yes")))</f>
        <v>N/A</v>
      </c>
      <c r="G97" s="4">
        <v>100</v>
      </c>
      <c r="H97" s="5" t="str">
        <f>IF($B97="N/A","N/A",IF(G97&gt;15,"No",IF(G97&lt;-15,"No","Yes")))</f>
        <v>N/A</v>
      </c>
      <c r="I97" s="6">
        <v>8.0000000000000004E-4</v>
      </c>
      <c r="J97" s="6">
        <v>0</v>
      </c>
      <c r="K97" s="111" t="str">
        <f t="shared" si="18"/>
        <v>Yes</v>
      </c>
    </row>
    <row r="98" spans="1:11" x14ac:dyDescent="0.25">
      <c r="A98" s="130" t="s">
        <v>43</v>
      </c>
      <c r="B98" s="22" t="s">
        <v>223</v>
      </c>
      <c r="C98" s="57">
        <v>99.917209807999996</v>
      </c>
      <c r="D98" s="5" t="str">
        <f>IF($B98="N/A","N/A",IF(C98&gt;100,"No",IF(C98&lt;98,"No","Yes")))</f>
        <v>Yes</v>
      </c>
      <c r="E98" s="4">
        <v>99.913244325999997</v>
      </c>
      <c r="F98" s="5" t="str">
        <f>IF($B98="N/A","N/A",IF(E98&gt;100,"No",IF(E98&lt;98,"No","Yes")))</f>
        <v>Yes</v>
      </c>
      <c r="G98" s="4">
        <v>99.900311235000004</v>
      </c>
      <c r="H98" s="5" t="str">
        <f>IF($B98="N/A","N/A",IF(G98&gt;100,"No",IF(G98&lt;98,"No","Yes")))</f>
        <v>Yes</v>
      </c>
      <c r="I98" s="6">
        <v>-4.0000000000000001E-3</v>
      </c>
      <c r="J98" s="6">
        <v>-1.2999999999999999E-2</v>
      </c>
      <c r="K98" s="111" t="str">
        <f t="shared" si="18"/>
        <v>Yes</v>
      </c>
    </row>
    <row r="99" spans="1:11" x14ac:dyDescent="0.25">
      <c r="A99" s="130" t="s">
        <v>44</v>
      </c>
      <c r="B99" s="22" t="s">
        <v>213</v>
      </c>
      <c r="C99" s="57">
        <v>28.074113371999999</v>
      </c>
      <c r="D99" s="5" t="str">
        <f>IF($B99="N/A","N/A",IF(C99&gt;15,"No",IF(C99&lt;-15,"No","Yes")))</f>
        <v>N/A</v>
      </c>
      <c r="E99" s="4">
        <v>25.893055764</v>
      </c>
      <c r="F99" s="5" t="str">
        <f>IF($B99="N/A","N/A",IF(E99&gt;15,"No",IF(E99&lt;-15,"No","Yes")))</f>
        <v>N/A</v>
      </c>
      <c r="G99" s="4">
        <v>25.344113833000002</v>
      </c>
      <c r="H99" s="5" t="str">
        <f>IF($B99="N/A","N/A",IF(G99&gt;15,"No",IF(G99&lt;-15,"No","Yes")))</f>
        <v>N/A</v>
      </c>
      <c r="I99" s="6">
        <v>-7.77</v>
      </c>
      <c r="J99" s="6">
        <v>-2.12</v>
      </c>
      <c r="K99" s="111" t="str">
        <f t="shared" si="18"/>
        <v>Yes</v>
      </c>
    </row>
    <row r="100" spans="1:11" x14ac:dyDescent="0.25">
      <c r="A100" s="130" t="s">
        <v>45</v>
      </c>
      <c r="B100" s="22" t="s">
        <v>213</v>
      </c>
      <c r="C100" s="57">
        <v>71.925886628000001</v>
      </c>
      <c r="D100" s="5" t="str">
        <f>IF($B100="N/A","N/A",IF(C100&gt;15,"No",IF(C100&lt;-15,"No","Yes")))</f>
        <v>N/A</v>
      </c>
      <c r="E100" s="4">
        <v>74.106944236000004</v>
      </c>
      <c r="F100" s="5" t="str">
        <f>IF($B100="N/A","N/A",IF(E100&gt;15,"No",IF(E100&lt;-15,"No","Yes")))</f>
        <v>N/A</v>
      </c>
      <c r="G100" s="4">
        <v>74.655886167000006</v>
      </c>
      <c r="H100" s="5" t="str">
        <f>IF($B100="N/A","N/A",IF(G100&gt;15,"No",IF(G100&lt;-15,"No","Yes")))</f>
        <v>N/A</v>
      </c>
      <c r="I100" s="6">
        <v>3.032</v>
      </c>
      <c r="J100" s="6">
        <v>0.74070000000000003</v>
      </c>
      <c r="K100" s="111" t="str">
        <f t="shared" si="18"/>
        <v>Yes</v>
      </c>
    </row>
    <row r="101" spans="1:11" x14ac:dyDescent="0.25">
      <c r="A101" s="130"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11" t="str">
        <f t="shared" si="18"/>
        <v>Yes</v>
      </c>
    </row>
    <row r="105" spans="1:11" ht="25" x14ac:dyDescent="0.25">
      <c r="A105" s="130" t="s">
        <v>48</v>
      </c>
      <c r="B105" s="38" t="s">
        <v>223</v>
      </c>
      <c r="C105" s="57">
        <v>99.999946433999995</v>
      </c>
      <c r="D105" s="5" t="str">
        <f>IF($B105="N/A","N/A",IF(C105&gt;100,"No",IF(C105&lt;98,"No","Yes")))</f>
        <v>Yes</v>
      </c>
      <c r="E105" s="4">
        <v>100</v>
      </c>
      <c r="F105" s="5" t="str">
        <f>IF($B105="N/A","N/A",IF(E105&gt;100,"No",IF(E105&lt;98,"No","Yes")))</f>
        <v>Yes</v>
      </c>
      <c r="G105" s="4">
        <v>100</v>
      </c>
      <c r="H105" s="5" t="str">
        <f>IF($B105="N/A","N/A",IF(G105&gt;100,"No",IF(G105&lt;98,"No","Yes")))</f>
        <v>Yes</v>
      </c>
      <c r="I105" s="6">
        <v>1E-4</v>
      </c>
      <c r="J105" s="6">
        <v>0</v>
      </c>
      <c r="K105" s="111" t="str">
        <f t="shared" si="18"/>
        <v>Yes</v>
      </c>
    </row>
    <row r="106" spans="1:11" x14ac:dyDescent="0.25">
      <c r="A106" s="130" t="s">
        <v>49</v>
      </c>
      <c r="B106" s="38" t="s">
        <v>213</v>
      </c>
      <c r="C106" s="57">
        <v>97.359483826000002</v>
      </c>
      <c r="D106" s="5" t="str">
        <f>IF($B106="N/A","N/A",IF(C106&gt;15,"No",IF(C106&lt;-15,"No","Yes")))</f>
        <v>N/A</v>
      </c>
      <c r="E106" s="4">
        <v>97.657404670000005</v>
      </c>
      <c r="F106" s="5" t="str">
        <f>IF($B106="N/A","N/A",IF(E106&gt;15,"No",IF(E106&lt;-15,"No","Yes")))</f>
        <v>N/A</v>
      </c>
      <c r="G106" s="4">
        <v>95.974326380999997</v>
      </c>
      <c r="H106" s="5" t="str">
        <f>IF($B106="N/A","N/A",IF(G106&gt;15,"No",IF(G106&lt;-15,"No","Yes")))</f>
        <v>N/A</v>
      </c>
      <c r="I106" s="6">
        <v>0.30599999999999999</v>
      </c>
      <c r="J106" s="6">
        <v>-1.72</v>
      </c>
      <c r="K106" s="111" t="str">
        <f>IF(J106="Div by 0", "N/A", IF(J106="N/A","N/A", IF(J106&gt;30, "No", IF(J106&lt;-30, "No", "Yes"))))</f>
        <v>Yes</v>
      </c>
    </row>
    <row r="107" spans="1:11" x14ac:dyDescent="0.25">
      <c r="A107" s="130" t="s">
        <v>910</v>
      </c>
      <c r="B107" s="22" t="s">
        <v>213</v>
      </c>
      <c r="C107" s="66">
        <v>47.648360160999999</v>
      </c>
      <c r="D107" s="5" t="str">
        <f t="shared" ref="D107:D130" si="19">IF($B107="N/A","N/A",IF(C107&gt;15,"No",IF(C107&lt;-15,"No","Yes")))</f>
        <v>N/A</v>
      </c>
      <c r="E107" s="5">
        <v>44.947586987999998</v>
      </c>
      <c r="F107" s="5" t="str">
        <f t="shared" ref="F107:F130" si="20">IF($B107="N/A","N/A",IF(E107&gt;15,"No",IF(E107&lt;-15,"No","Yes")))</f>
        <v>N/A</v>
      </c>
      <c r="G107" s="4">
        <v>45.678952778000003</v>
      </c>
      <c r="H107" s="5" t="str">
        <f t="shared" ref="H107:H130" si="21">IF($B107="N/A","N/A",IF(G107&gt;15,"No",IF(G107&lt;-15,"No","Yes")))</f>
        <v>N/A</v>
      </c>
      <c r="I107" s="6">
        <v>-5.67</v>
      </c>
      <c r="J107" s="6">
        <v>1.627</v>
      </c>
      <c r="K107" s="111" t="str">
        <f t="shared" ref="K107:K130" si="22">IF(J107="Div by 0", "N/A", IF(J107="N/A","N/A", IF(J107&gt;30, "No", IF(J107&lt;-30, "No", "Yes"))))</f>
        <v>Yes</v>
      </c>
    </row>
    <row r="108" spans="1:11" x14ac:dyDescent="0.25">
      <c r="A108" s="130" t="s">
        <v>911</v>
      </c>
      <c r="B108" s="22" t="s">
        <v>213</v>
      </c>
      <c r="C108" s="66">
        <v>25.390821302999999</v>
      </c>
      <c r="D108" s="22" t="s">
        <v>213</v>
      </c>
      <c r="E108" s="5">
        <v>38.114370802000003</v>
      </c>
      <c r="F108" s="22" t="s">
        <v>213</v>
      </c>
      <c r="G108" s="4">
        <v>39.907626655999998</v>
      </c>
      <c r="H108" s="22" t="s">
        <v>213</v>
      </c>
      <c r="I108" s="6">
        <v>50.11</v>
      </c>
      <c r="J108" s="6">
        <v>4.7050000000000001</v>
      </c>
      <c r="K108" s="111" t="str">
        <f t="shared" si="22"/>
        <v>Yes</v>
      </c>
    </row>
    <row r="109" spans="1:11" x14ac:dyDescent="0.25">
      <c r="A109" s="130" t="s">
        <v>912</v>
      </c>
      <c r="B109" s="22" t="s">
        <v>213</v>
      </c>
      <c r="C109" s="66">
        <v>13.159520865999999</v>
      </c>
      <c r="D109" s="5" t="str">
        <f t="shared" si="19"/>
        <v>N/A</v>
      </c>
      <c r="E109" s="5">
        <v>28.316080703000001</v>
      </c>
      <c r="F109" s="5" t="str">
        <f t="shared" si="20"/>
        <v>N/A</v>
      </c>
      <c r="G109" s="4">
        <v>32.80455353</v>
      </c>
      <c r="H109" s="5" t="str">
        <f t="shared" si="21"/>
        <v>N/A</v>
      </c>
      <c r="I109" s="6">
        <v>115.2</v>
      </c>
      <c r="J109" s="6">
        <v>15.85</v>
      </c>
      <c r="K109" s="111" t="str">
        <f t="shared" si="22"/>
        <v>Yes</v>
      </c>
    </row>
    <row r="110" spans="1:11" x14ac:dyDescent="0.25">
      <c r="A110" s="130" t="s">
        <v>913</v>
      </c>
      <c r="B110" s="22" t="s">
        <v>213</v>
      </c>
      <c r="C110" s="66">
        <v>0</v>
      </c>
      <c r="D110" s="5" t="str">
        <f t="shared" si="19"/>
        <v>N/A</v>
      </c>
      <c r="E110" s="5">
        <v>0</v>
      </c>
      <c r="F110" s="5" t="str">
        <f t="shared" si="20"/>
        <v>N/A</v>
      </c>
      <c r="G110" s="4">
        <v>0</v>
      </c>
      <c r="H110" s="5" t="str">
        <f t="shared" si="21"/>
        <v>N/A</v>
      </c>
      <c r="I110" s="6" t="s">
        <v>1748</v>
      </c>
      <c r="J110" s="6" t="s">
        <v>1748</v>
      </c>
      <c r="K110" s="111" t="str">
        <f t="shared" si="22"/>
        <v>N/A</v>
      </c>
    </row>
    <row r="111" spans="1:11" x14ac:dyDescent="0.25">
      <c r="A111" s="130" t="s">
        <v>914</v>
      </c>
      <c r="B111" s="22" t="s">
        <v>213</v>
      </c>
      <c r="C111" s="66">
        <v>0</v>
      </c>
      <c r="D111" s="5" t="str">
        <f t="shared" si="19"/>
        <v>N/A</v>
      </c>
      <c r="E111" s="5">
        <v>1.6023065499999999E-2</v>
      </c>
      <c r="F111" s="5" t="str">
        <f t="shared" si="20"/>
        <v>N/A</v>
      </c>
      <c r="G111" s="4">
        <v>1.69178592E-2</v>
      </c>
      <c r="H111" s="5" t="str">
        <f t="shared" si="21"/>
        <v>N/A</v>
      </c>
      <c r="I111" s="6" t="s">
        <v>1748</v>
      </c>
      <c r="J111" s="6">
        <v>5.5839999999999996</v>
      </c>
      <c r="K111" s="111" t="str">
        <f t="shared" si="22"/>
        <v>Yes</v>
      </c>
    </row>
    <row r="112" spans="1:11" x14ac:dyDescent="0.25">
      <c r="A112" s="130" t="s">
        <v>915</v>
      </c>
      <c r="B112" s="22" t="s">
        <v>213</v>
      </c>
      <c r="C112" s="66">
        <v>3.6714748961999999</v>
      </c>
      <c r="D112" s="5" t="str">
        <f t="shared" si="19"/>
        <v>N/A</v>
      </c>
      <c r="E112" s="5">
        <v>2.4314235387999998</v>
      </c>
      <c r="F112" s="5" t="str">
        <f t="shared" si="20"/>
        <v>N/A</v>
      </c>
      <c r="G112" s="4">
        <v>2.3881207311999999</v>
      </c>
      <c r="H112" s="5" t="str">
        <f t="shared" si="21"/>
        <v>N/A</v>
      </c>
      <c r="I112" s="6">
        <v>-33.799999999999997</v>
      </c>
      <c r="J112" s="6">
        <v>-1.78</v>
      </c>
      <c r="K112" s="111" t="str">
        <f t="shared" si="22"/>
        <v>Yes</v>
      </c>
    </row>
    <row r="113" spans="1:11" x14ac:dyDescent="0.25">
      <c r="A113" s="130" t="s">
        <v>916</v>
      </c>
      <c r="B113" s="22" t="s">
        <v>213</v>
      </c>
      <c r="C113" s="66">
        <v>1.41933258E-2</v>
      </c>
      <c r="D113" s="5" t="str">
        <f t="shared" si="19"/>
        <v>N/A</v>
      </c>
      <c r="E113" s="5">
        <v>0.10515842659999999</v>
      </c>
      <c r="F113" s="5" t="str">
        <f t="shared" si="20"/>
        <v>N/A</v>
      </c>
      <c r="G113" s="4">
        <v>5.8113151799999999E-2</v>
      </c>
      <c r="H113" s="5" t="str">
        <f t="shared" si="21"/>
        <v>N/A</v>
      </c>
      <c r="I113" s="6">
        <v>640.9</v>
      </c>
      <c r="J113" s="6">
        <v>-44.7</v>
      </c>
      <c r="K113" s="111" t="str">
        <f t="shared" si="22"/>
        <v>No</v>
      </c>
    </row>
    <row r="114" spans="1:11" x14ac:dyDescent="0.25">
      <c r="A114" s="130" t="s">
        <v>917</v>
      </c>
      <c r="B114" s="22" t="s">
        <v>213</v>
      </c>
      <c r="C114" s="66">
        <v>3.7238440373000001</v>
      </c>
      <c r="D114" s="5" t="str">
        <f t="shared" si="19"/>
        <v>N/A</v>
      </c>
      <c r="E114" s="5">
        <v>2.9087430751999999</v>
      </c>
      <c r="F114" s="5" t="str">
        <f t="shared" si="20"/>
        <v>N/A</v>
      </c>
      <c r="G114" s="4">
        <v>1.0720548113999999</v>
      </c>
      <c r="H114" s="5" t="str">
        <f t="shared" si="21"/>
        <v>N/A</v>
      </c>
      <c r="I114" s="6">
        <v>-21.9</v>
      </c>
      <c r="J114" s="6">
        <v>-63.1</v>
      </c>
      <c r="K114" s="111" t="str">
        <f t="shared" si="22"/>
        <v>No</v>
      </c>
    </row>
    <row r="115" spans="1:11" x14ac:dyDescent="0.25">
      <c r="A115" s="130" t="s">
        <v>918</v>
      </c>
      <c r="B115" s="22" t="s">
        <v>213</v>
      </c>
      <c r="C115" s="66">
        <v>0</v>
      </c>
      <c r="D115" s="5" t="str">
        <f t="shared" si="19"/>
        <v>N/A</v>
      </c>
      <c r="E115" s="5">
        <v>0</v>
      </c>
      <c r="F115" s="5" t="str">
        <f t="shared" si="20"/>
        <v>N/A</v>
      </c>
      <c r="G115" s="4">
        <v>0</v>
      </c>
      <c r="H115" s="5" t="str">
        <f t="shared" si="21"/>
        <v>N/A</v>
      </c>
      <c r="I115" s="6" t="s">
        <v>1748</v>
      </c>
      <c r="J115" s="6" t="s">
        <v>1748</v>
      </c>
      <c r="K115" s="111" t="str">
        <f t="shared" si="22"/>
        <v>N/A</v>
      </c>
    </row>
    <row r="116" spans="1:11" x14ac:dyDescent="0.25">
      <c r="A116" s="130" t="s">
        <v>919</v>
      </c>
      <c r="B116" s="22" t="s">
        <v>213</v>
      </c>
      <c r="C116" s="66">
        <v>0.82059732360000004</v>
      </c>
      <c r="D116" s="5" t="str">
        <f t="shared" si="19"/>
        <v>N/A</v>
      </c>
      <c r="E116" s="5">
        <v>0.8978564269</v>
      </c>
      <c r="F116" s="5" t="str">
        <f t="shared" si="20"/>
        <v>N/A</v>
      </c>
      <c r="G116" s="4">
        <v>0.74453849360000002</v>
      </c>
      <c r="H116" s="5" t="str">
        <f t="shared" si="21"/>
        <v>N/A</v>
      </c>
      <c r="I116" s="6">
        <v>9.4149999999999991</v>
      </c>
      <c r="J116" s="6">
        <v>-17.100000000000001</v>
      </c>
      <c r="K116" s="111" t="str">
        <f t="shared" si="22"/>
        <v>Yes</v>
      </c>
    </row>
    <row r="117" spans="1:11" x14ac:dyDescent="0.25">
      <c r="A117" s="130" t="s">
        <v>920</v>
      </c>
      <c r="B117" s="22" t="s">
        <v>213</v>
      </c>
      <c r="C117" s="66">
        <v>2.9617509100000002E-2</v>
      </c>
      <c r="D117" s="5" t="str">
        <f t="shared" si="19"/>
        <v>N/A</v>
      </c>
      <c r="E117" s="5">
        <v>2.36554018E-2</v>
      </c>
      <c r="F117" s="5" t="str">
        <f t="shared" si="20"/>
        <v>N/A</v>
      </c>
      <c r="G117" s="4">
        <v>3.3683030199999998E-2</v>
      </c>
      <c r="H117" s="5" t="str">
        <f t="shared" si="21"/>
        <v>N/A</v>
      </c>
      <c r="I117" s="6">
        <v>-20.100000000000001</v>
      </c>
      <c r="J117" s="6">
        <v>42.39</v>
      </c>
      <c r="K117" s="111" t="str">
        <f t="shared" si="22"/>
        <v>No</v>
      </c>
    </row>
    <row r="118" spans="1:11" x14ac:dyDescent="0.25">
      <c r="A118" s="130" t="s">
        <v>921</v>
      </c>
      <c r="B118" s="22" t="s">
        <v>213</v>
      </c>
      <c r="C118" s="66">
        <v>3.9715733455</v>
      </c>
      <c r="D118" s="5" t="str">
        <f t="shared" si="19"/>
        <v>N/A</v>
      </c>
      <c r="E118" s="5">
        <v>3.4154301636</v>
      </c>
      <c r="F118" s="5" t="str">
        <f t="shared" si="20"/>
        <v>N/A</v>
      </c>
      <c r="G118" s="4">
        <v>2.7896450487000002</v>
      </c>
      <c r="H118" s="5" t="str">
        <f t="shared" si="21"/>
        <v>N/A</v>
      </c>
      <c r="I118" s="6">
        <v>-14</v>
      </c>
      <c r="J118" s="6">
        <v>-18.3</v>
      </c>
      <c r="K118" s="111" t="str">
        <f t="shared" si="22"/>
        <v>Yes</v>
      </c>
    </row>
    <row r="119" spans="1:11" x14ac:dyDescent="0.25">
      <c r="A119" s="130" t="s">
        <v>922</v>
      </c>
      <c r="B119" s="22" t="s">
        <v>213</v>
      </c>
      <c r="C119" s="66">
        <v>26.960818536000001</v>
      </c>
      <c r="D119" s="5" t="str">
        <f t="shared" si="19"/>
        <v>N/A</v>
      </c>
      <c r="E119" s="5">
        <v>16.938042210999999</v>
      </c>
      <c r="F119" s="5" t="str">
        <f t="shared" si="20"/>
        <v>N/A</v>
      </c>
      <c r="G119" s="4">
        <v>14.413420564999999</v>
      </c>
      <c r="H119" s="5" t="str">
        <f t="shared" si="21"/>
        <v>N/A</v>
      </c>
      <c r="I119" s="6">
        <v>-37.200000000000003</v>
      </c>
      <c r="J119" s="6">
        <v>-14.9</v>
      </c>
      <c r="K119" s="111" t="str">
        <f t="shared" si="22"/>
        <v>Yes</v>
      </c>
    </row>
    <row r="120" spans="1:11" x14ac:dyDescent="0.25">
      <c r="A120" s="130" t="s">
        <v>923</v>
      </c>
      <c r="B120" s="22" t="s">
        <v>213</v>
      </c>
      <c r="C120" s="66">
        <v>20.645403988000002</v>
      </c>
      <c r="D120" s="5" t="str">
        <f t="shared" si="19"/>
        <v>N/A</v>
      </c>
      <c r="E120" s="5">
        <v>10.27084951</v>
      </c>
      <c r="F120" s="5" t="str">
        <f t="shared" si="20"/>
        <v>N/A</v>
      </c>
      <c r="G120" s="4">
        <v>7.5960729800999998</v>
      </c>
      <c r="H120" s="5" t="str">
        <f t="shared" si="21"/>
        <v>N/A</v>
      </c>
      <c r="I120" s="6">
        <v>-50.3</v>
      </c>
      <c r="J120" s="6">
        <v>-26</v>
      </c>
      <c r="K120" s="111" t="str">
        <f t="shared" si="22"/>
        <v>Yes</v>
      </c>
    </row>
    <row r="121" spans="1:11" x14ac:dyDescent="0.25">
      <c r="A121" s="130" t="s">
        <v>924</v>
      </c>
      <c r="B121" s="22" t="s">
        <v>213</v>
      </c>
      <c r="C121" s="66">
        <v>4.4233940000000001E-4</v>
      </c>
      <c r="D121" s="5" t="str">
        <f t="shared" si="19"/>
        <v>N/A</v>
      </c>
      <c r="E121" s="5">
        <v>5.1635259999999997E-4</v>
      </c>
      <c r="F121" s="5" t="str">
        <f t="shared" si="20"/>
        <v>N/A</v>
      </c>
      <c r="G121" s="4">
        <v>6.1075300000000001E-4</v>
      </c>
      <c r="H121" s="5" t="str">
        <f t="shared" si="21"/>
        <v>N/A</v>
      </c>
      <c r="I121" s="6">
        <v>16.73</v>
      </c>
      <c r="J121" s="6">
        <v>18.28</v>
      </c>
      <c r="K121" s="111" t="str">
        <f t="shared" si="22"/>
        <v>Yes</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0</v>
      </c>
      <c r="D123" s="5" t="str">
        <f t="shared" si="19"/>
        <v>N/A</v>
      </c>
      <c r="E123" s="5">
        <v>1.3998479342000001</v>
      </c>
      <c r="F123" s="5" t="str">
        <f t="shared" si="20"/>
        <v>N/A</v>
      </c>
      <c r="G123" s="4">
        <v>1.8516352607</v>
      </c>
      <c r="H123" s="5" t="str">
        <f t="shared" si="21"/>
        <v>N/A</v>
      </c>
      <c r="I123" s="6" t="s">
        <v>1748</v>
      </c>
      <c r="J123" s="6">
        <v>32.270000000000003</v>
      </c>
      <c r="K123" s="111" t="str">
        <f t="shared" si="22"/>
        <v>No</v>
      </c>
    </row>
    <row r="124" spans="1:11" x14ac:dyDescent="0.25">
      <c r="A124" s="130" t="s">
        <v>927</v>
      </c>
      <c r="B124" s="22" t="s">
        <v>213</v>
      </c>
      <c r="C124" s="66">
        <v>2.21554354E-2</v>
      </c>
      <c r="D124" s="5" t="str">
        <f t="shared" si="19"/>
        <v>N/A</v>
      </c>
      <c r="E124" s="5">
        <v>3.0658429999999998E-4</v>
      </c>
      <c r="F124" s="5" t="str">
        <f t="shared" si="20"/>
        <v>N/A</v>
      </c>
      <c r="G124" s="4">
        <v>1.81851718E-2</v>
      </c>
      <c r="H124" s="5" t="str">
        <f t="shared" si="21"/>
        <v>N/A</v>
      </c>
      <c r="I124" s="6">
        <v>-98.6</v>
      </c>
      <c r="J124" s="6">
        <v>5832</v>
      </c>
      <c r="K124" s="111" t="str">
        <f t="shared" si="22"/>
        <v>No</v>
      </c>
    </row>
    <row r="125" spans="1:11" x14ac:dyDescent="0.25">
      <c r="A125" s="130" t="s">
        <v>928</v>
      </c>
      <c r="B125" s="22" t="s">
        <v>213</v>
      </c>
      <c r="C125" s="66">
        <v>5.7852803672000004</v>
      </c>
      <c r="D125" s="5" t="str">
        <f t="shared" si="19"/>
        <v>N/A</v>
      </c>
      <c r="E125" s="5">
        <v>4.9156925352999998</v>
      </c>
      <c r="F125" s="5" t="str">
        <f t="shared" si="20"/>
        <v>N/A</v>
      </c>
      <c r="G125" s="4">
        <v>4.7028594847000003</v>
      </c>
      <c r="H125" s="5" t="str">
        <f t="shared" si="21"/>
        <v>N/A</v>
      </c>
      <c r="I125" s="6">
        <v>-15</v>
      </c>
      <c r="J125" s="6">
        <v>-4.33</v>
      </c>
      <c r="K125" s="111" t="str">
        <f t="shared" si="22"/>
        <v>Yes</v>
      </c>
    </row>
    <row r="126" spans="1:11" x14ac:dyDescent="0.25">
      <c r="A126" s="130" t="s">
        <v>929</v>
      </c>
      <c r="B126" s="22" t="s">
        <v>213</v>
      </c>
      <c r="C126" s="66">
        <v>7.3197558199999999E-2</v>
      </c>
      <c r="D126" s="5" t="str">
        <f t="shared" si="19"/>
        <v>N/A</v>
      </c>
      <c r="E126" s="5">
        <v>1.6135999999999999E-5</v>
      </c>
      <c r="F126" s="5" t="str">
        <f t="shared" si="20"/>
        <v>N/A</v>
      </c>
      <c r="G126" s="4">
        <v>0</v>
      </c>
      <c r="H126" s="5" t="str">
        <f t="shared" si="21"/>
        <v>N/A</v>
      </c>
      <c r="I126" s="6">
        <v>-100</v>
      </c>
      <c r="J126" s="6">
        <v>-100</v>
      </c>
      <c r="K126" s="111" t="str">
        <f t="shared" si="22"/>
        <v>No</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1.7905130500000001E-2</v>
      </c>
      <c r="D128" s="5" t="str">
        <f t="shared" si="19"/>
        <v>N/A</v>
      </c>
      <c r="E128" s="5">
        <v>0</v>
      </c>
      <c r="F128" s="5" t="str">
        <f t="shared" si="20"/>
        <v>N/A</v>
      </c>
      <c r="G128" s="4">
        <v>0</v>
      </c>
      <c r="H128" s="5" t="str">
        <f t="shared" si="21"/>
        <v>N/A</v>
      </c>
      <c r="I128" s="6">
        <v>-100</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0.41643371730000001</v>
      </c>
      <c r="D130" s="120" t="str">
        <f t="shared" si="19"/>
        <v>N/A</v>
      </c>
      <c r="E130" s="120">
        <v>0.3508131585</v>
      </c>
      <c r="F130" s="120" t="str">
        <f t="shared" si="20"/>
        <v>N/A</v>
      </c>
      <c r="G130" s="124">
        <v>0.2440569149</v>
      </c>
      <c r="H130" s="120" t="str">
        <f t="shared" si="21"/>
        <v>N/A</v>
      </c>
      <c r="I130" s="121">
        <v>-15.8</v>
      </c>
      <c r="J130" s="121">
        <v>-30.4</v>
      </c>
      <c r="K130" s="122" t="str">
        <f t="shared" si="22"/>
        <v>No</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393130</v>
      </c>
      <c r="D6" s="5" t="str">
        <f>IF($B6="N/A","N/A",IF(C6&gt;15,"No",IF(C6&lt;-15,"No","Yes")))</f>
        <v>N/A</v>
      </c>
      <c r="E6" s="23">
        <v>229404</v>
      </c>
      <c r="F6" s="5" t="str">
        <f>IF($B6="N/A","N/A",IF(E6&gt;15,"No",IF(E6&lt;-15,"No","Yes")))</f>
        <v>N/A</v>
      </c>
      <c r="G6" s="23">
        <v>438144</v>
      </c>
      <c r="H6" s="5" t="str">
        <f>IF($B6="N/A","N/A",IF(G6&gt;15,"No",IF(G6&lt;-15,"No","Yes")))</f>
        <v>N/A</v>
      </c>
      <c r="I6" s="6">
        <v>-41.6</v>
      </c>
      <c r="J6" s="6">
        <v>90.99</v>
      </c>
      <c r="K6" s="111" t="str">
        <f t="shared" ref="K6:K13"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19.118655406999999</v>
      </c>
      <c r="D9" s="5" t="str">
        <f t="shared" ref="D9:D17" si="1">IF($B9="N/A","N/A",IF(C9&gt;15,"No",IF(C9&lt;-15,"No","Yes")))</f>
        <v>N/A</v>
      </c>
      <c r="E9" s="24">
        <v>17.716600408000001</v>
      </c>
      <c r="F9" s="5" t="str">
        <f>IF($B9="N/A","N/A",IF(E9&gt;15,"No",IF(E9&lt;-15,"No","Yes")))</f>
        <v>N/A</v>
      </c>
      <c r="G9" s="24">
        <v>14.750954024</v>
      </c>
      <c r="H9" s="5" t="str">
        <f>IF($B9="N/A","N/A",IF(G9&gt;15,"No",IF(G9&lt;-15,"No","Yes")))</f>
        <v>N/A</v>
      </c>
      <c r="I9" s="6">
        <v>-7.33</v>
      </c>
      <c r="J9" s="6">
        <v>-16.7</v>
      </c>
      <c r="K9" s="111" t="str">
        <f t="shared" si="0"/>
        <v>Yes</v>
      </c>
    </row>
    <row r="10" spans="1:11" x14ac:dyDescent="0.25">
      <c r="A10" s="130" t="s">
        <v>16</v>
      </c>
      <c r="B10" s="22" t="s">
        <v>213</v>
      </c>
      <c r="C10" s="57">
        <v>2.6876605702999998</v>
      </c>
      <c r="D10" s="5" t="str">
        <f t="shared" si="1"/>
        <v>N/A</v>
      </c>
      <c r="E10" s="4">
        <v>6.0073058883000003</v>
      </c>
      <c r="F10" s="5" t="str">
        <f>IF($B10="N/A","N/A",IF(E10&gt;15,"No",IF(E10&lt;-15,"No","Yes")))</f>
        <v>N/A</v>
      </c>
      <c r="G10" s="4">
        <v>4.1662101956999997</v>
      </c>
      <c r="H10" s="5" t="str">
        <f>IF($B10="N/A","N/A",IF(G10&gt;15,"No",IF(G10&lt;-15,"No","Yes")))</f>
        <v>N/A</v>
      </c>
      <c r="I10" s="6">
        <v>123.5</v>
      </c>
      <c r="J10" s="6">
        <v>-30.6</v>
      </c>
      <c r="K10" s="111" t="str">
        <f t="shared" si="0"/>
        <v>No</v>
      </c>
    </row>
    <row r="11" spans="1:11" x14ac:dyDescent="0.25">
      <c r="A11" s="130" t="s">
        <v>36</v>
      </c>
      <c r="B11" s="22" t="s">
        <v>213</v>
      </c>
      <c r="C11" s="57">
        <v>0</v>
      </c>
      <c r="D11" s="5" t="str">
        <f t="shared" si="1"/>
        <v>N/A</v>
      </c>
      <c r="E11" s="4">
        <v>0</v>
      </c>
      <c r="F11" s="5" t="str">
        <f>IF($B11="N/A","N/A",IF(E11&gt;15,"No",IF(E11&lt;-15,"No","Yes")))</f>
        <v>N/A</v>
      </c>
      <c r="G11" s="4">
        <v>1.5475648611999999</v>
      </c>
      <c r="H11" s="5" t="str">
        <f>IF($B11="N/A","N/A",IF(G11&gt;15,"No",IF(G11&lt;-15,"No","Yes")))</f>
        <v>N/A</v>
      </c>
      <c r="I11" s="6" t="s">
        <v>1748</v>
      </c>
      <c r="J11" s="6" t="s">
        <v>1748</v>
      </c>
      <c r="K11" s="111" t="str">
        <f t="shared" si="0"/>
        <v>N/A</v>
      </c>
    </row>
    <row r="12" spans="1:11" x14ac:dyDescent="0.25">
      <c r="A12" s="130" t="s">
        <v>37</v>
      </c>
      <c r="B12" s="22" t="s">
        <v>213</v>
      </c>
      <c r="C12" s="57" t="s">
        <v>1748</v>
      </c>
      <c r="D12" s="5" t="str">
        <f t="shared" si="1"/>
        <v>N/A</v>
      </c>
      <c r="E12" s="4" t="s">
        <v>1748</v>
      </c>
      <c r="F12" s="5" t="str">
        <f>IF($B12="N/A","N/A",IF(E12&gt;15,"No",IF(E12&lt;-15,"No","Yes")))</f>
        <v>N/A</v>
      </c>
      <c r="G12" s="4">
        <v>0</v>
      </c>
      <c r="H12" s="5" t="str">
        <f>IF($B12="N/A","N/A",IF(G12&gt;15,"No",IF(G12&lt;-15,"No","Yes")))</f>
        <v>N/A</v>
      </c>
      <c r="I12" s="6" t="s">
        <v>1748</v>
      </c>
      <c r="J12" s="6" t="s">
        <v>1748</v>
      </c>
      <c r="K12" s="111" t="str">
        <f t="shared" si="0"/>
        <v>N/A</v>
      </c>
    </row>
    <row r="13" spans="1:11" x14ac:dyDescent="0.25">
      <c r="A13" s="130" t="s">
        <v>38</v>
      </c>
      <c r="B13" s="22" t="s">
        <v>213</v>
      </c>
      <c r="C13" s="57">
        <v>2.6880434727</v>
      </c>
      <c r="D13" s="5" t="str">
        <f t="shared" si="1"/>
        <v>N/A</v>
      </c>
      <c r="E13" s="4">
        <v>6.0076201436999996</v>
      </c>
      <c r="F13" s="5" t="str">
        <f>IF($B13="N/A","N/A",IF(E13&gt;15,"No",IF(E13&lt;-15,"No","Yes")))</f>
        <v>N/A</v>
      </c>
      <c r="G13" s="4">
        <v>4.1930374275000002</v>
      </c>
      <c r="H13" s="5" t="str">
        <f>IF($B13="N/A","N/A",IF(G13&gt;15,"No",IF(G13&lt;-15,"No","Yes")))</f>
        <v>N/A</v>
      </c>
      <c r="I13" s="6">
        <v>123.5</v>
      </c>
      <c r="J13" s="6">
        <v>-30.2</v>
      </c>
      <c r="K13" s="111" t="str">
        <f t="shared" si="0"/>
        <v>No</v>
      </c>
    </row>
    <row r="14" spans="1:11" x14ac:dyDescent="0.25">
      <c r="A14" s="130" t="s">
        <v>673</v>
      </c>
      <c r="B14" s="22" t="s">
        <v>213</v>
      </c>
      <c r="C14" s="57">
        <v>62.781522652</v>
      </c>
      <c r="D14" s="5" t="str">
        <f t="shared" si="1"/>
        <v>N/A</v>
      </c>
      <c r="E14" s="4">
        <v>46.277309899000002</v>
      </c>
      <c r="F14" s="5" t="str">
        <f t="shared" ref="F14:F33" si="2">IF($B14="N/A","N/A",IF(E14&gt;15,"No",IF(E14&lt;-15,"No","Yes")))</f>
        <v>N/A</v>
      </c>
      <c r="G14" s="4">
        <v>61.830128907000002</v>
      </c>
      <c r="H14" s="5" t="str">
        <f t="shared" ref="H14:H33" si="3">IF($B14="N/A","N/A",IF(G14&gt;15,"No",IF(G14&lt;-15,"No","Yes")))</f>
        <v>N/A</v>
      </c>
      <c r="I14" s="6">
        <v>-26.3</v>
      </c>
      <c r="J14" s="6">
        <v>33.61</v>
      </c>
      <c r="K14" s="111" t="str">
        <f t="shared" ref="K14:K30" si="4">IF(J14="Div by 0", "N/A", IF(J14="N/A","N/A", IF(J14&gt;30, "No", IF(J14&lt;-30, "No", "Yes"))))</f>
        <v>No</v>
      </c>
    </row>
    <row r="15" spans="1:11" x14ac:dyDescent="0.25">
      <c r="A15" s="130" t="s">
        <v>674</v>
      </c>
      <c r="B15" s="22" t="s">
        <v>213</v>
      </c>
      <c r="C15" s="57">
        <v>2.7418411212999998</v>
      </c>
      <c r="D15" s="5" t="str">
        <f t="shared" si="1"/>
        <v>N/A</v>
      </c>
      <c r="E15" s="4">
        <v>2.2353577095000001</v>
      </c>
      <c r="F15" s="5" t="str">
        <f t="shared" si="2"/>
        <v>N/A</v>
      </c>
      <c r="G15" s="4">
        <v>2.2307734443</v>
      </c>
      <c r="H15" s="5" t="str">
        <f t="shared" si="3"/>
        <v>N/A</v>
      </c>
      <c r="I15" s="6">
        <v>-18.5</v>
      </c>
      <c r="J15" s="6">
        <v>-0.20499999999999999</v>
      </c>
      <c r="K15" s="111" t="str">
        <f t="shared" si="4"/>
        <v>Yes</v>
      </c>
    </row>
    <row r="16" spans="1:11" x14ac:dyDescent="0.25">
      <c r="A16" s="130" t="s">
        <v>379</v>
      </c>
      <c r="B16" s="22" t="s">
        <v>213</v>
      </c>
      <c r="C16" s="57">
        <v>1.42446519E-2</v>
      </c>
      <c r="D16" s="5" t="str">
        <f t="shared" si="1"/>
        <v>N/A</v>
      </c>
      <c r="E16" s="4">
        <v>5.2309462999999999E-3</v>
      </c>
      <c r="F16" s="5" t="str">
        <f t="shared" si="2"/>
        <v>N/A</v>
      </c>
      <c r="G16" s="4">
        <v>1.0028666374999999</v>
      </c>
      <c r="H16" s="5" t="str">
        <f t="shared" si="3"/>
        <v>N/A</v>
      </c>
      <c r="I16" s="6">
        <v>-63.3</v>
      </c>
      <c r="J16" s="6">
        <v>19072</v>
      </c>
      <c r="K16" s="111" t="str">
        <f t="shared" si="4"/>
        <v>No</v>
      </c>
    </row>
    <row r="17" spans="1:11" x14ac:dyDescent="0.25">
      <c r="A17" s="130" t="s">
        <v>380</v>
      </c>
      <c r="B17" s="22" t="s">
        <v>213</v>
      </c>
      <c r="C17" s="57">
        <v>0.89410627529999998</v>
      </c>
      <c r="D17" s="5" t="str">
        <f t="shared" si="1"/>
        <v>N/A</v>
      </c>
      <c r="E17" s="4">
        <v>7.1245488309000002</v>
      </c>
      <c r="F17" s="5" t="str">
        <f t="shared" si="2"/>
        <v>N/A</v>
      </c>
      <c r="G17" s="4">
        <v>4.3106832456999999</v>
      </c>
      <c r="H17" s="5" t="str">
        <f t="shared" si="3"/>
        <v>N/A</v>
      </c>
      <c r="I17" s="6">
        <v>696.8</v>
      </c>
      <c r="J17" s="6">
        <v>-39.5</v>
      </c>
      <c r="K17" s="111" t="str">
        <f t="shared" si="4"/>
        <v>No</v>
      </c>
    </row>
    <row r="18" spans="1:11" x14ac:dyDescent="0.25">
      <c r="A18" s="130" t="s">
        <v>381</v>
      </c>
      <c r="B18" s="22" t="s">
        <v>213</v>
      </c>
      <c r="C18" s="57">
        <v>0</v>
      </c>
      <c r="D18" s="5" t="str">
        <f t="shared" ref="D18:D33" si="5">IF($B18="N/A","N/A",IF(C18&gt;15,"No",IF(C18&lt;-15,"No","Yes")))</f>
        <v>N/A</v>
      </c>
      <c r="E18" s="4">
        <v>0</v>
      </c>
      <c r="F18" s="5" t="str">
        <f t="shared" si="2"/>
        <v>N/A</v>
      </c>
      <c r="G18" s="4">
        <v>7.0752994000000003E-3</v>
      </c>
      <c r="H18" s="5" t="str">
        <f t="shared" si="3"/>
        <v>N/A</v>
      </c>
      <c r="I18" s="6" t="s">
        <v>1748</v>
      </c>
      <c r="J18" s="6" t="s">
        <v>1748</v>
      </c>
      <c r="K18" s="111" t="str">
        <f t="shared" si="4"/>
        <v>N/A</v>
      </c>
    </row>
    <row r="19" spans="1:11" x14ac:dyDescent="0.25">
      <c r="A19" s="130" t="s">
        <v>382</v>
      </c>
      <c r="B19" s="22" t="s">
        <v>213</v>
      </c>
      <c r="C19" s="57">
        <v>16.824714471</v>
      </c>
      <c r="D19" s="5" t="str">
        <f t="shared" si="5"/>
        <v>N/A</v>
      </c>
      <c r="E19" s="4">
        <v>12.613119212999999</v>
      </c>
      <c r="F19" s="5" t="str">
        <f t="shared" si="2"/>
        <v>N/A</v>
      </c>
      <c r="G19" s="4">
        <v>10.8519117</v>
      </c>
      <c r="H19" s="5" t="str">
        <f t="shared" si="3"/>
        <v>N/A</v>
      </c>
      <c r="I19" s="6">
        <v>-25</v>
      </c>
      <c r="J19" s="6">
        <v>-14</v>
      </c>
      <c r="K19" s="111" t="str">
        <f t="shared" si="4"/>
        <v>Yes</v>
      </c>
    </row>
    <row r="20" spans="1:11" x14ac:dyDescent="0.25">
      <c r="A20" s="130" t="s">
        <v>384</v>
      </c>
      <c r="B20" s="22" t="s">
        <v>213</v>
      </c>
      <c r="C20" s="57">
        <v>0.8836771551</v>
      </c>
      <c r="D20" s="5" t="str">
        <f t="shared" si="5"/>
        <v>N/A</v>
      </c>
      <c r="E20" s="4">
        <v>1.951578874</v>
      </c>
      <c r="F20" s="5" t="str">
        <f t="shared" si="2"/>
        <v>N/A</v>
      </c>
      <c r="G20" s="4">
        <v>1.6754765557</v>
      </c>
      <c r="H20" s="5" t="str">
        <f t="shared" si="3"/>
        <v>N/A</v>
      </c>
      <c r="I20" s="6">
        <v>120.8</v>
      </c>
      <c r="J20" s="6">
        <v>-14.1</v>
      </c>
      <c r="K20" s="111" t="str">
        <f t="shared" si="4"/>
        <v>Yes</v>
      </c>
    </row>
    <row r="21" spans="1:11" x14ac:dyDescent="0.25">
      <c r="A21" s="130" t="s">
        <v>385</v>
      </c>
      <c r="B21" s="22" t="s">
        <v>213</v>
      </c>
      <c r="C21" s="57">
        <v>9.4553964337000007</v>
      </c>
      <c r="D21" s="5" t="str">
        <f t="shared" si="5"/>
        <v>N/A</v>
      </c>
      <c r="E21" s="4">
        <v>18.245104705999999</v>
      </c>
      <c r="F21" s="5" t="str">
        <f t="shared" si="2"/>
        <v>N/A</v>
      </c>
      <c r="G21" s="4">
        <v>10.846890520000001</v>
      </c>
      <c r="H21" s="5" t="str">
        <f t="shared" si="3"/>
        <v>N/A</v>
      </c>
      <c r="I21" s="6">
        <v>92.96</v>
      </c>
      <c r="J21" s="6">
        <v>-40.5</v>
      </c>
      <c r="K21" s="111" t="str">
        <f t="shared" si="4"/>
        <v>No</v>
      </c>
    </row>
    <row r="22" spans="1:11" x14ac:dyDescent="0.25">
      <c r="A22" s="130" t="s">
        <v>386</v>
      </c>
      <c r="B22" s="22" t="s">
        <v>213</v>
      </c>
      <c r="C22" s="57">
        <v>0.85849464549999999</v>
      </c>
      <c r="D22" s="5" t="str">
        <f t="shared" si="5"/>
        <v>N/A</v>
      </c>
      <c r="E22" s="4">
        <v>1.8792174504000001</v>
      </c>
      <c r="F22" s="5" t="str">
        <f t="shared" si="2"/>
        <v>N/A</v>
      </c>
      <c r="G22" s="4">
        <v>0.74587350279999998</v>
      </c>
      <c r="H22" s="5" t="str">
        <f t="shared" si="3"/>
        <v>N/A</v>
      </c>
      <c r="I22" s="6">
        <v>118.9</v>
      </c>
      <c r="J22" s="6">
        <v>-60.3</v>
      </c>
      <c r="K22" s="111" t="str">
        <f t="shared" si="4"/>
        <v>No</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5.5706763700000002E-2</v>
      </c>
      <c r="D25" s="5" t="str">
        <f t="shared" si="5"/>
        <v>N/A</v>
      </c>
      <c r="E25" s="4">
        <v>9.7644330500000001E-2</v>
      </c>
      <c r="F25" s="5" t="str">
        <f t="shared" si="2"/>
        <v>N/A</v>
      </c>
      <c r="G25" s="4">
        <v>4.0625912899999998E-2</v>
      </c>
      <c r="H25" s="5" t="str">
        <f t="shared" si="3"/>
        <v>N/A</v>
      </c>
      <c r="I25" s="6">
        <v>75.28</v>
      </c>
      <c r="J25" s="6">
        <v>-58.4</v>
      </c>
      <c r="K25" s="111" t="str">
        <f t="shared" si="4"/>
        <v>No</v>
      </c>
    </row>
    <row r="26" spans="1:11" x14ac:dyDescent="0.25">
      <c r="A26" s="130" t="s">
        <v>392</v>
      </c>
      <c r="B26" s="22" t="s">
        <v>213</v>
      </c>
      <c r="C26" s="57">
        <v>0</v>
      </c>
      <c r="D26" s="5" t="str">
        <f t="shared" si="5"/>
        <v>N/A</v>
      </c>
      <c r="E26" s="4">
        <v>0</v>
      </c>
      <c r="F26" s="5" t="str">
        <f t="shared" si="2"/>
        <v>N/A</v>
      </c>
      <c r="G26" s="4">
        <v>3.1952965E-3</v>
      </c>
      <c r="H26" s="5" t="str">
        <f t="shared" si="3"/>
        <v>N/A</v>
      </c>
      <c r="I26" s="6" t="s">
        <v>1748</v>
      </c>
      <c r="J26" s="6" t="s">
        <v>1748</v>
      </c>
      <c r="K26" s="111" t="str">
        <f t="shared" si="4"/>
        <v>N/A</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2.3409559179000001</v>
      </c>
      <c r="D29" s="5" t="str">
        <f t="shared" si="5"/>
        <v>N/A</v>
      </c>
      <c r="E29" s="4">
        <v>2.5152133353999999</v>
      </c>
      <c r="F29" s="5" t="str">
        <f t="shared" si="2"/>
        <v>N/A</v>
      </c>
      <c r="G29" s="4">
        <v>0.71551818580000004</v>
      </c>
      <c r="H29" s="5" t="str">
        <f t="shared" si="3"/>
        <v>N/A</v>
      </c>
      <c r="I29" s="6">
        <v>7.444</v>
      </c>
      <c r="J29" s="6">
        <v>-71.599999999999994</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99.698064254000002</v>
      </c>
      <c r="D31" s="5" t="str">
        <f t="shared" si="5"/>
        <v>N/A</v>
      </c>
      <c r="E31" s="4">
        <v>99.929382224999998</v>
      </c>
      <c r="F31" s="5" t="str">
        <f t="shared" si="2"/>
        <v>N/A</v>
      </c>
      <c r="G31" s="4">
        <v>99.999543528999993</v>
      </c>
      <c r="H31" s="5" t="str">
        <f t="shared" si="3"/>
        <v>N/A</v>
      </c>
      <c r="I31" s="6">
        <v>0.23200000000000001</v>
      </c>
      <c r="J31" s="6">
        <v>7.0199999999999999E-2</v>
      </c>
      <c r="K31" s="111" t="str">
        <f t="shared" ref="K31:K43" si="6">IF(J31="Div by 0", "N/A", IF(J31="N/A","N/A", IF(J31&gt;30, "No", IF(J31&lt;-30, "No", "Yes"))))</f>
        <v>Yes</v>
      </c>
    </row>
    <row r="32" spans="1:11" x14ac:dyDescent="0.25">
      <c r="A32" s="130" t="s">
        <v>39</v>
      </c>
      <c r="B32" s="22" t="s">
        <v>267</v>
      </c>
      <c r="C32" s="57">
        <v>99.948878523000005</v>
      </c>
      <c r="D32" s="5" t="str">
        <f>IF($B32="N/A","N/A",IF(C32&gt;100,"No",IF(C32&lt;85,"No","Yes")))</f>
        <v>Yes</v>
      </c>
      <c r="E32" s="4">
        <v>99.988573107999997</v>
      </c>
      <c r="F32" s="5" t="str">
        <f>IF($B32="N/A","N/A",IF(E32&gt;100,"No",IF(E32&lt;85,"No","Yes")))</f>
        <v>Yes</v>
      </c>
      <c r="G32" s="4">
        <v>100</v>
      </c>
      <c r="H32" s="5" t="str">
        <f>IF($B32="N/A","N/A",IF(G32&gt;100,"No",IF(G32&lt;85,"No","Yes")))</f>
        <v>Yes</v>
      </c>
      <c r="I32" s="6">
        <v>3.9699999999999999E-2</v>
      </c>
      <c r="J32" s="6">
        <v>1.14E-2</v>
      </c>
      <c r="K32" s="111" t="str">
        <f t="shared" si="6"/>
        <v>Yes</v>
      </c>
    </row>
    <row r="33" spans="1:11" x14ac:dyDescent="0.25">
      <c r="A33" s="130" t="s">
        <v>907</v>
      </c>
      <c r="B33" s="22" t="s">
        <v>213</v>
      </c>
      <c r="C33" s="57">
        <v>56.811066914999998</v>
      </c>
      <c r="D33" s="5" t="str">
        <f t="shared" si="5"/>
        <v>N/A</v>
      </c>
      <c r="E33" s="4">
        <v>61.176398740000003</v>
      </c>
      <c r="F33" s="5" t="str">
        <f t="shared" si="2"/>
        <v>N/A</v>
      </c>
      <c r="G33" s="4">
        <v>65.664556239999996</v>
      </c>
      <c r="H33" s="5" t="str">
        <f t="shared" si="3"/>
        <v>N/A</v>
      </c>
      <c r="I33" s="6">
        <v>7.6840000000000002</v>
      </c>
      <c r="J33" s="6">
        <v>7.3360000000000003</v>
      </c>
      <c r="K33" s="111" t="str">
        <f t="shared" si="6"/>
        <v>Yes</v>
      </c>
    </row>
    <row r="34" spans="1:11" x14ac:dyDescent="0.25">
      <c r="A34" s="130" t="s">
        <v>848</v>
      </c>
      <c r="B34" s="22" t="s">
        <v>268</v>
      </c>
      <c r="C34" s="57">
        <v>5.2841867312000002</v>
      </c>
      <c r="D34" s="5" t="str">
        <f>IF($B34="N/A","N/A",IF(C34&gt;25,"No",IF(C34&lt;5,"No","Yes")))</f>
        <v>Yes</v>
      </c>
      <c r="E34" s="4">
        <v>6.0534282549</v>
      </c>
      <c r="F34" s="5" t="str">
        <f>IF($B34="N/A","N/A",IF(E34&gt;25,"No",IF(E34&lt;5,"No","Yes")))</f>
        <v>Yes</v>
      </c>
      <c r="G34" s="4">
        <v>5.1688721921000003</v>
      </c>
      <c r="H34" s="5" t="str">
        <f>IF($B34="N/A","N/A",IF(G34&gt;25,"No",IF(G34&lt;5,"No","Yes")))</f>
        <v>Yes</v>
      </c>
      <c r="I34" s="6">
        <v>14.56</v>
      </c>
      <c r="J34" s="6">
        <v>-14.6</v>
      </c>
      <c r="K34" s="111" t="str">
        <f t="shared" si="6"/>
        <v>Yes</v>
      </c>
    </row>
    <row r="35" spans="1:11" x14ac:dyDescent="0.25">
      <c r="A35" s="130" t="s">
        <v>849</v>
      </c>
      <c r="B35" s="22" t="s">
        <v>269</v>
      </c>
      <c r="C35" s="57">
        <v>43.493314079000001</v>
      </c>
      <c r="D35" s="5" t="str">
        <f>IF($B35="N/A","N/A",IF(C35&gt;70,"No",IF(C35&lt;40,"No","Yes")))</f>
        <v>Yes</v>
      </c>
      <c r="E35" s="4">
        <v>40.556704269000001</v>
      </c>
      <c r="F35" s="5" t="str">
        <f>IF($B35="N/A","N/A",IF(E35&gt;70,"No",IF(E35&lt;40,"No","Yes")))</f>
        <v>Yes</v>
      </c>
      <c r="G35" s="4">
        <v>42.465912877999997</v>
      </c>
      <c r="H35" s="5" t="str">
        <f>IF($B35="N/A","N/A",IF(G35&gt;70,"No",IF(G35&lt;40,"No","Yes")))</f>
        <v>Yes</v>
      </c>
      <c r="I35" s="6">
        <v>-6.75</v>
      </c>
      <c r="J35" s="6">
        <v>4.7080000000000002</v>
      </c>
      <c r="K35" s="111" t="str">
        <f t="shared" si="6"/>
        <v>Yes</v>
      </c>
    </row>
    <row r="36" spans="1:11" x14ac:dyDescent="0.25">
      <c r="A36" s="130" t="s">
        <v>850</v>
      </c>
      <c r="B36" s="22" t="s">
        <v>270</v>
      </c>
      <c r="C36" s="57">
        <v>51.222499190000001</v>
      </c>
      <c r="D36" s="5" t="str">
        <f>IF($B36="N/A","N/A",IF(C36&gt;55,"No",IF(C36&lt;20,"No","Yes")))</f>
        <v>Yes</v>
      </c>
      <c r="E36" s="4">
        <v>53.389867475999999</v>
      </c>
      <c r="F36" s="5" t="str">
        <f>IF($B36="N/A","N/A",IF(E36&gt;55,"No",IF(E36&lt;20,"No","Yes")))</f>
        <v>Yes</v>
      </c>
      <c r="G36" s="4">
        <v>52.364986694000002</v>
      </c>
      <c r="H36" s="5" t="str">
        <f>IF($B36="N/A","N/A",IF(G36&gt;55,"No",IF(G36&lt;20,"No","Yes")))</f>
        <v>Yes</v>
      </c>
      <c r="I36" s="6">
        <v>4.2309999999999999</v>
      </c>
      <c r="J36" s="6">
        <v>-1.92</v>
      </c>
      <c r="K36" s="111" t="str">
        <f t="shared" si="6"/>
        <v>Yes</v>
      </c>
    </row>
    <row r="37" spans="1:11" x14ac:dyDescent="0.25">
      <c r="A37" s="130" t="s">
        <v>163</v>
      </c>
      <c r="B37" s="22" t="s">
        <v>246</v>
      </c>
      <c r="C37" s="57">
        <v>100</v>
      </c>
      <c r="D37" s="5" t="str">
        <f>IF($B37="N/A","N/A",IF(C37&gt;95,"Yes","No"))</f>
        <v>Yes</v>
      </c>
      <c r="E37" s="4">
        <v>99.994769054000002</v>
      </c>
      <c r="F37" s="5" t="str">
        <f>IF($B37="N/A","N/A",IF(E37&gt;95,"Yes","No"))</f>
        <v>Yes</v>
      </c>
      <c r="G37" s="4">
        <v>99.969644682999999</v>
      </c>
      <c r="H37" s="5" t="str">
        <f>IF($B37="N/A","N/A",IF(G37&gt;95,"Yes","No"))</f>
        <v>Yes</v>
      </c>
      <c r="I37" s="6">
        <v>-5.0000000000000001E-3</v>
      </c>
      <c r="J37" s="6">
        <v>-2.5000000000000001E-2</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t="s">
        <v>1748</v>
      </c>
      <c r="D39" s="5" t="str">
        <f t="shared" si="7"/>
        <v>N/A</v>
      </c>
      <c r="E39" s="4" t="s">
        <v>1748</v>
      </c>
      <c r="F39" s="5" t="str">
        <f>IF($B39="N/A","N/A",IF(E39&gt;15,"No",IF(E39&lt;-15,"No","Yes")))</f>
        <v>N/A</v>
      </c>
      <c r="G39" s="4">
        <v>100</v>
      </c>
      <c r="H39" s="5" t="str">
        <f>IF($B39="N/A","N/A",IF(G39&gt;15,"No",IF(G39&lt;-15,"No","Yes")))</f>
        <v>N/A</v>
      </c>
      <c r="I39" s="6" t="s">
        <v>1748</v>
      </c>
      <c r="J39" s="6" t="s">
        <v>1748</v>
      </c>
      <c r="K39" s="111" t="str">
        <f t="shared" si="6"/>
        <v>N/A</v>
      </c>
    </row>
    <row r="40" spans="1:11" x14ac:dyDescent="0.25">
      <c r="A40" s="130" t="s">
        <v>43</v>
      </c>
      <c r="B40" s="22" t="s">
        <v>223</v>
      </c>
      <c r="C40" s="57">
        <v>100</v>
      </c>
      <c r="D40" s="5" t="str">
        <f>IF($B40="N/A","N/A",IF(C40&gt;100,"No",IF(C40&lt;98,"No","Yes")))</f>
        <v>Yes</v>
      </c>
      <c r="E40" s="4">
        <v>99.994768780000001</v>
      </c>
      <c r="F40" s="5" t="str">
        <f>IF($B40="N/A","N/A",IF(E40&gt;100,"No",IF(E40&lt;98,"No","Yes")))</f>
        <v>Yes</v>
      </c>
      <c r="G40" s="4">
        <v>99.985705030000005</v>
      </c>
      <c r="H40" s="5" t="str">
        <f>IF($B40="N/A","N/A",IF(G40&gt;100,"No",IF(G40&lt;98,"No","Yes")))</f>
        <v>Yes</v>
      </c>
      <c r="I40" s="6">
        <v>-5.0000000000000001E-3</v>
      </c>
      <c r="J40" s="6">
        <v>-8.9999999999999993E-3</v>
      </c>
      <c r="K40" s="111" t="str">
        <f t="shared" si="6"/>
        <v>Yes</v>
      </c>
    </row>
    <row r="41" spans="1:11" x14ac:dyDescent="0.25">
      <c r="A41" s="130" t="s">
        <v>44</v>
      </c>
      <c r="B41" s="22" t="s">
        <v>213</v>
      </c>
      <c r="C41" s="57">
        <v>87.809630401999996</v>
      </c>
      <c r="D41" s="5" t="str">
        <f t="shared" si="7"/>
        <v>N/A</v>
      </c>
      <c r="E41" s="4">
        <v>70.341598661000006</v>
      </c>
      <c r="F41" s="5" t="str">
        <f t="shared" ref="F41:F47" si="8">IF($B41="N/A","N/A",IF(E41&gt;15,"No",IF(E41&lt;-15,"No","Yes")))</f>
        <v>N/A</v>
      </c>
      <c r="G41" s="4">
        <v>82.689475834999996</v>
      </c>
      <c r="H41" s="5" t="str">
        <f t="shared" ref="H41:H47" si="9">IF($B41="N/A","N/A",IF(G41&gt;15,"No",IF(G41&lt;-15,"No","Yes")))</f>
        <v>N/A</v>
      </c>
      <c r="I41" s="6">
        <v>-19.899999999999999</v>
      </c>
      <c r="J41" s="6">
        <v>17.55</v>
      </c>
      <c r="K41" s="111" t="str">
        <f t="shared" si="6"/>
        <v>Yes</v>
      </c>
    </row>
    <row r="42" spans="1:11" x14ac:dyDescent="0.25">
      <c r="A42" s="130" t="s">
        <v>45</v>
      </c>
      <c r="B42" s="22" t="s">
        <v>213</v>
      </c>
      <c r="C42" s="57">
        <v>12.190369598</v>
      </c>
      <c r="D42" s="5" t="str">
        <f t="shared" si="7"/>
        <v>N/A</v>
      </c>
      <c r="E42" s="4">
        <v>29.658401339000001</v>
      </c>
      <c r="F42" s="5" t="str">
        <f t="shared" si="8"/>
        <v>N/A</v>
      </c>
      <c r="G42" s="4">
        <v>17.310524165</v>
      </c>
      <c r="H42" s="5" t="str">
        <f t="shared" si="9"/>
        <v>N/A</v>
      </c>
      <c r="I42" s="6">
        <v>143.30000000000001</v>
      </c>
      <c r="J42" s="6">
        <v>-41.6</v>
      </c>
      <c r="K42" s="111" t="str">
        <f t="shared" si="6"/>
        <v>No</v>
      </c>
    </row>
    <row r="43" spans="1:11" x14ac:dyDescent="0.25">
      <c r="A43" s="130" t="s">
        <v>50</v>
      </c>
      <c r="B43" s="22" t="s">
        <v>213</v>
      </c>
      <c r="C43" s="57">
        <v>0</v>
      </c>
      <c r="D43" s="5" t="str">
        <f t="shared" si="7"/>
        <v>N/A</v>
      </c>
      <c r="E43" s="4">
        <v>0</v>
      </c>
      <c r="F43" s="5" t="str">
        <f t="shared" si="8"/>
        <v>N/A</v>
      </c>
      <c r="G43" s="4">
        <v>0</v>
      </c>
      <c r="H43" s="5" t="str">
        <f t="shared" si="9"/>
        <v>N/A</v>
      </c>
      <c r="I43" s="6" t="s">
        <v>1748</v>
      </c>
      <c r="J43" s="6" t="s">
        <v>1748</v>
      </c>
      <c r="K43" s="111" t="str">
        <f t="shared" si="6"/>
        <v>N/A</v>
      </c>
    </row>
    <row r="44" spans="1:11" x14ac:dyDescent="0.25">
      <c r="A44" s="130" t="s">
        <v>910</v>
      </c>
      <c r="B44" s="22" t="s">
        <v>213</v>
      </c>
      <c r="C44" s="57">
        <v>89.679495332000002</v>
      </c>
      <c r="D44" s="5" t="str">
        <f t="shared" si="7"/>
        <v>N/A</v>
      </c>
      <c r="E44" s="4">
        <v>80.001656466</v>
      </c>
      <c r="F44" s="5" t="str">
        <f t="shared" si="8"/>
        <v>N/A</v>
      </c>
      <c r="G44" s="4">
        <v>88.477988972000006</v>
      </c>
      <c r="H44" s="5" t="str">
        <f t="shared" si="9"/>
        <v>N/A</v>
      </c>
      <c r="I44" s="6">
        <v>-10.8</v>
      </c>
      <c r="J44" s="6">
        <v>10.6</v>
      </c>
      <c r="K44" s="111" t="str">
        <f>IF(J44="Div by 0", "N/A", IF(J44="N/A","N/A", IF(J44&gt;30, "No", IF(J44&lt;-30, "No", "Yes"))))</f>
        <v>Yes</v>
      </c>
    </row>
    <row r="45" spans="1:11" x14ac:dyDescent="0.25">
      <c r="A45" s="130" t="s">
        <v>911</v>
      </c>
      <c r="B45" s="22" t="s">
        <v>213</v>
      </c>
      <c r="C45" s="57">
        <v>10.049856282</v>
      </c>
      <c r="D45" s="5" t="str">
        <f t="shared" si="7"/>
        <v>N/A</v>
      </c>
      <c r="E45" s="4">
        <v>19.998343534</v>
      </c>
      <c r="F45" s="5" t="str">
        <f t="shared" si="8"/>
        <v>N/A</v>
      </c>
      <c r="G45" s="4">
        <v>11.522011028</v>
      </c>
      <c r="H45" s="5" t="str">
        <f t="shared" si="9"/>
        <v>N/A</v>
      </c>
      <c r="I45" s="6">
        <v>98.99</v>
      </c>
      <c r="J45" s="6">
        <v>-42.4</v>
      </c>
      <c r="K45" s="111" t="str">
        <f>IF(J45="Div by 0", "N/A", IF(J45="N/A","N/A", IF(J45&gt;30, "No", IF(J45&lt;-30, "No", "Yes"))))</f>
        <v>No</v>
      </c>
    </row>
    <row r="46" spans="1:11" x14ac:dyDescent="0.25">
      <c r="A46" s="130" t="s">
        <v>934</v>
      </c>
      <c r="B46" s="22" t="s">
        <v>213</v>
      </c>
      <c r="C46" s="57">
        <v>0</v>
      </c>
      <c r="D46" s="5" t="str">
        <f t="shared" si="7"/>
        <v>N/A</v>
      </c>
      <c r="E46" s="4">
        <v>0</v>
      </c>
      <c r="F46" s="5" t="str">
        <f t="shared" si="8"/>
        <v>N/A</v>
      </c>
      <c r="G46" s="4">
        <v>7.0752994000000003E-3</v>
      </c>
      <c r="H46" s="5" t="str">
        <f t="shared" si="9"/>
        <v>N/A</v>
      </c>
      <c r="I46" s="6" t="s">
        <v>1748</v>
      </c>
      <c r="J46" s="6" t="s">
        <v>1748</v>
      </c>
      <c r="K46" s="111" t="str">
        <f>IF(J46="Div by 0", "N/A", IF(J46="N/A","N/A", IF(J46&gt;30, "No", IF(J46&lt;-30, "No", "Yes"))))</f>
        <v>N/A</v>
      </c>
    </row>
    <row r="47" spans="1:11" x14ac:dyDescent="0.25">
      <c r="A47" s="137" t="s">
        <v>922</v>
      </c>
      <c r="B47" s="119" t="s">
        <v>213</v>
      </c>
      <c r="C47" s="136">
        <v>0.27064838600000002</v>
      </c>
      <c r="D47" s="120" t="str">
        <f t="shared" si="7"/>
        <v>N/A</v>
      </c>
      <c r="E47" s="124">
        <v>0</v>
      </c>
      <c r="F47" s="120" t="str">
        <f t="shared" si="8"/>
        <v>N/A</v>
      </c>
      <c r="G47" s="124">
        <v>0</v>
      </c>
      <c r="H47" s="120" t="str">
        <f t="shared" si="9"/>
        <v>N/A</v>
      </c>
      <c r="I47" s="121">
        <v>-100</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2767314</v>
      </c>
      <c r="D6" s="5" t="str">
        <f t="shared" ref="D6:D15" si="0">IF($B6="N/A","N/A",IF(C6&lt;0,"No","Yes"))</f>
        <v>N/A</v>
      </c>
      <c r="E6" s="56">
        <v>3447549</v>
      </c>
      <c r="F6" s="5" t="str">
        <f t="shared" ref="F6:F15" si="1">IF($B6="N/A","N/A",IF(E6&lt;0,"No","Yes"))</f>
        <v>N/A</v>
      </c>
      <c r="G6" s="56">
        <v>3300921</v>
      </c>
      <c r="H6" s="5" t="str">
        <f t="shared" ref="H6:H15" si="2">IF($B6="N/A","N/A",IF(G6&lt;0,"No","Yes"))</f>
        <v>N/A</v>
      </c>
      <c r="I6" s="6">
        <v>24.58</v>
      </c>
      <c r="J6" s="6">
        <v>-4.25</v>
      </c>
      <c r="K6" s="111" t="str">
        <f t="shared" ref="K6:K15" si="3">IF(J6="Div by 0", "N/A", IF(J6="N/A","N/A", IF(J6&gt;30, "No", IF(J6&lt;-30, "No", "Yes"))))</f>
        <v>Yes</v>
      </c>
    </row>
    <row r="7" spans="1:11" x14ac:dyDescent="0.25">
      <c r="A7" s="131" t="s">
        <v>443</v>
      </c>
      <c r="B7" s="3" t="s">
        <v>213</v>
      </c>
      <c r="C7" s="57">
        <v>2.3488480199999998E-2</v>
      </c>
      <c r="D7" s="5" t="str">
        <f t="shared" si="0"/>
        <v>N/A</v>
      </c>
      <c r="E7" s="57">
        <v>2.1667567299999999E-2</v>
      </c>
      <c r="F7" s="5" t="str">
        <f t="shared" si="1"/>
        <v>N/A</v>
      </c>
      <c r="G7" s="57">
        <v>1.47231636E-2</v>
      </c>
      <c r="H7" s="5" t="str">
        <f t="shared" si="2"/>
        <v>N/A</v>
      </c>
      <c r="I7" s="6">
        <v>-7.75</v>
      </c>
      <c r="J7" s="6">
        <v>-32</v>
      </c>
      <c r="K7" s="111" t="str">
        <f t="shared" si="3"/>
        <v>No</v>
      </c>
    </row>
    <row r="8" spans="1:11" x14ac:dyDescent="0.25">
      <c r="A8" s="131" t="s">
        <v>444</v>
      </c>
      <c r="B8" s="3" t="s">
        <v>213</v>
      </c>
      <c r="C8" s="57">
        <v>6.3700396847</v>
      </c>
      <c r="D8" s="5" t="str">
        <f t="shared" si="0"/>
        <v>N/A</v>
      </c>
      <c r="E8" s="57">
        <v>7.1471645508000003</v>
      </c>
      <c r="F8" s="5" t="str">
        <f t="shared" si="1"/>
        <v>N/A</v>
      </c>
      <c r="G8" s="57">
        <v>8.1674478123000007</v>
      </c>
      <c r="H8" s="5" t="str">
        <f t="shared" si="2"/>
        <v>N/A</v>
      </c>
      <c r="I8" s="6">
        <v>12.2</v>
      </c>
      <c r="J8" s="6">
        <v>14.28</v>
      </c>
      <c r="K8" s="111" t="str">
        <f t="shared" si="3"/>
        <v>Yes</v>
      </c>
    </row>
    <row r="9" spans="1:11" x14ac:dyDescent="0.25">
      <c r="A9" s="131" t="s">
        <v>445</v>
      </c>
      <c r="B9" s="3" t="s">
        <v>213</v>
      </c>
      <c r="C9" s="57">
        <v>38.076344065000001</v>
      </c>
      <c r="D9" s="5" t="str">
        <f t="shared" si="0"/>
        <v>N/A</v>
      </c>
      <c r="E9" s="57">
        <v>33.449995925000003</v>
      </c>
      <c r="F9" s="5" t="str">
        <f t="shared" si="1"/>
        <v>N/A</v>
      </c>
      <c r="G9" s="57">
        <v>32.886185400999999</v>
      </c>
      <c r="H9" s="5" t="str">
        <f t="shared" si="2"/>
        <v>N/A</v>
      </c>
      <c r="I9" s="6">
        <v>-12.2</v>
      </c>
      <c r="J9" s="6">
        <v>-1.69</v>
      </c>
      <c r="K9" s="111" t="str">
        <f t="shared" si="3"/>
        <v>Yes</v>
      </c>
    </row>
    <row r="10" spans="1:11" x14ac:dyDescent="0.25">
      <c r="A10" s="131" t="s">
        <v>446</v>
      </c>
      <c r="B10" s="3" t="s">
        <v>213</v>
      </c>
      <c r="C10" s="57">
        <v>55.450845116000004</v>
      </c>
      <c r="D10" s="5" t="str">
        <f t="shared" si="0"/>
        <v>N/A</v>
      </c>
      <c r="E10" s="57">
        <v>59.318779806000002</v>
      </c>
      <c r="F10" s="5" t="str">
        <f t="shared" si="1"/>
        <v>N/A</v>
      </c>
      <c r="G10" s="57">
        <v>58.856573664999999</v>
      </c>
      <c r="H10" s="5" t="str">
        <f t="shared" si="2"/>
        <v>N/A</v>
      </c>
      <c r="I10" s="6">
        <v>6.9749999999999996</v>
      </c>
      <c r="J10" s="6">
        <v>-0.77900000000000003</v>
      </c>
      <c r="K10" s="111" t="str">
        <f t="shared" si="3"/>
        <v>Yes</v>
      </c>
    </row>
    <row r="11" spans="1:11" ht="13" x14ac:dyDescent="0.3">
      <c r="A11" s="131" t="s">
        <v>1628</v>
      </c>
      <c r="B11" s="3" t="s">
        <v>213</v>
      </c>
      <c r="C11" s="57">
        <v>99.910310142</v>
      </c>
      <c r="D11" s="5" t="str">
        <f t="shared" si="0"/>
        <v>N/A</v>
      </c>
      <c r="E11" s="57">
        <v>99.898304564</v>
      </c>
      <c r="F11" s="5" t="str">
        <f t="shared" si="1"/>
        <v>N/A</v>
      </c>
      <c r="G11" s="57">
        <v>95.311005625000007</v>
      </c>
      <c r="H11" s="5" t="str">
        <f t="shared" si="2"/>
        <v>N/A</v>
      </c>
      <c r="I11" s="6">
        <v>-1.2E-2</v>
      </c>
      <c r="J11" s="6">
        <v>-4.59</v>
      </c>
      <c r="K11" s="111" t="str">
        <f t="shared" si="3"/>
        <v>Yes</v>
      </c>
    </row>
    <row r="12" spans="1:11" x14ac:dyDescent="0.25">
      <c r="A12" s="131" t="s">
        <v>16</v>
      </c>
      <c r="B12" s="3" t="s">
        <v>213</v>
      </c>
      <c r="C12" s="57">
        <v>3.1257746699999998E-2</v>
      </c>
      <c r="D12" s="5" t="str">
        <f t="shared" si="0"/>
        <v>N/A</v>
      </c>
      <c r="E12" s="57">
        <v>3.1674676700000001E-2</v>
      </c>
      <c r="F12" s="5" t="str">
        <f t="shared" si="1"/>
        <v>N/A</v>
      </c>
      <c r="G12" s="57">
        <v>0.1469892797</v>
      </c>
      <c r="H12" s="5" t="str">
        <f t="shared" si="2"/>
        <v>N/A</v>
      </c>
      <c r="I12" s="6">
        <v>1.3340000000000001</v>
      </c>
      <c r="J12" s="6">
        <v>364.1</v>
      </c>
      <c r="K12" s="111" t="str">
        <f t="shared" si="3"/>
        <v>No</v>
      </c>
    </row>
    <row r="13" spans="1:11" x14ac:dyDescent="0.25">
      <c r="A13" s="131" t="s">
        <v>36</v>
      </c>
      <c r="B13" s="3" t="s">
        <v>213</v>
      </c>
      <c r="C13" s="57">
        <v>0.1069925105</v>
      </c>
      <c r="D13" s="5" t="str">
        <f t="shared" si="0"/>
        <v>N/A</v>
      </c>
      <c r="E13" s="57">
        <v>1.1793640100000001E-2</v>
      </c>
      <c r="F13" s="5" t="str">
        <f t="shared" si="1"/>
        <v>N/A</v>
      </c>
      <c r="G13" s="57">
        <v>4.0496502400000002E-2</v>
      </c>
      <c r="H13" s="5" t="str">
        <f t="shared" si="2"/>
        <v>N/A</v>
      </c>
      <c r="I13" s="6">
        <v>-89</v>
      </c>
      <c r="J13" s="6">
        <v>243.4</v>
      </c>
      <c r="K13" s="111" t="str">
        <f t="shared" si="3"/>
        <v>No</v>
      </c>
    </row>
    <row r="14" spans="1:11" x14ac:dyDescent="0.25">
      <c r="A14" s="131" t="s">
        <v>37</v>
      </c>
      <c r="B14" s="3" t="s">
        <v>213</v>
      </c>
      <c r="C14" s="57">
        <v>9.5834037999999996E-2</v>
      </c>
      <c r="D14" s="5" t="str">
        <f t="shared" si="0"/>
        <v>N/A</v>
      </c>
      <c r="E14" s="57">
        <v>4.812088E-3</v>
      </c>
      <c r="F14" s="5" t="str">
        <f t="shared" si="1"/>
        <v>N/A</v>
      </c>
      <c r="G14" s="57">
        <v>0</v>
      </c>
      <c r="H14" s="5" t="str">
        <f t="shared" si="2"/>
        <v>N/A</v>
      </c>
      <c r="I14" s="6">
        <v>-95</v>
      </c>
      <c r="J14" s="6">
        <v>-100</v>
      </c>
      <c r="K14" s="111" t="str">
        <f t="shared" si="3"/>
        <v>No</v>
      </c>
    </row>
    <row r="15" spans="1:11" x14ac:dyDescent="0.25">
      <c r="A15" s="131" t="s">
        <v>38</v>
      </c>
      <c r="B15" s="3" t="s">
        <v>213</v>
      </c>
      <c r="C15" s="57">
        <v>2.4867026099999998E-2</v>
      </c>
      <c r="D15" s="5" t="str">
        <f t="shared" si="0"/>
        <v>N/A</v>
      </c>
      <c r="E15" s="57">
        <v>3.4100618899999997E-2</v>
      </c>
      <c r="F15" s="5" t="str">
        <f t="shared" si="1"/>
        <v>N/A</v>
      </c>
      <c r="G15" s="57">
        <v>0.1572720946</v>
      </c>
      <c r="H15" s="5" t="str">
        <f t="shared" si="2"/>
        <v>N/A</v>
      </c>
      <c r="I15" s="6">
        <v>37.130000000000003</v>
      </c>
      <c r="J15" s="6">
        <v>361.2</v>
      </c>
      <c r="K15" s="111" t="str">
        <f t="shared" si="3"/>
        <v>No</v>
      </c>
    </row>
    <row r="16" spans="1:11" x14ac:dyDescent="0.25">
      <c r="A16" s="131" t="s">
        <v>376</v>
      </c>
      <c r="B16" s="3" t="s">
        <v>213</v>
      </c>
      <c r="C16" s="4">
        <v>18.944434929</v>
      </c>
      <c r="D16" s="5" t="str">
        <f t="shared" ref="D16:D41" si="4">IF($B16="N/A","N/A",IF(C16&lt;0,"No","Yes"))</f>
        <v>N/A</v>
      </c>
      <c r="E16" s="4">
        <v>17.423711743999998</v>
      </c>
      <c r="F16" s="5" t="str">
        <f t="shared" ref="F16:F41" si="5">IF($B16="N/A","N/A",IF(E16&lt;0,"No","Yes"))</f>
        <v>N/A</v>
      </c>
      <c r="G16" s="4">
        <v>20.25331718</v>
      </c>
      <c r="H16" s="5" t="str">
        <f t="shared" ref="H16:H41" si="6">IF($B16="N/A","N/A",IF(G16&lt;0,"No","Yes"))</f>
        <v>N/A</v>
      </c>
      <c r="I16" s="6">
        <v>-8.0299999999999994</v>
      </c>
      <c r="J16" s="6">
        <v>16.239999999999998</v>
      </c>
      <c r="K16" s="111" t="str">
        <f t="shared" ref="K16:K41" si="7">IF(J16="Div by 0", "N/A", IF(J16="N/A","N/A", IF(J16&gt;30, "No", IF(J16&lt;-30, "No", "Yes"))))</f>
        <v>Yes</v>
      </c>
    </row>
    <row r="17" spans="1:11" x14ac:dyDescent="0.25">
      <c r="A17" s="131" t="s">
        <v>377</v>
      </c>
      <c r="B17" s="3" t="s">
        <v>213</v>
      </c>
      <c r="C17" s="4">
        <v>16.896239458</v>
      </c>
      <c r="D17" s="5" t="str">
        <f t="shared" si="4"/>
        <v>N/A</v>
      </c>
      <c r="E17" s="4">
        <v>14.409309338</v>
      </c>
      <c r="F17" s="5" t="str">
        <f t="shared" si="5"/>
        <v>N/A</v>
      </c>
      <c r="G17" s="4">
        <v>13.350546711</v>
      </c>
      <c r="H17" s="5" t="str">
        <f t="shared" si="6"/>
        <v>N/A</v>
      </c>
      <c r="I17" s="6">
        <v>-14.7</v>
      </c>
      <c r="J17" s="6">
        <v>-7.35</v>
      </c>
      <c r="K17" s="111" t="str">
        <f t="shared" si="7"/>
        <v>Yes</v>
      </c>
    </row>
    <row r="18" spans="1:11" x14ac:dyDescent="0.25">
      <c r="A18" s="131" t="s">
        <v>378</v>
      </c>
      <c r="B18" s="3" t="s">
        <v>213</v>
      </c>
      <c r="C18" s="4">
        <v>0.64759546619999997</v>
      </c>
      <c r="D18" s="5" t="str">
        <f t="shared" si="4"/>
        <v>N/A</v>
      </c>
      <c r="E18" s="4">
        <v>0.94298877260000002</v>
      </c>
      <c r="F18" s="5" t="str">
        <f t="shared" si="5"/>
        <v>N/A</v>
      </c>
      <c r="G18" s="4">
        <v>0.68780803899999998</v>
      </c>
      <c r="H18" s="5" t="str">
        <f t="shared" si="6"/>
        <v>N/A</v>
      </c>
      <c r="I18" s="6">
        <v>45.61</v>
      </c>
      <c r="J18" s="6">
        <v>-27.1</v>
      </c>
      <c r="K18" s="111" t="str">
        <f t="shared" si="7"/>
        <v>Yes</v>
      </c>
    </row>
    <row r="19" spans="1:11" x14ac:dyDescent="0.25">
      <c r="A19" s="131" t="s">
        <v>379</v>
      </c>
      <c r="B19" s="3" t="s">
        <v>213</v>
      </c>
      <c r="C19" s="4">
        <v>7.2277305719999996</v>
      </c>
      <c r="D19" s="5" t="str">
        <f t="shared" si="4"/>
        <v>N/A</v>
      </c>
      <c r="E19" s="4">
        <v>10.083830571</v>
      </c>
      <c r="F19" s="5" t="str">
        <f t="shared" si="5"/>
        <v>N/A</v>
      </c>
      <c r="G19" s="4">
        <v>7.9296353957000001</v>
      </c>
      <c r="H19" s="5" t="str">
        <f t="shared" si="6"/>
        <v>N/A</v>
      </c>
      <c r="I19" s="6">
        <v>39.520000000000003</v>
      </c>
      <c r="J19" s="6">
        <v>-21.4</v>
      </c>
      <c r="K19" s="111" t="str">
        <f t="shared" si="7"/>
        <v>Yes</v>
      </c>
    </row>
    <row r="20" spans="1:11" x14ac:dyDescent="0.25">
      <c r="A20" s="131" t="s">
        <v>380</v>
      </c>
      <c r="B20" s="3" t="s">
        <v>213</v>
      </c>
      <c r="C20" s="4">
        <v>7.5842134286</v>
      </c>
      <c r="D20" s="5" t="str">
        <f t="shared" si="4"/>
        <v>N/A</v>
      </c>
      <c r="E20" s="4">
        <v>7.1950536453999998</v>
      </c>
      <c r="F20" s="5" t="str">
        <f t="shared" si="5"/>
        <v>N/A</v>
      </c>
      <c r="G20" s="4">
        <v>7.2624276678999999</v>
      </c>
      <c r="H20" s="5" t="str">
        <f t="shared" si="6"/>
        <v>N/A</v>
      </c>
      <c r="I20" s="6">
        <v>-5.13</v>
      </c>
      <c r="J20" s="6">
        <v>0.93640000000000001</v>
      </c>
      <c r="K20" s="111" t="str">
        <f t="shared" si="7"/>
        <v>Yes</v>
      </c>
    </row>
    <row r="21" spans="1:11" x14ac:dyDescent="0.25">
      <c r="A21" s="131" t="s">
        <v>381</v>
      </c>
      <c r="B21" s="3" t="s">
        <v>213</v>
      </c>
      <c r="C21" s="4">
        <v>0.64101869180000004</v>
      </c>
      <c r="D21" s="5" t="str">
        <f t="shared" si="4"/>
        <v>N/A</v>
      </c>
      <c r="E21" s="4">
        <v>0.60277605919999999</v>
      </c>
      <c r="F21" s="5" t="str">
        <f t="shared" si="5"/>
        <v>N/A</v>
      </c>
      <c r="G21" s="4">
        <v>0.65042453300000003</v>
      </c>
      <c r="H21" s="5" t="str">
        <f t="shared" si="6"/>
        <v>N/A</v>
      </c>
      <c r="I21" s="6">
        <v>-5.97</v>
      </c>
      <c r="J21" s="6">
        <v>7.9050000000000002</v>
      </c>
      <c r="K21" s="111" t="str">
        <f t="shared" si="7"/>
        <v>Yes</v>
      </c>
    </row>
    <row r="22" spans="1:11" x14ac:dyDescent="0.25">
      <c r="A22" s="131" t="s">
        <v>382</v>
      </c>
      <c r="B22" s="3" t="s">
        <v>213</v>
      </c>
      <c r="C22" s="4">
        <v>35.255269189000003</v>
      </c>
      <c r="D22" s="5" t="str">
        <f t="shared" si="4"/>
        <v>N/A</v>
      </c>
      <c r="E22" s="4">
        <v>36.187592983000002</v>
      </c>
      <c r="F22" s="5" t="str">
        <f t="shared" si="5"/>
        <v>N/A</v>
      </c>
      <c r="G22" s="4">
        <v>34.784201136999997</v>
      </c>
      <c r="H22" s="5" t="str">
        <f t="shared" si="6"/>
        <v>N/A</v>
      </c>
      <c r="I22" s="6">
        <v>2.6440000000000001</v>
      </c>
      <c r="J22" s="6">
        <v>-3.88</v>
      </c>
      <c r="K22" s="111" t="str">
        <f t="shared" si="7"/>
        <v>Yes</v>
      </c>
    </row>
    <row r="23" spans="1:11" x14ac:dyDescent="0.25">
      <c r="A23" s="131" t="s">
        <v>383</v>
      </c>
      <c r="B23" s="3" t="s">
        <v>213</v>
      </c>
      <c r="C23" s="4">
        <v>0</v>
      </c>
      <c r="D23" s="5" t="str">
        <f t="shared" si="4"/>
        <v>N/A</v>
      </c>
      <c r="E23" s="4">
        <v>0</v>
      </c>
      <c r="F23" s="5" t="str">
        <f t="shared" si="5"/>
        <v>N/A</v>
      </c>
      <c r="G23" s="4">
        <v>7.9977678999999992E-3</v>
      </c>
      <c r="H23" s="5" t="str">
        <f t="shared" si="6"/>
        <v>N/A</v>
      </c>
      <c r="I23" s="6" t="s">
        <v>1748</v>
      </c>
      <c r="J23" s="6" t="s">
        <v>1748</v>
      </c>
      <c r="K23" s="111" t="str">
        <f t="shared" si="7"/>
        <v>N/A</v>
      </c>
    </row>
    <row r="24" spans="1:11" x14ac:dyDescent="0.25">
      <c r="A24" s="131" t="s">
        <v>384</v>
      </c>
      <c r="B24" s="3" t="s">
        <v>213</v>
      </c>
      <c r="C24" s="4">
        <v>3.9999074915000001</v>
      </c>
      <c r="D24" s="5" t="str">
        <f t="shared" si="4"/>
        <v>N/A</v>
      </c>
      <c r="E24" s="4">
        <v>3.6905929401000002</v>
      </c>
      <c r="F24" s="5" t="str">
        <f t="shared" si="5"/>
        <v>N/A</v>
      </c>
      <c r="G24" s="4">
        <v>4.6975677394000002</v>
      </c>
      <c r="H24" s="5" t="str">
        <f t="shared" si="6"/>
        <v>N/A</v>
      </c>
      <c r="I24" s="6">
        <v>-7.73</v>
      </c>
      <c r="J24" s="6">
        <v>27.28</v>
      </c>
      <c r="K24" s="111" t="str">
        <f t="shared" si="7"/>
        <v>Yes</v>
      </c>
    </row>
    <row r="25" spans="1:11" x14ac:dyDescent="0.25">
      <c r="A25" s="131" t="s">
        <v>385</v>
      </c>
      <c r="B25" s="3" t="s">
        <v>213</v>
      </c>
      <c r="C25" s="4">
        <v>3.2116340972000001</v>
      </c>
      <c r="D25" s="5" t="str">
        <f t="shared" si="4"/>
        <v>N/A</v>
      </c>
      <c r="E25" s="4">
        <v>3.6143358659000002</v>
      </c>
      <c r="F25" s="5" t="str">
        <f t="shared" si="5"/>
        <v>N/A</v>
      </c>
      <c r="G25" s="4">
        <v>3.0991350596</v>
      </c>
      <c r="H25" s="5" t="str">
        <f t="shared" si="6"/>
        <v>N/A</v>
      </c>
      <c r="I25" s="6">
        <v>12.54</v>
      </c>
      <c r="J25" s="6">
        <v>-14.3</v>
      </c>
      <c r="K25" s="111" t="str">
        <f t="shared" si="7"/>
        <v>Yes</v>
      </c>
    </row>
    <row r="26" spans="1:11" x14ac:dyDescent="0.25">
      <c r="A26" s="131" t="s">
        <v>386</v>
      </c>
      <c r="B26" s="3" t="s">
        <v>213</v>
      </c>
      <c r="C26" s="4">
        <v>2.3407173887999999</v>
      </c>
      <c r="D26" s="5" t="str">
        <f t="shared" si="4"/>
        <v>N/A</v>
      </c>
      <c r="E26" s="4">
        <v>2.8439914850000001</v>
      </c>
      <c r="F26" s="5" t="str">
        <f t="shared" si="5"/>
        <v>N/A</v>
      </c>
      <c r="G26" s="4">
        <v>3.3410069493000001</v>
      </c>
      <c r="H26" s="5" t="str">
        <f t="shared" si="6"/>
        <v>N/A</v>
      </c>
      <c r="I26" s="6">
        <v>21.5</v>
      </c>
      <c r="J26" s="6">
        <v>17.48</v>
      </c>
      <c r="K26" s="111" t="str">
        <f t="shared" si="7"/>
        <v>Yes</v>
      </c>
    </row>
    <row r="27" spans="1:11" x14ac:dyDescent="0.25">
      <c r="A27" s="131" t="s">
        <v>387</v>
      </c>
      <c r="B27" s="3" t="s">
        <v>213</v>
      </c>
      <c r="C27" s="4">
        <v>9.3953921000000003E-3</v>
      </c>
      <c r="D27" s="5" t="str">
        <f t="shared" si="4"/>
        <v>N/A</v>
      </c>
      <c r="E27" s="4">
        <v>7.3385469000000004E-3</v>
      </c>
      <c r="F27" s="5" t="str">
        <f t="shared" si="5"/>
        <v>N/A</v>
      </c>
      <c r="G27" s="4">
        <v>8.1189461999999993E-3</v>
      </c>
      <c r="H27" s="5" t="str">
        <f t="shared" si="6"/>
        <v>N/A</v>
      </c>
      <c r="I27" s="6">
        <v>-21.9</v>
      </c>
      <c r="J27" s="6">
        <v>10.63</v>
      </c>
      <c r="K27" s="111" t="str">
        <f t="shared" si="7"/>
        <v>Yes</v>
      </c>
    </row>
    <row r="28" spans="1:11" x14ac:dyDescent="0.25">
      <c r="A28" s="131" t="s">
        <v>388</v>
      </c>
      <c r="B28" s="3" t="s">
        <v>213</v>
      </c>
      <c r="C28" s="4">
        <v>0</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v>0.48050203190000002</v>
      </c>
      <c r="D29" s="5" t="str">
        <f t="shared" si="4"/>
        <v>N/A</v>
      </c>
      <c r="E29" s="4">
        <v>0.57124641300000001</v>
      </c>
      <c r="F29" s="5" t="str">
        <f t="shared" si="5"/>
        <v>N/A</v>
      </c>
      <c r="G29" s="4">
        <v>0.58868418840000003</v>
      </c>
      <c r="H29" s="5" t="str">
        <f t="shared" si="6"/>
        <v>N/A</v>
      </c>
      <c r="I29" s="6">
        <v>18.89</v>
      </c>
      <c r="J29" s="6">
        <v>3.0529999999999999</v>
      </c>
      <c r="K29" s="111" t="str">
        <f t="shared" si="7"/>
        <v>Yes</v>
      </c>
    </row>
    <row r="30" spans="1:11" x14ac:dyDescent="0.25">
      <c r="A30" s="131" t="s">
        <v>390</v>
      </c>
      <c r="B30" s="3" t="s">
        <v>213</v>
      </c>
      <c r="C30" s="4">
        <v>0</v>
      </c>
      <c r="D30" s="5" t="str">
        <f t="shared" si="4"/>
        <v>N/A</v>
      </c>
      <c r="E30" s="4">
        <v>0</v>
      </c>
      <c r="F30" s="5" t="str">
        <f t="shared" si="5"/>
        <v>N/A</v>
      </c>
      <c r="G30" s="4">
        <v>0</v>
      </c>
      <c r="H30" s="5" t="str">
        <f t="shared" si="6"/>
        <v>N/A</v>
      </c>
      <c r="I30" s="6" t="s">
        <v>1748</v>
      </c>
      <c r="J30" s="6" t="s">
        <v>1748</v>
      </c>
      <c r="K30" s="111" t="str">
        <f t="shared" si="7"/>
        <v>N/A</v>
      </c>
    </row>
    <row r="31" spans="1:11" x14ac:dyDescent="0.25">
      <c r="A31" s="131" t="s">
        <v>391</v>
      </c>
      <c r="B31" s="3" t="s">
        <v>213</v>
      </c>
      <c r="C31" s="4">
        <v>8.9653722000000005E-2</v>
      </c>
      <c r="D31" s="5" t="str">
        <f t="shared" si="4"/>
        <v>N/A</v>
      </c>
      <c r="E31" s="4">
        <v>0.11210863140000001</v>
      </c>
      <c r="F31" s="5" t="str">
        <f t="shared" si="5"/>
        <v>N/A</v>
      </c>
      <c r="G31" s="4">
        <v>0.2235739662</v>
      </c>
      <c r="H31" s="5" t="str">
        <f t="shared" si="6"/>
        <v>N/A</v>
      </c>
      <c r="I31" s="6">
        <v>25.05</v>
      </c>
      <c r="J31" s="6">
        <v>99.43</v>
      </c>
      <c r="K31" s="111" t="str">
        <f t="shared" si="7"/>
        <v>No</v>
      </c>
    </row>
    <row r="32" spans="1:11" x14ac:dyDescent="0.25">
      <c r="A32" s="131" t="s">
        <v>392</v>
      </c>
      <c r="B32" s="3" t="s">
        <v>213</v>
      </c>
      <c r="C32" s="4">
        <v>1.6044438800000001E-2</v>
      </c>
      <c r="D32" s="5" t="str">
        <f t="shared" si="4"/>
        <v>N/A</v>
      </c>
      <c r="E32" s="4">
        <v>1.05582256E-2</v>
      </c>
      <c r="F32" s="5" t="str">
        <f t="shared" si="5"/>
        <v>N/A</v>
      </c>
      <c r="G32" s="4">
        <v>0.14720134169999999</v>
      </c>
      <c r="H32" s="5" t="str">
        <f t="shared" si="6"/>
        <v>N/A</v>
      </c>
      <c r="I32" s="6">
        <v>-34.200000000000003</v>
      </c>
      <c r="J32" s="6">
        <v>1294</v>
      </c>
      <c r="K32" s="111" t="str">
        <f t="shared" si="7"/>
        <v>No</v>
      </c>
    </row>
    <row r="33" spans="1:11" x14ac:dyDescent="0.25">
      <c r="A33" s="131" t="s">
        <v>393</v>
      </c>
      <c r="B33" s="3" t="s">
        <v>213</v>
      </c>
      <c r="C33" s="4">
        <v>1.4815811000000001E-3</v>
      </c>
      <c r="D33" s="5" t="str">
        <f t="shared" si="4"/>
        <v>N/A</v>
      </c>
      <c r="E33" s="4">
        <v>1.015214E-3</v>
      </c>
      <c r="F33" s="5" t="str">
        <f t="shared" si="5"/>
        <v>N/A</v>
      </c>
      <c r="G33" s="4">
        <v>2.0903256999999999E-3</v>
      </c>
      <c r="H33" s="5" t="str">
        <f t="shared" si="6"/>
        <v>N/A</v>
      </c>
      <c r="I33" s="6">
        <v>-31.5</v>
      </c>
      <c r="J33" s="6">
        <v>105.9</v>
      </c>
      <c r="K33" s="111" t="str">
        <f t="shared" si="7"/>
        <v>No</v>
      </c>
    </row>
    <row r="34" spans="1:11" x14ac:dyDescent="0.25">
      <c r="A34" s="131" t="s">
        <v>394</v>
      </c>
      <c r="B34" s="3" t="s">
        <v>213</v>
      </c>
      <c r="C34" s="4">
        <v>1.4960355099999999E-2</v>
      </c>
      <c r="D34" s="5" t="str">
        <f t="shared" si="4"/>
        <v>N/A</v>
      </c>
      <c r="E34" s="4">
        <v>2.90061E-5</v>
      </c>
      <c r="F34" s="5" t="str">
        <f t="shared" si="5"/>
        <v>N/A</v>
      </c>
      <c r="G34" s="4">
        <v>1.5541117199999999E-2</v>
      </c>
      <c r="H34" s="5" t="str">
        <f t="shared" si="6"/>
        <v>N/A</v>
      </c>
      <c r="I34" s="6">
        <v>-99.8</v>
      </c>
      <c r="J34" s="6">
        <v>53479</v>
      </c>
      <c r="K34" s="111" t="str">
        <f t="shared" si="7"/>
        <v>No</v>
      </c>
    </row>
    <row r="35" spans="1:11" x14ac:dyDescent="0.25">
      <c r="A35" s="131" t="s">
        <v>395</v>
      </c>
      <c r="B35" s="3" t="s">
        <v>213</v>
      </c>
      <c r="C35" s="4">
        <v>1.0627272510000001</v>
      </c>
      <c r="D35" s="5" t="str">
        <f t="shared" si="4"/>
        <v>N/A</v>
      </c>
      <c r="E35" s="4">
        <v>0.61124584449999997</v>
      </c>
      <c r="F35" s="5" t="str">
        <f t="shared" si="5"/>
        <v>N/A</v>
      </c>
      <c r="G35" s="4">
        <v>1.3193893461999999</v>
      </c>
      <c r="H35" s="5" t="str">
        <f t="shared" si="6"/>
        <v>N/A</v>
      </c>
      <c r="I35" s="6">
        <v>-42.5</v>
      </c>
      <c r="J35" s="6">
        <v>115.9</v>
      </c>
      <c r="K35" s="111" t="str">
        <f t="shared" si="7"/>
        <v>No</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4.5441859999999999E-4</v>
      </c>
      <c r="H38" s="5" t="str">
        <f t="shared" si="6"/>
        <v>N/A</v>
      </c>
      <c r="I38" s="6" t="s">
        <v>1748</v>
      </c>
      <c r="J38" s="6" t="s">
        <v>1748</v>
      </c>
      <c r="K38" s="111" t="str">
        <f t="shared" si="7"/>
        <v>N/A</v>
      </c>
    </row>
    <row r="39" spans="1:11" x14ac:dyDescent="0.25">
      <c r="A39" s="131" t="s">
        <v>399</v>
      </c>
      <c r="B39" s="3" t="s">
        <v>213</v>
      </c>
      <c r="C39" s="4">
        <v>1.5764745164</v>
      </c>
      <c r="D39" s="5" t="str">
        <f t="shared" si="4"/>
        <v>N/A</v>
      </c>
      <c r="E39" s="4">
        <v>1.6922747145999999</v>
      </c>
      <c r="F39" s="5" t="str">
        <f t="shared" si="5"/>
        <v>N/A</v>
      </c>
      <c r="G39" s="4">
        <v>1.5808315315999999</v>
      </c>
      <c r="H39" s="5" t="str">
        <f t="shared" si="6"/>
        <v>N/A</v>
      </c>
      <c r="I39" s="6">
        <v>7.3460000000000001</v>
      </c>
      <c r="J39" s="6">
        <v>-6.59</v>
      </c>
      <c r="K39" s="111" t="str">
        <f t="shared" si="7"/>
        <v>Yes</v>
      </c>
    </row>
    <row r="40" spans="1:11" x14ac:dyDescent="0.25">
      <c r="A40" s="131" t="s">
        <v>400</v>
      </c>
      <c r="B40" s="3" t="s">
        <v>213</v>
      </c>
      <c r="C40" s="4">
        <v>0</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v>0</v>
      </c>
      <c r="D41" s="5" t="str">
        <f t="shared" si="4"/>
        <v>N/A</v>
      </c>
      <c r="E41" s="4">
        <v>0</v>
      </c>
      <c r="F41" s="5" t="str">
        <f t="shared" si="5"/>
        <v>N/A</v>
      </c>
      <c r="G41" s="4">
        <v>0</v>
      </c>
      <c r="H41" s="5" t="str">
        <f t="shared" si="6"/>
        <v>N/A</v>
      </c>
      <c r="I41" s="6" t="s">
        <v>1748</v>
      </c>
      <c r="J41" s="6" t="s">
        <v>1748</v>
      </c>
      <c r="K41" s="111" t="str">
        <f t="shared" si="7"/>
        <v>N/A</v>
      </c>
    </row>
    <row r="42" spans="1:11" x14ac:dyDescent="0.25">
      <c r="A42" s="131" t="s">
        <v>32</v>
      </c>
      <c r="B42" s="3" t="s">
        <v>213</v>
      </c>
      <c r="C42" s="4">
        <v>78.642792252999996</v>
      </c>
      <c r="D42" s="5" t="str">
        <f t="shared" ref="D42:D51" si="8">IF($B42="N/A","N/A",IF(C42&lt;0,"No","Yes"))</f>
        <v>N/A</v>
      </c>
      <c r="E42" s="4">
        <v>83.674343715000006</v>
      </c>
      <c r="F42" s="5" t="str">
        <f t="shared" ref="F42:F51" si="9">IF($B42="N/A","N/A",IF(E42&lt;0,"No","Yes"))</f>
        <v>N/A</v>
      </c>
      <c r="G42" s="4">
        <v>86.932798452</v>
      </c>
      <c r="H42" s="5" t="str">
        <f t="shared" ref="H42:H51" si="10">IF($B42="N/A","N/A",IF(G42&lt;0,"No","Yes"))</f>
        <v>N/A</v>
      </c>
      <c r="I42" s="6">
        <v>6.3979999999999997</v>
      </c>
      <c r="J42" s="6">
        <v>3.8940000000000001</v>
      </c>
      <c r="K42" s="111" t="str">
        <f t="shared" ref="K42:K51" si="11">IF(J42="Div by 0", "N/A", IF(J42="N/A","N/A", IF(J42&gt;30, "No", IF(J42&lt;-30, "No", "Yes"))))</f>
        <v>Yes</v>
      </c>
    </row>
    <row r="43" spans="1:11" x14ac:dyDescent="0.25">
      <c r="A43" s="131" t="s">
        <v>39</v>
      </c>
      <c r="B43" s="3" t="s">
        <v>213</v>
      </c>
      <c r="C43" s="4">
        <v>94.193406804999995</v>
      </c>
      <c r="D43" s="5" t="str">
        <f t="shared" si="8"/>
        <v>N/A</v>
      </c>
      <c r="E43" s="4">
        <v>97.809408144000002</v>
      </c>
      <c r="F43" s="5" t="str">
        <f t="shared" si="9"/>
        <v>N/A</v>
      </c>
      <c r="G43" s="4">
        <v>99.820858376000004</v>
      </c>
      <c r="H43" s="5" t="str">
        <f t="shared" si="10"/>
        <v>N/A</v>
      </c>
      <c r="I43" s="6">
        <v>3.839</v>
      </c>
      <c r="J43" s="6">
        <v>2.056</v>
      </c>
      <c r="K43" s="111" t="str">
        <f t="shared" si="11"/>
        <v>Yes</v>
      </c>
    </row>
    <row r="44" spans="1:11" x14ac:dyDescent="0.25">
      <c r="A44" s="131" t="s">
        <v>40</v>
      </c>
      <c r="B44" s="3" t="s">
        <v>213</v>
      </c>
      <c r="C44" s="4">
        <v>25.771346046000001</v>
      </c>
      <c r="D44" s="5" t="str">
        <f t="shared" si="8"/>
        <v>N/A</v>
      </c>
      <c r="E44" s="4">
        <v>40.662609881000002</v>
      </c>
      <c r="F44" s="5" t="str">
        <f t="shared" si="9"/>
        <v>N/A</v>
      </c>
      <c r="G44" s="4">
        <v>49.383621243999997</v>
      </c>
      <c r="H44" s="5" t="str">
        <f t="shared" si="10"/>
        <v>N/A</v>
      </c>
      <c r="I44" s="6">
        <v>57.78</v>
      </c>
      <c r="J44" s="6">
        <v>21.45</v>
      </c>
      <c r="K44" s="111" t="str">
        <f t="shared" si="11"/>
        <v>Yes</v>
      </c>
    </row>
    <row r="45" spans="1:11" x14ac:dyDescent="0.25">
      <c r="A45" s="131" t="s">
        <v>163</v>
      </c>
      <c r="B45" s="3" t="s">
        <v>213</v>
      </c>
      <c r="C45" s="4">
        <v>98.932430507999996</v>
      </c>
      <c r="D45" s="5" t="str">
        <f t="shared" si="8"/>
        <v>N/A</v>
      </c>
      <c r="E45" s="4">
        <v>97.723890218999998</v>
      </c>
      <c r="F45" s="5" t="str">
        <f t="shared" si="9"/>
        <v>N/A</v>
      </c>
      <c r="G45" s="4">
        <v>98.396114296999997</v>
      </c>
      <c r="H45" s="5" t="str">
        <f t="shared" si="10"/>
        <v>N/A</v>
      </c>
      <c r="I45" s="6">
        <v>-1.22</v>
      </c>
      <c r="J45" s="6">
        <v>0.68789999999999996</v>
      </c>
      <c r="K45" s="111" t="str">
        <f t="shared" si="11"/>
        <v>Yes</v>
      </c>
    </row>
    <row r="46" spans="1:11" x14ac:dyDescent="0.25">
      <c r="A46" s="131" t="s">
        <v>41</v>
      </c>
      <c r="B46" s="3" t="s">
        <v>213</v>
      </c>
      <c r="C46" s="4">
        <v>100</v>
      </c>
      <c r="D46" s="5" t="str">
        <f t="shared" si="8"/>
        <v>N/A</v>
      </c>
      <c r="E46" s="4">
        <v>100</v>
      </c>
      <c r="F46" s="5" t="str">
        <f t="shared" si="9"/>
        <v>N/A</v>
      </c>
      <c r="G46" s="4">
        <v>100</v>
      </c>
      <c r="H46" s="5" t="str">
        <f t="shared" si="10"/>
        <v>N/A</v>
      </c>
      <c r="I46" s="6">
        <v>0</v>
      </c>
      <c r="J46" s="6">
        <v>0</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99.605147709999997</v>
      </c>
      <c r="D48" s="5" t="str">
        <f t="shared" si="8"/>
        <v>N/A</v>
      </c>
      <c r="E48" s="4">
        <v>99.182462018999999</v>
      </c>
      <c r="F48" s="5" t="str">
        <f t="shared" si="9"/>
        <v>N/A</v>
      </c>
      <c r="G48" s="4">
        <v>99.358319249999994</v>
      </c>
      <c r="H48" s="5" t="str">
        <f t="shared" si="10"/>
        <v>N/A</v>
      </c>
      <c r="I48" s="6">
        <v>-0.42399999999999999</v>
      </c>
      <c r="J48" s="6">
        <v>0.17730000000000001</v>
      </c>
      <c r="K48" s="111" t="str">
        <f t="shared" si="11"/>
        <v>Yes</v>
      </c>
    </row>
    <row r="49" spans="1:12" x14ac:dyDescent="0.25">
      <c r="A49" s="131" t="s">
        <v>44</v>
      </c>
      <c r="B49" s="3" t="s">
        <v>213</v>
      </c>
      <c r="C49" s="4">
        <v>74.479859711000003</v>
      </c>
      <c r="D49" s="5" t="str">
        <f t="shared" si="8"/>
        <v>N/A</v>
      </c>
      <c r="E49" s="4">
        <v>75.465282944999998</v>
      </c>
      <c r="F49" s="5" t="str">
        <f t="shared" si="9"/>
        <v>N/A</v>
      </c>
      <c r="G49" s="4">
        <v>76.956401798000002</v>
      </c>
      <c r="H49" s="5" t="str">
        <f t="shared" si="10"/>
        <v>N/A</v>
      </c>
      <c r="I49" s="6">
        <v>1.323</v>
      </c>
      <c r="J49" s="6">
        <v>1.976</v>
      </c>
      <c r="K49" s="111" t="str">
        <f t="shared" si="11"/>
        <v>Yes</v>
      </c>
    </row>
    <row r="50" spans="1:12" x14ac:dyDescent="0.25">
      <c r="A50" s="131" t="s">
        <v>45</v>
      </c>
      <c r="B50" s="3" t="s">
        <v>213</v>
      </c>
      <c r="C50" s="4">
        <v>25.520140289</v>
      </c>
      <c r="D50" s="5" t="str">
        <f t="shared" si="8"/>
        <v>N/A</v>
      </c>
      <c r="E50" s="4">
        <v>24.534717055000002</v>
      </c>
      <c r="F50" s="5" t="str">
        <f t="shared" si="9"/>
        <v>N/A</v>
      </c>
      <c r="G50" s="4">
        <v>23.043598201999998</v>
      </c>
      <c r="H50" s="5" t="str">
        <f t="shared" si="10"/>
        <v>N/A</v>
      </c>
      <c r="I50" s="6">
        <v>-3.86</v>
      </c>
      <c r="J50" s="6">
        <v>-6.08</v>
      </c>
      <c r="K50" s="111" t="str">
        <f t="shared" si="11"/>
        <v>Yes</v>
      </c>
    </row>
    <row r="51" spans="1:12" x14ac:dyDescent="0.25">
      <c r="A51" s="131" t="s">
        <v>50</v>
      </c>
      <c r="B51" s="3" t="s">
        <v>213</v>
      </c>
      <c r="C51" s="4">
        <v>0</v>
      </c>
      <c r="D51" s="5" t="str">
        <f t="shared" si="8"/>
        <v>N/A</v>
      </c>
      <c r="E51" s="4">
        <v>0</v>
      </c>
      <c r="F51" s="5" t="str">
        <f t="shared" si="9"/>
        <v>N/A</v>
      </c>
      <c r="G51" s="4">
        <v>0</v>
      </c>
      <c r="H51" s="5" t="str">
        <f t="shared" si="10"/>
        <v>N/A</v>
      </c>
      <c r="I51" s="6" t="s">
        <v>1748</v>
      </c>
      <c r="J51" s="6" t="s">
        <v>1748</v>
      </c>
      <c r="K51" s="111" t="str">
        <f t="shared" si="11"/>
        <v>N/A</v>
      </c>
      <c r="L51" s="38"/>
    </row>
    <row r="52" spans="1:12" s="38" customFormat="1" x14ac:dyDescent="0.25">
      <c r="A52" s="130" t="s">
        <v>895</v>
      </c>
      <c r="B52" s="3" t="s">
        <v>213</v>
      </c>
      <c r="C52" s="4">
        <v>0</v>
      </c>
      <c r="D52" s="5" t="str">
        <f t="shared" ref="D52:D57" si="12">IF($B52="N/A","N/A",IF(C52&lt;0,"No","Yes"))</f>
        <v>N/A</v>
      </c>
      <c r="E52" s="4">
        <v>0</v>
      </c>
      <c r="F52" s="5" t="str">
        <f t="shared" ref="F52:F57" si="13">IF($B52="N/A","N/A",IF(E52&lt;0,"No","Yes"))</f>
        <v>N/A</v>
      </c>
      <c r="G52" s="4">
        <v>1.90855825E-2</v>
      </c>
      <c r="H52" s="5" t="str">
        <f t="shared" ref="H52:H57" si="14">IF($B52="N/A","N/A",IF(G52&lt;0,"No","Yes"))</f>
        <v>N/A</v>
      </c>
      <c r="I52" s="6" t="s">
        <v>1748</v>
      </c>
      <c r="J52" s="6" t="s">
        <v>1748</v>
      </c>
      <c r="K52" s="111" t="str">
        <f t="shared" ref="K52:K57" si="15">IF(J52="Div by 0", "N/A", IF(J52="N/A","N/A", IF(J52&gt;30, "No", IF(J52&lt;-30, "No", "Yes"))))</f>
        <v>N/A</v>
      </c>
    </row>
    <row r="53" spans="1:12" s="38" customFormat="1" x14ac:dyDescent="0.25">
      <c r="A53" s="130" t="s">
        <v>896</v>
      </c>
      <c r="B53" s="3" t="s">
        <v>213</v>
      </c>
      <c r="C53" s="4">
        <v>0</v>
      </c>
      <c r="D53" s="5" t="str">
        <f t="shared" si="12"/>
        <v>N/A</v>
      </c>
      <c r="E53" s="4">
        <v>0</v>
      </c>
      <c r="F53" s="5" t="str">
        <f t="shared" si="13"/>
        <v>N/A</v>
      </c>
      <c r="G53" s="4">
        <v>0</v>
      </c>
      <c r="H53" s="5" t="str">
        <f t="shared" si="14"/>
        <v>N/A</v>
      </c>
      <c r="I53" s="6" t="s">
        <v>1748</v>
      </c>
      <c r="J53" s="6" t="s">
        <v>1748</v>
      </c>
      <c r="K53" s="111" t="str">
        <f t="shared" si="15"/>
        <v>N/A</v>
      </c>
    </row>
    <row r="54" spans="1:12" s="38" customFormat="1" x14ac:dyDescent="0.25">
      <c r="A54" s="130" t="s">
        <v>897</v>
      </c>
      <c r="B54" s="3" t="s">
        <v>213</v>
      </c>
      <c r="C54" s="4">
        <v>9.0736721600999992</v>
      </c>
      <c r="D54" s="5" t="str">
        <f t="shared" si="12"/>
        <v>N/A</v>
      </c>
      <c r="E54" s="4">
        <v>8.5316263815000006</v>
      </c>
      <c r="F54" s="5" t="str">
        <f t="shared" si="13"/>
        <v>N/A</v>
      </c>
      <c r="G54" s="4">
        <v>7.2472803802000003</v>
      </c>
      <c r="H54" s="5" t="str">
        <f t="shared" si="14"/>
        <v>N/A</v>
      </c>
      <c r="I54" s="6">
        <v>-5.97</v>
      </c>
      <c r="J54" s="6">
        <v>-15.1</v>
      </c>
      <c r="K54" s="111" t="str">
        <f t="shared" si="15"/>
        <v>Yes</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0.13843748850000001</v>
      </c>
      <c r="D56" s="5" t="str">
        <f t="shared" si="12"/>
        <v>N/A</v>
      </c>
      <c r="E56" s="4">
        <v>9.5720180000000003E-4</v>
      </c>
      <c r="F56" s="5" t="str">
        <f t="shared" si="13"/>
        <v>N/A</v>
      </c>
      <c r="G56" s="4">
        <v>3.1203413000000001E-3</v>
      </c>
      <c r="H56" s="5" t="str">
        <f t="shared" si="14"/>
        <v>N/A</v>
      </c>
      <c r="I56" s="6">
        <v>-99.3</v>
      </c>
      <c r="J56" s="6">
        <v>226</v>
      </c>
      <c r="K56" s="111" t="str">
        <f t="shared" si="15"/>
        <v>No</v>
      </c>
    </row>
    <row r="57" spans="1:12" s="38" customFormat="1" ht="25" x14ac:dyDescent="0.25">
      <c r="A57" s="137" t="s">
        <v>935</v>
      </c>
      <c r="B57" s="139" t="s">
        <v>213</v>
      </c>
      <c r="C57" s="124">
        <v>0.13095731099999999</v>
      </c>
      <c r="D57" s="120" t="str">
        <f t="shared" si="12"/>
        <v>N/A</v>
      </c>
      <c r="E57" s="124">
        <v>9.5720180000000003E-4</v>
      </c>
      <c r="F57" s="120" t="str">
        <f t="shared" si="13"/>
        <v>N/A</v>
      </c>
      <c r="G57" s="124">
        <v>3.1203413000000001E-3</v>
      </c>
      <c r="H57" s="120" t="str">
        <f t="shared" si="14"/>
        <v>N/A</v>
      </c>
      <c r="I57" s="121">
        <v>-99.3</v>
      </c>
      <c r="J57" s="121">
        <v>226</v>
      </c>
      <c r="K57" s="122" t="str">
        <f t="shared" si="15"/>
        <v>No</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2176165</v>
      </c>
      <c r="D7" s="19" t="str">
        <f>IF($B7="N/A","N/A",IF(C7&gt;15,"No",IF(C7&lt;-15,"No","Yes")))</f>
        <v>N/A</v>
      </c>
      <c r="E7" s="18">
        <v>1092701</v>
      </c>
      <c r="F7" s="19" t="str">
        <f>IF($B7="N/A","N/A",IF(E7&gt;15,"No",IF(E7&lt;-15,"No","Yes")))</f>
        <v>N/A</v>
      </c>
      <c r="G7" s="18">
        <v>1135416</v>
      </c>
      <c r="H7" s="19" t="str">
        <f>IF($B7="N/A","N/A",IF(G7&gt;15,"No",IF(G7&lt;-15,"No","Yes")))</f>
        <v>N/A</v>
      </c>
      <c r="I7" s="20">
        <v>-49.8</v>
      </c>
      <c r="J7" s="20">
        <v>3.9089999999999998</v>
      </c>
      <c r="K7" s="112" t="str">
        <f t="shared" ref="K7:K22" si="0">IF(J7="Div by 0", "N/A", IF(J7="N/A","N/A", IF(J7&gt;30, "No", IF(J7&lt;-30, "No", "Yes"))))</f>
        <v>Yes</v>
      </c>
    </row>
    <row r="8" spans="1:11" x14ac:dyDescent="0.25">
      <c r="A8" s="110" t="s">
        <v>362</v>
      </c>
      <c r="B8" s="17" t="s">
        <v>213</v>
      </c>
      <c r="C8" s="21">
        <v>45.651823276000002</v>
      </c>
      <c r="D8" s="19" t="str">
        <f>IF($B8="N/A","N/A",IF(C8&gt;15,"No",IF(C8&lt;-15,"No","Yes")))</f>
        <v>N/A</v>
      </c>
      <c r="E8" s="21">
        <v>96.365428420000001</v>
      </c>
      <c r="F8" s="19" t="str">
        <f>IF($B8="N/A","N/A",IF(E8&gt;15,"No",IF(E8&lt;-15,"No","Yes")))</f>
        <v>N/A</v>
      </c>
      <c r="G8" s="21">
        <v>97.790325308000007</v>
      </c>
      <c r="H8" s="19" t="str">
        <f>IF($B8="N/A","N/A",IF(G8&gt;15,"No",IF(G8&lt;-15,"No","Yes")))</f>
        <v>N/A</v>
      </c>
      <c r="I8" s="20">
        <v>111.1</v>
      </c>
      <c r="J8" s="20">
        <v>1.4790000000000001</v>
      </c>
      <c r="K8" s="112" t="str">
        <f t="shared" si="0"/>
        <v>Yes</v>
      </c>
    </row>
    <row r="9" spans="1:11" x14ac:dyDescent="0.25">
      <c r="A9" s="110" t="s">
        <v>119</v>
      </c>
      <c r="B9" s="22" t="s">
        <v>213</v>
      </c>
      <c r="C9" s="5">
        <v>54.348176723999998</v>
      </c>
      <c r="D9" s="5" t="str">
        <f>IF($B9="N/A","N/A",IF(C9&gt;15,"No",IF(C9&lt;-15,"No","Yes")))</f>
        <v>N/A</v>
      </c>
      <c r="E9" s="5">
        <v>3.6345715799999998</v>
      </c>
      <c r="F9" s="5" t="str">
        <f>IF($B9="N/A","N/A",IF(E9&gt;15,"No",IF(E9&lt;-15,"No","Yes")))</f>
        <v>N/A</v>
      </c>
      <c r="G9" s="5">
        <v>2.2096746919000001</v>
      </c>
      <c r="H9" s="5" t="str">
        <f>IF($B9="N/A","N/A",IF(G9&gt;15,"No",IF(G9&lt;-15,"No","Yes")))</f>
        <v>N/A</v>
      </c>
      <c r="I9" s="6">
        <v>-93.3</v>
      </c>
      <c r="J9" s="6">
        <v>-39.200000000000003</v>
      </c>
      <c r="K9" s="111" t="str">
        <f t="shared" si="0"/>
        <v>No</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99.990074281999995</v>
      </c>
      <c r="D11" s="5" t="str">
        <f>IF(OR($B11="N/A",$C11="N/A"),"N/A",IF(C11&gt;100,"No",IF(C11&lt;95,"No","Yes")))</f>
        <v>Yes</v>
      </c>
      <c r="E11" s="5">
        <v>99.873432897000001</v>
      </c>
      <c r="F11" s="5" t="str">
        <f>IF(OR($B11="N/A",$E11="N/A"),"N/A",IF(E11&gt;100,"No",IF(E11&lt;95,"No","Yes")))</f>
        <v>Yes</v>
      </c>
      <c r="G11" s="5">
        <v>99.885944886999994</v>
      </c>
      <c r="H11" s="5" t="str">
        <f>IF($B11="N/A","N/A",IF(G11&gt;100,"No",IF(G11&lt;95,"No","Yes")))</f>
        <v>Yes</v>
      </c>
      <c r="I11" s="6">
        <v>-0.11700000000000001</v>
      </c>
      <c r="J11" s="6">
        <v>1.2500000000000001E-2</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45.534093233</v>
      </c>
      <c r="D13" s="5" t="str">
        <f t="shared" si="1"/>
        <v>No</v>
      </c>
      <c r="E13" s="5">
        <v>3.3240566267</v>
      </c>
      <c r="F13" s="5" t="str">
        <f t="shared" si="2"/>
        <v>No</v>
      </c>
      <c r="G13" s="5">
        <v>5.5309243484000001</v>
      </c>
      <c r="H13" s="5" t="str">
        <f t="shared" si="3"/>
        <v>No</v>
      </c>
      <c r="I13" s="6">
        <v>-92.7</v>
      </c>
      <c r="J13" s="6">
        <v>66.39</v>
      </c>
      <c r="K13" s="111" t="str">
        <f t="shared" si="0"/>
        <v>No</v>
      </c>
    </row>
    <row r="14" spans="1:11" x14ac:dyDescent="0.25">
      <c r="A14" s="110" t="s">
        <v>13</v>
      </c>
      <c r="B14" s="22" t="s">
        <v>213</v>
      </c>
      <c r="C14" s="23">
        <v>993459</v>
      </c>
      <c r="D14" s="5" t="str">
        <f>IF($B14="N/A","N/A",IF(C14&gt;15,"No",IF(C14&lt;-15,"No","Yes")))</f>
        <v>N/A</v>
      </c>
      <c r="E14" s="23">
        <v>1052986</v>
      </c>
      <c r="F14" s="5" t="str">
        <f>IF($B14="N/A","N/A",IF(E14&gt;15,"No",IF(E14&lt;-15,"No","Yes")))</f>
        <v>N/A</v>
      </c>
      <c r="G14" s="23">
        <v>1110327</v>
      </c>
      <c r="H14" s="5" t="str">
        <f>IF($B14="N/A","N/A",IF(G14&gt;15,"No",IF(G14&lt;-15,"No","Yes")))</f>
        <v>N/A</v>
      </c>
      <c r="I14" s="6">
        <v>5.992</v>
      </c>
      <c r="J14" s="6">
        <v>5.4459999999999997</v>
      </c>
      <c r="K14" s="111" t="str">
        <f t="shared" si="0"/>
        <v>Yes</v>
      </c>
    </row>
    <row r="15" spans="1:11" ht="14.25" customHeight="1" x14ac:dyDescent="0.25">
      <c r="A15" s="110" t="s">
        <v>442</v>
      </c>
      <c r="B15" s="22" t="s">
        <v>213</v>
      </c>
      <c r="C15" s="5">
        <v>4.4707431307999999</v>
      </c>
      <c r="D15" s="5" t="str">
        <f>IF($B15="N/A","N/A",IF(C15&gt;15,"No",IF(C15&lt;-15,"No","Yes")))</f>
        <v>N/A</v>
      </c>
      <c r="E15" s="5">
        <v>0.53210584000000005</v>
      </c>
      <c r="F15" s="5" t="str">
        <f>IF($B15="N/A","N/A",IF(E15&gt;15,"No",IF(E15&lt;-15,"No","Yes")))</f>
        <v>N/A</v>
      </c>
      <c r="G15" s="5">
        <v>3.1053914748000002</v>
      </c>
      <c r="H15" s="5" t="str">
        <f>IF($B15="N/A","N/A",IF(G15&gt;15,"No",IF(G15&lt;-15,"No","Yes")))</f>
        <v>N/A</v>
      </c>
      <c r="I15" s="6">
        <v>-88.1</v>
      </c>
      <c r="J15" s="6">
        <v>483.6</v>
      </c>
      <c r="K15" s="111" t="str">
        <f t="shared" si="0"/>
        <v>No</v>
      </c>
    </row>
    <row r="16" spans="1:11" ht="12.75" customHeight="1" x14ac:dyDescent="0.25">
      <c r="A16" s="110" t="s">
        <v>859</v>
      </c>
      <c r="B16" s="22" t="s">
        <v>213</v>
      </c>
      <c r="C16" s="24">
        <v>52.347495215999999</v>
      </c>
      <c r="D16" s="5" t="str">
        <f>IF($B16="N/A","N/A",IF(C16&gt;15,"No",IF(C16&lt;-15,"No","Yes")))</f>
        <v>N/A</v>
      </c>
      <c r="E16" s="24">
        <v>7.7469212921999997</v>
      </c>
      <c r="F16" s="5" t="str">
        <f>IF($B16="N/A","N/A",IF(E16&gt;15,"No",IF(E16&lt;-15,"No","Yes")))</f>
        <v>N/A</v>
      </c>
      <c r="G16" s="24">
        <v>275.39968097000002</v>
      </c>
      <c r="H16" s="5" t="str">
        <f>IF($B16="N/A","N/A",IF(G16&gt;15,"No",IF(G16&lt;-15,"No","Yes")))</f>
        <v>N/A</v>
      </c>
      <c r="I16" s="6">
        <v>-85.2</v>
      </c>
      <c r="J16" s="6">
        <v>3455</v>
      </c>
      <c r="K16" s="111" t="str">
        <f t="shared" si="0"/>
        <v>No</v>
      </c>
    </row>
    <row r="17" spans="1:11" x14ac:dyDescent="0.25">
      <c r="A17" s="110" t="s">
        <v>131</v>
      </c>
      <c r="B17" s="22" t="s">
        <v>213</v>
      </c>
      <c r="C17" s="23">
        <v>477</v>
      </c>
      <c r="D17" s="5" t="str">
        <f>IF($B17="N/A","N/A",IF(C17&gt;15,"No",IF(C17&lt;-15,"No","Yes")))</f>
        <v>N/A</v>
      </c>
      <c r="E17" s="23">
        <v>455</v>
      </c>
      <c r="F17" s="5" t="str">
        <f>IF($B17="N/A","N/A",IF(E17&gt;15,"No",IF(E17&lt;-15,"No","Yes")))</f>
        <v>N/A</v>
      </c>
      <c r="G17" s="23">
        <v>589</v>
      </c>
      <c r="H17" s="5" t="str">
        <f>IF($B17="N/A","N/A",IF(G17&gt;15,"No",IF(G17&lt;-15,"No","Yes")))</f>
        <v>N/A</v>
      </c>
      <c r="I17" s="6">
        <v>-4.6100000000000003</v>
      </c>
      <c r="J17" s="6">
        <v>29.45</v>
      </c>
      <c r="K17" s="111" t="str">
        <f t="shared" si="0"/>
        <v>Yes</v>
      </c>
    </row>
    <row r="18" spans="1:11" x14ac:dyDescent="0.25">
      <c r="A18" s="110" t="s">
        <v>346</v>
      </c>
      <c r="B18" s="22" t="s">
        <v>213</v>
      </c>
      <c r="C18" s="4">
        <v>2.19192938E-2</v>
      </c>
      <c r="D18" s="5" t="str">
        <f>IF($B18="N/A","N/A",IF(C18&gt;15,"No",IF(C18&lt;-15,"No","Yes")))</f>
        <v>N/A</v>
      </c>
      <c r="E18" s="4">
        <v>4.1639936299999999E-2</v>
      </c>
      <c r="F18" s="5" t="str">
        <f>IF($B18="N/A","N/A",IF(E18&gt;15,"No",IF(E18&lt;-15,"No","Yes")))</f>
        <v>N/A</v>
      </c>
      <c r="G18" s="4">
        <v>5.1875259799999997E-2</v>
      </c>
      <c r="H18" s="5" t="str">
        <f>IF($B18="N/A","N/A",IF(G18&gt;15,"No",IF(G18&lt;-15,"No","Yes")))</f>
        <v>N/A</v>
      </c>
      <c r="I18" s="6">
        <v>89.97</v>
      </c>
      <c r="J18" s="6">
        <v>24.58</v>
      </c>
      <c r="K18" s="111" t="str">
        <f t="shared" si="0"/>
        <v>Yes</v>
      </c>
    </row>
    <row r="19" spans="1:11" ht="27.75" customHeight="1" x14ac:dyDescent="0.25">
      <c r="A19" s="110" t="s">
        <v>838</v>
      </c>
      <c r="B19" s="22" t="s">
        <v>213</v>
      </c>
      <c r="C19" s="24">
        <v>86.398322851000003</v>
      </c>
      <c r="D19" s="5" t="str">
        <f>IF($B19="N/A","N/A",IF(C19&gt;60,"No",IF(C19&lt;15,"No","Yes")))</f>
        <v>N/A</v>
      </c>
      <c r="E19" s="24">
        <v>245.86153845999999</v>
      </c>
      <c r="F19" s="5" t="str">
        <f>IF($B19="N/A","N/A",IF(E19&gt;60,"No",IF(E19&lt;15,"No","Yes")))</f>
        <v>N/A</v>
      </c>
      <c r="G19" s="24">
        <v>154.27164686</v>
      </c>
      <c r="H19" s="5" t="str">
        <f>IF($B19="N/A","N/A",IF(G19&gt;60,"No",IF(G19&lt;15,"No","Yes")))</f>
        <v>N/A</v>
      </c>
      <c r="I19" s="6">
        <v>184.6</v>
      </c>
      <c r="J19" s="6">
        <v>-37.299999999999997</v>
      </c>
      <c r="K19" s="111" t="str">
        <f t="shared" si="0"/>
        <v>No</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993459</v>
      </c>
      <c r="D6" s="5" t="str">
        <f>IF($B6="N/A","N/A",IF(C6&gt;15,"No",IF(C6&lt;-15,"No","Yes")))</f>
        <v>N/A</v>
      </c>
      <c r="E6" s="23">
        <v>1052986</v>
      </c>
      <c r="F6" s="5" t="str">
        <f>IF($B6="N/A","N/A",IF(E6&gt;15,"No",IF(E6&lt;-15,"No","Yes")))</f>
        <v>N/A</v>
      </c>
      <c r="G6" s="23">
        <v>1110327</v>
      </c>
      <c r="H6" s="5" t="str">
        <f>IF($B6="N/A","N/A",IF(G6&gt;15,"No",IF(G6&lt;-15,"No","Yes")))</f>
        <v>N/A</v>
      </c>
      <c r="I6" s="6">
        <v>5.992</v>
      </c>
      <c r="J6" s="6">
        <v>5.4459999999999997</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96.372246867000001</v>
      </c>
      <c r="D9" s="5" t="str">
        <f>IF($B9="N/A","N/A",IF(C9&gt;60,"No",IF(C9&lt;15,"No","Yes")))</f>
        <v>No</v>
      </c>
      <c r="E9" s="24">
        <v>93.902666322000002</v>
      </c>
      <c r="F9" s="5" t="str">
        <f>IF($B9="N/A","N/A",IF(E9&gt;60,"No",IF(E9&lt;15,"No","Yes")))</f>
        <v>No</v>
      </c>
      <c r="G9" s="24">
        <v>106.45022772999999</v>
      </c>
      <c r="H9" s="5" t="str">
        <f>IF($B9="N/A","N/A",IF(G9&gt;60,"No",IF(G9&lt;15,"No","Yes")))</f>
        <v>No</v>
      </c>
      <c r="I9" s="6">
        <v>-2.56</v>
      </c>
      <c r="J9" s="6">
        <v>13.36</v>
      </c>
      <c r="K9" s="111" t="str">
        <f t="shared" si="0"/>
        <v>Yes</v>
      </c>
    </row>
    <row r="10" spans="1:11" x14ac:dyDescent="0.25">
      <c r="A10" s="110" t="s">
        <v>14</v>
      </c>
      <c r="B10" s="22" t="s">
        <v>272</v>
      </c>
      <c r="C10" s="5">
        <v>0.40686127960000001</v>
      </c>
      <c r="D10" s="5" t="str">
        <f>IF($B10="N/A","N/A",IF(C10&gt;15,"No",IF(C10&lt;=0,"No","Yes")))</f>
        <v>Yes</v>
      </c>
      <c r="E10" s="5">
        <v>0.27759153489999999</v>
      </c>
      <c r="F10" s="5" t="str">
        <f>IF($B10="N/A","N/A",IF(E10&gt;15,"No",IF(E10&lt;=0,"No","Yes")))</f>
        <v>Yes</v>
      </c>
      <c r="G10" s="5">
        <v>0.16571694640000001</v>
      </c>
      <c r="H10" s="5" t="str">
        <f>IF($B10="N/A","N/A",IF(G10&gt;15,"No",IF(G10&lt;=0,"No","Yes")))</f>
        <v>Yes</v>
      </c>
      <c r="I10" s="6">
        <v>-31.8</v>
      </c>
      <c r="J10" s="6">
        <v>-40.299999999999997</v>
      </c>
      <c r="K10" s="111" t="str">
        <f t="shared" si="0"/>
        <v>No</v>
      </c>
    </row>
    <row r="11" spans="1:11" x14ac:dyDescent="0.25">
      <c r="A11" s="110" t="s">
        <v>874</v>
      </c>
      <c r="B11" s="22" t="s">
        <v>213</v>
      </c>
      <c r="C11" s="24">
        <v>135.79069766999999</v>
      </c>
      <c r="D11" s="5" t="str">
        <f>IF($B11="N/A","N/A",IF(C11&gt;15,"No",IF(C11&lt;-15,"No","Yes")))</f>
        <v>N/A</v>
      </c>
      <c r="E11" s="24">
        <v>116.78823127</v>
      </c>
      <c r="F11" s="5" t="str">
        <f>IF($B11="N/A","N/A",IF(E11&gt;15,"No",IF(E11&lt;-15,"No","Yes")))</f>
        <v>N/A</v>
      </c>
      <c r="G11" s="24">
        <v>93.189130434999996</v>
      </c>
      <c r="H11" s="5" t="str">
        <f>IF($B11="N/A","N/A",IF(G11&gt;15,"No",IF(G11&lt;-15,"No","Yes")))</f>
        <v>N/A</v>
      </c>
      <c r="I11" s="6">
        <v>-14</v>
      </c>
      <c r="J11" s="6">
        <v>-20.2</v>
      </c>
      <c r="K11" s="111" t="str">
        <f t="shared" si="0"/>
        <v>Yes</v>
      </c>
    </row>
    <row r="12" spans="1:11" x14ac:dyDescent="0.25">
      <c r="A12" s="110" t="s">
        <v>936</v>
      </c>
      <c r="B12" s="22" t="s">
        <v>213</v>
      </c>
      <c r="C12" s="5">
        <v>0.20081352120000001</v>
      </c>
      <c r="D12" s="5" t="str">
        <f>IF($B12="N/A","N/A",IF(C12&gt;15,"No",IF(C12&lt;-15,"No","Yes")))</f>
        <v>N/A</v>
      </c>
      <c r="E12" s="5">
        <v>0.19373476949999999</v>
      </c>
      <c r="F12" s="5" t="str">
        <f>IF($B12="N/A","N/A",IF(E12&gt;15,"No",IF(E12&lt;-15,"No","Yes")))</f>
        <v>N/A</v>
      </c>
      <c r="G12" s="5">
        <v>0.16940955229999999</v>
      </c>
      <c r="H12" s="5" t="str">
        <f>IF($B12="N/A","N/A",IF(G12&gt;15,"No",IF(G12&lt;-15,"No","Yes")))</f>
        <v>N/A</v>
      </c>
      <c r="I12" s="6">
        <v>-3.53</v>
      </c>
      <c r="J12" s="6">
        <v>-12.6</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99.981780827999998</v>
      </c>
      <c r="D15" s="5" t="str">
        <f>IF($B15="N/A","N/A",IF(C15&gt;15,"No",IF(C15&lt;-15,"No","Yes")))</f>
        <v>N/A</v>
      </c>
      <c r="E15" s="5">
        <v>99.999715096000003</v>
      </c>
      <c r="F15" s="5" t="str">
        <f>IF($B15="N/A","N/A",IF(E15&gt;15,"No",IF(E15&lt;-15,"No","Yes")))</f>
        <v>N/A</v>
      </c>
      <c r="G15" s="5">
        <v>98.222775812999998</v>
      </c>
      <c r="H15" s="5" t="str">
        <f>IF($B15="N/A","N/A",IF(G15&gt;15,"No",IF(G15&lt;-15,"No","Yes")))</f>
        <v>N/A</v>
      </c>
      <c r="I15" s="6">
        <v>1.7899999999999999E-2</v>
      </c>
      <c r="J15" s="6">
        <v>-1.78</v>
      </c>
      <c r="K15" s="111" t="str">
        <f t="shared" si="0"/>
        <v>Yes</v>
      </c>
    </row>
    <row r="16" spans="1:11" x14ac:dyDescent="0.25">
      <c r="A16" s="110" t="s">
        <v>165</v>
      </c>
      <c r="B16" s="22" t="s">
        <v>275</v>
      </c>
      <c r="C16" s="5">
        <v>100</v>
      </c>
      <c r="D16" s="5" t="str">
        <f>IF($B16="N/A","N/A",IF(C16&gt;98,"Yes","No"))</f>
        <v>Yes</v>
      </c>
      <c r="E16" s="5">
        <v>100</v>
      </c>
      <c r="F16" s="5" t="str">
        <f>IF($B16="N/A","N/A",IF(E16&gt;98,"Yes","No"))</f>
        <v>Yes</v>
      </c>
      <c r="G16" s="5">
        <v>100</v>
      </c>
      <c r="H16" s="5" t="str">
        <f>IF($B16="N/A","N/A",IF(G16&gt;98,"Yes","No"))</f>
        <v>Yes</v>
      </c>
      <c r="I16" s="6">
        <v>0</v>
      </c>
      <c r="J16" s="6">
        <v>0</v>
      </c>
      <c r="K16" s="111" t="str">
        <f t="shared" si="0"/>
        <v>Yes</v>
      </c>
    </row>
    <row r="17" spans="1:11" x14ac:dyDescent="0.25">
      <c r="A17" s="110" t="s">
        <v>21</v>
      </c>
      <c r="B17" s="22" t="s">
        <v>275</v>
      </c>
      <c r="C17" s="5">
        <v>99.970909719999995</v>
      </c>
      <c r="D17" s="5" t="str">
        <f>IF($B17="N/A","N/A",IF(C17&gt;98,"Yes","No"))</f>
        <v>Yes</v>
      </c>
      <c r="E17" s="5">
        <v>99.987939061000006</v>
      </c>
      <c r="F17" s="5" t="str">
        <f>IF($B17="N/A","N/A",IF(E17&gt;98,"Yes","No"))</f>
        <v>Yes</v>
      </c>
      <c r="G17" s="5">
        <v>99.988561927999996</v>
      </c>
      <c r="H17" s="5" t="str">
        <f>IF($B17="N/A","N/A",IF(G17&gt;98,"Yes","No"))</f>
        <v>Yes</v>
      </c>
      <c r="I17" s="6">
        <v>1.7000000000000001E-2</v>
      </c>
      <c r="J17" s="6">
        <v>5.9999999999999995E-4</v>
      </c>
      <c r="K17" s="111" t="str">
        <f t="shared" si="0"/>
        <v>Yes</v>
      </c>
    </row>
    <row r="18" spans="1:11" x14ac:dyDescent="0.25">
      <c r="A18" s="110" t="s">
        <v>53</v>
      </c>
      <c r="B18" s="22" t="s">
        <v>275</v>
      </c>
      <c r="C18" s="5">
        <v>99.982284120000003</v>
      </c>
      <c r="D18" s="5" t="str">
        <f>IF($B18="N/A","N/A",IF(C18&gt;98,"Yes","No"))</f>
        <v>Yes</v>
      </c>
      <c r="E18" s="5">
        <v>100</v>
      </c>
      <c r="F18" s="5" t="str">
        <f>IF($B18="N/A","N/A",IF(E18&gt;98,"Yes","No"))</f>
        <v>Yes</v>
      </c>
      <c r="G18" s="5">
        <v>100</v>
      </c>
      <c r="H18" s="5" t="str">
        <f>IF($B18="N/A","N/A",IF(G18&gt;98,"Yes","No"))</f>
        <v>Yes</v>
      </c>
      <c r="I18" s="6">
        <v>1.77E-2</v>
      </c>
      <c r="J18" s="6">
        <v>0</v>
      </c>
      <c r="K18" s="111" t="str">
        <f t="shared" si="0"/>
        <v>Yes</v>
      </c>
    </row>
    <row r="19" spans="1:11" ht="12.75" customHeight="1" x14ac:dyDescent="0.25">
      <c r="A19" s="110" t="s">
        <v>675</v>
      </c>
      <c r="B19" s="22" t="s">
        <v>223</v>
      </c>
      <c r="C19" s="5">
        <v>99.666619357000002</v>
      </c>
      <c r="D19" s="5" t="str">
        <f>IF($B19="N/A","N/A",IF(C19&gt;100,"No",IF(C19&lt;98,"No","Yes")))</f>
        <v>Yes</v>
      </c>
      <c r="E19" s="5">
        <v>99.379099057000005</v>
      </c>
      <c r="F19" s="5" t="str">
        <f>IF($B19="N/A","N/A",IF(E19&gt;100,"No",IF(E19&lt;98,"No","Yes")))</f>
        <v>Yes</v>
      </c>
      <c r="G19" s="5">
        <v>99.555356215000003</v>
      </c>
      <c r="H19" s="5" t="str">
        <f>IF($B19="N/A","N/A",IF(G19&gt;100,"No",IF(G19&lt;98,"No","Yes")))</f>
        <v>Yes</v>
      </c>
      <c r="I19" s="6">
        <v>-0.28799999999999998</v>
      </c>
      <c r="J19" s="6">
        <v>0.1774</v>
      </c>
      <c r="K19" s="111" t="str">
        <f>IF(J19="Div by 0", "N/A", IF(J19="N/A","N/A", IF(J19&gt;30, "No", IF(J19&lt;-30, "No", "Yes"))))</f>
        <v>Yes</v>
      </c>
    </row>
    <row r="20" spans="1:11" x14ac:dyDescent="0.25">
      <c r="A20" s="110" t="s">
        <v>676</v>
      </c>
      <c r="B20" s="22" t="s">
        <v>223</v>
      </c>
      <c r="C20" s="5">
        <v>99.981780827999998</v>
      </c>
      <c r="D20" s="5" t="str">
        <f>IF($B20="N/A","N/A",IF(C20&gt;100,"No",IF(C20&lt;98,"No","Yes")))</f>
        <v>Yes</v>
      </c>
      <c r="E20" s="5">
        <v>100</v>
      </c>
      <c r="F20" s="5" t="str">
        <f>IF($B20="N/A","N/A",IF(E20&gt;100,"No",IF(E20&lt;98,"No","Yes")))</f>
        <v>Yes</v>
      </c>
      <c r="G20" s="5">
        <v>99.998649047000001</v>
      </c>
      <c r="H20" s="5" t="str">
        <f>IF($B20="N/A","N/A",IF(G20&gt;100,"No",IF(G20&lt;98,"No","Yes")))</f>
        <v>Yes</v>
      </c>
      <c r="I20" s="6">
        <v>1.8200000000000001E-2</v>
      </c>
      <c r="J20" s="6">
        <v>-1E-3</v>
      </c>
      <c r="K20" s="111" t="str">
        <f>IF(J20="Div by 0", "N/A", IF(J20="N/A","N/A", IF(J20&gt;30, "No", IF(J20&lt;-30, "No", "Yes"))))</f>
        <v>Yes</v>
      </c>
    </row>
    <row r="21" spans="1:11" x14ac:dyDescent="0.25">
      <c r="A21" s="110" t="s">
        <v>677</v>
      </c>
      <c r="B21" s="22" t="s">
        <v>223</v>
      </c>
      <c r="C21" s="5">
        <v>99.981780827999998</v>
      </c>
      <c r="D21" s="5" t="str">
        <f>IF($B21="N/A","N/A",IF(C21&gt;100,"No",IF(C21&lt;98,"No","Yes")))</f>
        <v>Yes</v>
      </c>
      <c r="E21" s="5">
        <v>100</v>
      </c>
      <c r="F21" s="5" t="str">
        <f>IF($B21="N/A","N/A",IF(E21&gt;100,"No",IF(E21&lt;98,"No","Yes")))</f>
        <v>Yes</v>
      </c>
      <c r="G21" s="5">
        <v>99.998649047000001</v>
      </c>
      <c r="H21" s="5" t="str">
        <f>IF($B21="N/A","N/A",IF(G21&gt;100,"No",IF(G21&lt;98,"No","Yes")))</f>
        <v>Yes</v>
      </c>
      <c r="I21" s="6">
        <v>1.8200000000000001E-2</v>
      </c>
      <c r="J21" s="6">
        <v>-1E-3</v>
      </c>
      <c r="K21" s="111" t="str">
        <f>IF(J21="Div by 0", "N/A", IF(J21="N/A","N/A", IF(J21&gt;30, "No", IF(J21&lt;-30, "No", "Yes"))))</f>
        <v>Yes</v>
      </c>
    </row>
    <row r="22" spans="1:11" ht="15" customHeight="1" x14ac:dyDescent="0.25">
      <c r="A22" s="110" t="s">
        <v>1701</v>
      </c>
      <c r="B22" s="22" t="s">
        <v>213</v>
      </c>
      <c r="C22" s="5">
        <v>65.765874585999995</v>
      </c>
      <c r="D22" s="5" t="str">
        <f>IF($B22="N/A","N/A",IF(C22&gt;15,"No",IF(C22&lt;-15,"No","Yes")))</f>
        <v>N/A</v>
      </c>
      <c r="E22" s="5">
        <v>61.984204918000003</v>
      </c>
      <c r="F22" s="5" t="str">
        <f>IF($B22="N/A","N/A",IF(E22&gt;15,"No",IF(E22&lt;-15,"No","Yes")))</f>
        <v>N/A</v>
      </c>
      <c r="G22" s="5">
        <v>59.489231551000003</v>
      </c>
      <c r="H22" s="5" t="str">
        <f>IF($B22="N/A","N/A",IF(G22&gt;15,"No",IF(G22&lt;-15,"No","Yes")))</f>
        <v>N/A</v>
      </c>
      <c r="I22" s="6">
        <v>-5.75</v>
      </c>
      <c r="J22" s="6">
        <v>-4.03</v>
      </c>
      <c r="K22" s="111" t="str">
        <f t="shared" ref="K22:K31" si="1">IF(J22="Div by 0", "N/A", IF(J22="N/A","N/A", IF(J22&gt;30, "No", IF(J22&lt;-30, "No", "Yes"))))</f>
        <v>Yes</v>
      </c>
    </row>
    <row r="23" spans="1:11" x14ac:dyDescent="0.25">
      <c r="A23" s="110" t="s">
        <v>937</v>
      </c>
      <c r="B23" s="22" t="s">
        <v>213</v>
      </c>
      <c r="C23" s="5">
        <v>34.000094619000002</v>
      </c>
      <c r="D23" s="5" t="str">
        <f>IF($B23="N/A","N/A",IF(C23&gt;15,"No",IF(C23&lt;-15,"No","Yes")))</f>
        <v>N/A</v>
      </c>
      <c r="E23" s="5">
        <v>37.549027242999998</v>
      </c>
      <c r="F23" s="5" t="str">
        <f>IF($B23="N/A","N/A",IF(E23&gt;15,"No",IF(E23&lt;-15,"No","Yes")))</f>
        <v>N/A</v>
      </c>
      <c r="G23" s="5">
        <v>40.011636211999999</v>
      </c>
      <c r="H23" s="5" t="str">
        <f>IF($B23="N/A","N/A",IF(G23&gt;15,"No",IF(G23&lt;-15,"No","Yes")))</f>
        <v>N/A</v>
      </c>
      <c r="I23" s="6">
        <v>10.44</v>
      </c>
      <c r="J23" s="6">
        <v>6.5579999999999998</v>
      </c>
      <c r="K23" s="111" t="str">
        <f t="shared" si="1"/>
        <v>Yes</v>
      </c>
    </row>
    <row r="24" spans="1:11" ht="25" x14ac:dyDescent="0.25">
      <c r="A24" s="110" t="s">
        <v>938</v>
      </c>
      <c r="B24" s="22" t="s">
        <v>213</v>
      </c>
      <c r="C24" s="5">
        <v>8.8579398000000007E-3</v>
      </c>
      <c r="D24" s="5" t="str">
        <f>IF($B24="N/A","N/A",IF(C24&gt;15,"No",IF(C24&lt;-15,"No","Yes")))</f>
        <v>N/A</v>
      </c>
      <c r="E24" s="5">
        <v>7.9773139999999992E-3</v>
      </c>
      <c r="F24" s="5" t="str">
        <f>IF($B24="N/A","N/A",IF(E24&gt;15,"No",IF(E24&lt;-15,"No","Yes")))</f>
        <v>N/A</v>
      </c>
      <c r="G24" s="5">
        <v>2.6658813100000001E-2</v>
      </c>
      <c r="H24" s="5" t="str">
        <f>IF($B24="N/A","N/A",IF(G24&gt;15,"No",IF(G24&lt;-15,"No","Yes")))</f>
        <v>N/A</v>
      </c>
      <c r="I24" s="6">
        <v>-9.94</v>
      </c>
      <c r="J24" s="6">
        <v>234.2</v>
      </c>
      <c r="K24" s="111" t="str">
        <f t="shared" si="1"/>
        <v>No</v>
      </c>
    </row>
    <row r="25" spans="1:11" x14ac:dyDescent="0.25">
      <c r="A25" s="110" t="s">
        <v>166</v>
      </c>
      <c r="B25" s="22" t="s">
        <v>213</v>
      </c>
      <c r="C25" s="5">
        <v>99.981780827999998</v>
      </c>
      <c r="D25" s="5" t="str">
        <f t="shared" ref="D25:D27" si="2">IF($B25="N/A","N/A",IF(C25&gt;15,"No",IF(C25&lt;-15,"No","Yes")))</f>
        <v>N/A</v>
      </c>
      <c r="E25" s="5">
        <v>100</v>
      </c>
      <c r="F25" s="5" t="str">
        <f t="shared" ref="F25:F27" si="3">IF($B25="N/A","N/A",IF(E25&gt;15,"No",IF(E25&lt;-15,"No","Yes")))</f>
        <v>N/A</v>
      </c>
      <c r="G25" s="5">
        <v>99.998649047000001</v>
      </c>
      <c r="H25" s="5" t="str">
        <f t="shared" ref="H25:H27" si="4">IF($B25="N/A","N/A",IF(G25&gt;15,"No",IF(G25&lt;-15,"No","Yes")))</f>
        <v>N/A</v>
      </c>
      <c r="I25" s="6">
        <v>1.8200000000000001E-2</v>
      </c>
      <c r="J25" s="6">
        <v>-1E-3</v>
      </c>
      <c r="K25" s="111" t="str">
        <f t="shared" si="1"/>
        <v>Yes</v>
      </c>
    </row>
    <row r="26" spans="1:11" x14ac:dyDescent="0.25">
      <c r="A26" s="110" t="s">
        <v>167</v>
      </c>
      <c r="B26" s="22" t="s">
        <v>213</v>
      </c>
      <c r="C26" s="5">
        <v>99.981780827999998</v>
      </c>
      <c r="D26" s="5" t="str">
        <f t="shared" si="2"/>
        <v>N/A</v>
      </c>
      <c r="E26" s="5">
        <v>100</v>
      </c>
      <c r="F26" s="5" t="str">
        <f t="shared" si="3"/>
        <v>N/A</v>
      </c>
      <c r="G26" s="5">
        <v>99.998649047000001</v>
      </c>
      <c r="H26" s="5" t="str">
        <f t="shared" si="4"/>
        <v>N/A</v>
      </c>
      <c r="I26" s="6">
        <v>1.8200000000000001E-2</v>
      </c>
      <c r="J26" s="6">
        <v>-1E-3</v>
      </c>
      <c r="K26" s="111" t="str">
        <f t="shared" si="1"/>
        <v>Yes</v>
      </c>
    </row>
    <row r="27" spans="1:11" x14ac:dyDescent="0.25">
      <c r="A27" s="110" t="s">
        <v>168</v>
      </c>
      <c r="B27" s="22" t="s">
        <v>213</v>
      </c>
      <c r="C27" s="5">
        <v>99.981780827999998</v>
      </c>
      <c r="D27" s="5" t="str">
        <f t="shared" si="2"/>
        <v>N/A</v>
      </c>
      <c r="E27" s="5">
        <v>100</v>
      </c>
      <c r="F27" s="5" t="str">
        <f t="shared" si="3"/>
        <v>N/A</v>
      </c>
      <c r="G27" s="5">
        <v>99.998649047000001</v>
      </c>
      <c r="H27" s="5" t="str">
        <f t="shared" si="4"/>
        <v>N/A</v>
      </c>
      <c r="I27" s="6">
        <v>1.8200000000000001E-2</v>
      </c>
      <c r="J27" s="6">
        <v>-1E-3</v>
      </c>
      <c r="K27" s="111" t="str">
        <f t="shared" si="1"/>
        <v>Yes</v>
      </c>
    </row>
    <row r="28" spans="1:11" x14ac:dyDescent="0.25">
      <c r="A28" s="110" t="s">
        <v>54</v>
      </c>
      <c r="B28" s="22" t="s">
        <v>213</v>
      </c>
      <c r="C28" s="5">
        <v>7.5106270113000004</v>
      </c>
      <c r="D28" s="5" t="str">
        <f>IF($B28="N/A","N/A",IF(C28&gt;15,"No",IF(C28&lt;-15,"No","Yes")))</f>
        <v>N/A</v>
      </c>
      <c r="E28" s="5">
        <v>8.5582334428000006</v>
      </c>
      <c r="F28" s="5" t="str">
        <f>IF($B28="N/A","N/A",IF(E28&gt;15,"No",IF(E28&lt;-15,"No","Yes")))</f>
        <v>N/A</v>
      </c>
      <c r="G28" s="5">
        <v>8.2883691021000008</v>
      </c>
      <c r="H28" s="5" t="str">
        <f>IF($B28="N/A","N/A",IF(G28&gt;15,"No",IF(G28&lt;-15,"No","Yes")))</f>
        <v>N/A</v>
      </c>
      <c r="I28" s="6">
        <v>13.95</v>
      </c>
      <c r="J28" s="6">
        <v>-3.15</v>
      </c>
      <c r="K28" s="111" t="str">
        <f t="shared" si="1"/>
        <v>Yes</v>
      </c>
    </row>
    <row r="29" spans="1:11" x14ac:dyDescent="0.25">
      <c r="A29" s="110" t="s">
        <v>55</v>
      </c>
      <c r="B29" s="22" t="s">
        <v>213</v>
      </c>
      <c r="C29" s="5">
        <v>92.471153817000001</v>
      </c>
      <c r="D29" s="5" t="str">
        <f>IF($B29="N/A","N/A",IF(C29&gt;15,"No",IF(C29&lt;-15,"No","Yes")))</f>
        <v>N/A</v>
      </c>
      <c r="E29" s="5">
        <v>91.441766556999994</v>
      </c>
      <c r="F29" s="5" t="str">
        <f>IF($B29="N/A","N/A",IF(E29&gt;15,"No",IF(E29&lt;-15,"No","Yes")))</f>
        <v>N/A</v>
      </c>
      <c r="G29" s="5">
        <v>91.710279944999996</v>
      </c>
      <c r="H29" s="5" t="str">
        <f>IF($B29="N/A","N/A",IF(G29&gt;15,"No",IF(G29&lt;-15,"No","Yes")))</f>
        <v>N/A</v>
      </c>
      <c r="I29" s="6">
        <v>-1.1100000000000001</v>
      </c>
      <c r="J29" s="6">
        <v>0.29360000000000003</v>
      </c>
      <c r="K29" s="111" t="str">
        <f t="shared" si="1"/>
        <v>Yes</v>
      </c>
    </row>
    <row r="30" spans="1:11" x14ac:dyDescent="0.25">
      <c r="A30" s="110" t="s">
        <v>56</v>
      </c>
      <c r="B30" s="22" t="s">
        <v>213</v>
      </c>
      <c r="C30" s="5">
        <v>67.034573143000003</v>
      </c>
      <c r="D30" s="5" t="str">
        <f>IF($B30="N/A","N/A",IF(C30&gt;15,"No",IF(C30&lt;-15,"No","Yes")))</f>
        <v>N/A</v>
      </c>
      <c r="E30" s="5">
        <v>72.055089052</v>
      </c>
      <c r="F30" s="5" t="str">
        <f>IF($B30="N/A","N/A",IF(E30&gt;15,"No",IF(E30&lt;-15,"No","Yes")))</f>
        <v>N/A</v>
      </c>
      <c r="G30" s="5">
        <v>67.060514604999995</v>
      </c>
      <c r="H30" s="5" t="str">
        <f>IF($B30="N/A","N/A",IF(G30&gt;15,"No",IF(G30&lt;-15,"No","Yes")))</f>
        <v>N/A</v>
      </c>
      <c r="I30" s="6">
        <v>7.4889999999999999</v>
      </c>
      <c r="J30" s="6">
        <v>-6.93</v>
      </c>
      <c r="K30" s="111" t="str">
        <f t="shared" si="1"/>
        <v>Yes</v>
      </c>
    </row>
    <row r="31" spans="1:11" x14ac:dyDescent="0.25">
      <c r="A31" s="118" t="s">
        <v>57</v>
      </c>
      <c r="B31" s="119" t="s">
        <v>213</v>
      </c>
      <c r="C31" s="120">
        <v>25.852400551999999</v>
      </c>
      <c r="D31" s="120" t="str">
        <f>IF($B31="N/A","N/A",IF(C31&gt;15,"No",IF(C31&lt;-15,"No","Yes")))</f>
        <v>N/A</v>
      </c>
      <c r="E31" s="120">
        <v>23.556533515000002</v>
      </c>
      <c r="F31" s="120" t="str">
        <f>IF($B31="N/A","N/A",IF(E31&gt;15,"No",IF(E31&lt;-15,"No","Yes")))</f>
        <v>N/A</v>
      </c>
      <c r="G31" s="120">
        <v>28.851050185999998</v>
      </c>
      <c r="H31" s="120" t="str">
        <f>IF($B31="N/A","N/A",IF(G31&gt;15,"No",IF(G31&lt;-15,"No","Yes")))</f>
        <v>N/A</v>
      </c>
      <c r="I31" s="121">
        <v>-8.8800000000000008</v>
      </c>
      <c r="J31" s="121">
        <v>22.48</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1182706</v>
      </c>
      <c r="D6" s="5" t="str">
        <f t="shared" ref="D6:F18" si="0">IF($B6="N/A","N/A",IF(C6&lt;0,"No","Yes"))</f>
        <v>N/A</v>
      </c>
      <c r="E6" s="23">
        <v>39715</v>
      </c>
      <c r="F6" s="5" t="str">
        <f t="shared" si="0"/>
        <v>N/A</v>
      </c>
      <c r="G6" s="23">
        <v>25089</v>
      </c>
      <c r="H6" s="5" t="str">
        <f t="shared" ref="H6:H18" si="1">IF($B6="N/A","N/A",IF(G6&lt;0,"No","Yes"))</f>
        <v>N/A</v>
      </c>
      <c r="I6" s="6">
        <v>-96.6</v>
      </c>
      <c r="J6" s="6">
        <v>-36.799999999999997</v>
      </c>
      <c r="K6" s="111" t="str">
        <f t="shared" ref="K6:K18" si="2">IF(J6="Div by 0", "N/A", IF(J6="N/A","N/A", IF(J6&gt;30, "No", IF(J6&lt;-30, "No", "Yes"))))</f>
        <v>No</v>
      </c>
    </row>
    <row r="7" spans="1:11" x14ac:dyDescent="0.25">
      <c r="A7" s="108" t="s">
        <v>443</v>
      </c>
      <c r="B7" s="55" t="s">
        <v>213</v>
      </c>
      <c r="C7" s="5">
        <v>4.3966970700000003E-2</v>
      </c>
      <c r="D7" s="5" t="str">
        <f t="shared" si="0"/>
        <v>N/A</v>
      </c>
      <c r="E7" s="5">
        <v>0.1233790759</v>
      </c>
      <c r="F7" s="5" t="str">
        <f t="shared" si="0"/>
        <v>N/A</v>
      </c>
      <c r="G7" s="5">
        <v>3.1886484100000001E-2</v>
      </c>
      <c r="H7" s="5" t="str">
        <f t="shared" si="1"/>
        <v>N/A</v>
      </c>
      <c r="I7" s="6">
        <v>180.6</v>
      </c>
      <c r="J7" s="6">
        <v>-74.2</v>
      </c>
      <c r="K7" s="111" t="str">
        <f t="shared" si="2"/>
        <v>No</v>
      </c>
    </row>
    <row r="8" spans="1:11" x14ac:dyDescent="0.25">
      <c r="A8" s="108" t="s">
        <v>444</v>
      </c>
      <c r="B8" s="55" t="s">
        <v>213</v>
      </c>
      <c r="C8" s="5">
        <v>3.8778868120999999</v>
      </c>
      <c r="D8" s="5" t="str">
        <f t="shared" si="0"/>
        <v>N/A</v>
      </c>
      <c r="E8" s="5">
        <v>13.611985396</v>
      </c>
      <c r="F8" s="5" t="str">
        <f t="shared" si="0"/>
        <v>N/A</v>
      </c>
      <c r="G8" s="5">
        <v>6.8715373271000004</v>
      </c>
      <c r="H8" s="5" t="str">
        <f t="shared" si="1"/>
        <v>N/A</v>
      </c>
      <c r="I8" s="6">
        <v>251</v>
      </c>
      <c r="J8" s="6">
        <v>-49.5</v>
      </c>
      <c r="K8" s="111" t="str">
        <f t="shared" si="2"/>
        <v>No</v>
      </c>
    </row>
    <row r="9" spans="1:11" x14ac:dyDescent="0.25">
      <c r="A9" s="108" t="s">
        <v>445</v>
      </c>
      <c r="B9" s="55" t="s">
        <v>213</v>
      </c>
      <c r="C9" s="5">
        <v>18.286539512000001</v>
      </c>
      <c r="D9" s="5" t="str">
        <f t="shared" si="0"/>
        <v>N/A</v>
      </c>
      <c r="E9" s="5">
        <v>13.856225607000001</v>
      </c>
      <c r="F9" s="5" t="str">
        <f t="shared" si="0"/>
        <v>N/A</v>
      </c>
      <c r="G9" s="5">
        <v>11.550878871</v>
      </c>
      <c r="H9" s="5" t="str">
        <f t="shared" si="1"/>
        <v>N/A</v>
      </c>
      <c r="I9" s="6">
        <v>-24.2</v>
      </c>
      <c r="J9" s="6">
        <v>-16.600000000000001</v>
      </c>
      <c r="K9" s="111" t="str">
        <f t="shared" si="2"/>
        <v>Yes</v>
      </c>
    </row>
    <row r="10" spans="1:11" x14ac:dyDescent="0.25">
      <c r="A10" s="108" t="s">
        <v>446</v>
      </c>
      <c r="B10" s="55" t="s">
        <v>213</v>
      </c>
      <c r="C10" s="5">
        <v>77.624447665000005</v>
      </c>
      <c r="D10" s="5" t="str">
        <f t="shared" si="0"/>
        <v>N/A</v>
      </c>
      <c r="E10" s="5">
        <v>72.068487977000004</v>
      </c>
      <c r="F10" s="5" t="str">
        <f t="shared" si="0"/>
        <v>N/A</v>
      </c>
      <c r="G10" s="5">
        <v>81.294591255</v>
      </c>
      <c r="H10" s="5" t="str">
        <f t="shared" si="1"/>
        <v>N/A</v>
      </c>
      <c r="I10" s="6">
        <v>-7.16</v>
      </c>
      <c r="J10" s="6">
        <v>12.8</v>
      </c>
      <c r="K10" s="111" t="str">
        <f t="shared" si="2"/>
        <v>Yes</v>
      </c>
    </row>
    <row r="11" spans="1:11" x14ac:dyDescent="0.25">
      <c r="A11" s="134" t="s">
        <v>207</v>
      </c>
      <c r="B11" s="55" t="s">
        <v>213</v>
      </c>
      <c r="C11" s="5">
        <v>99.975226302999999</v>
      </c>
      <c r="D11" s="5" t="str">
        <f t="shared" si="0"/>
        <v>N/A</v>
      </c>
      <c r="E11" s="5">
        <v>99.969784716000007</v>
      </c>
      <c r="F11" s="5" t="str">
        <f t="shared" si="0"/>
        <v>N/A</v>
      </c>
      <c r="G11" s="5">
        <v>99.601418949000006</v>
      </c>
      <c r="H11" s="5" t="str">
        <f t="shared" si="1"/>
        <v>N/A</v>
      </c>
      <c r="I11" s="6">
        <v>-5.0000000000000001E-3</v>
      </c>
      <c r="J11" s="6">
        <v>-0.36799999999999999</v>
      </c>
      <c r="K11" s="111" t="str">
        <f t="shared" si="2"/>
        <v>Yes</v>
      </c>
    </row>
    <row r="12" spans="1:11" x14ac:dyDescent="0.25">
      <c r="A12" s="134" t="s">
        <v>936</v>
      </c>
      <c r="B12" s="55" t="s">
        <v>213</v>
      </c>
      <c r="C12" s="5">
        <v>0</v>
      </c>
      <c r="D12" s="5" t="str">
        <f t="shared" si="0"/>
        <v>N/A</v>
      </c>
      <c r="E12" s="5">
        <v>0</v>
      </c>
      <c r="F12" s="5" t="str">
        <f t="shared" si="0"/>
        <v>N/A</v>
      </c>
      <c r="G12" s="5">
        <v>0</v>
      </c>
      <c r="H12" s="5" t="str">
        <f t="shared" si="1"/>
        <v>N/A</v>
      </c>
      <c r="I12" s="6" t="s">
        <v>1748</v>
      </c>
      <c r="J12" s="6" t="s">
        <v>1748</v>
      </c>
      <c r="K12" s="111" t="str">
        <f t="shared" si="2"/>
        <v>N/A</v>
      </c>
    </row>
    <row r="13" spans="1:11" x14ac:dyDescent="0.25">
      <c r="A13" s="134" t="s">
        <v>51</v>
      </c>
      <c r="B13" s="55" t="s">
        <v>213</v>
      </c>
      <c r="C13" s="5">
        <v>100</v>
      </c>
      <c r="D13" s="5" t="str">
        <f t="shared" si="0"/>
        <v>N/A</v>
      </c>
      <c r="E13" s="5">
        <v>100</v>
      </c>
      <c r="F13" s="5" t="str">
        <f t="shared" si="0"/>
        <v>N/A</v>
      </c>
      <c r="G13" s="5">
        <v>100</v>
      </c>
      <c r="H13" s="5" t="str">
        <f t="shared" si="1"/>
        <v>N/A</v>
      </c>
      <c r="I13" s="6">
        <v>0</v>
      </c>
      <c r="J13" s="6">
        <v>0</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98.623495610999996</v>
      </c>
      <c r="D15" s="5" t="str">
        <f t="shared" si="0"/>
        <v>N/A</v>
      </c>
      <c r="E15" s="5">
        <v>91.995467707000003</v>
      </c>
      <c r="F15" s="5" t="str">
        <f t="shared" si="0"/>
        <v>N/A</v>
      </c>
      <c r="G15" s="5">
        <v>21.941886882999999</v>
      </c>
      <c r="H15" s="5" t="str">
        <f t="shared" si="1"/>
        <v>N/A</v>
      </c>
      <c r="I15" s="6">
        <v>-6.72</v>
      </c>
      <c r="J15" s="6">
        <v>-76.099999999999994</v>
      </c>
      <c r="K15" s="111" t="str">
        <f t="shared" si="2"/>
        <v>No</v>
      </c>
    </row>
    <row r="16" spans="1:11" x14ac:dyDescent="0.25">
      <c r="A16" s="134" t="s">
        <v>165</v>
      </c>
      <c r="B16" s="55" t="s">
        <v>213</v>
      </c>
      <c r="C16" s="5">
        <v>99.990699294999999</v>
      </c>
      <c r="D16" s="5" t="str">
        <f t="shared" si="0"/>
        <v>N/A</v>
      </c>
      <c r="E16" s="5">
        <v>98.695706912000006</v>
      </c>
      <c r="F16" s="5" t="str">
        <f t="shared" si="0"/>
        <v>N/A</v>
      </c>
      <c r="G16" s="5">
        <v>99.135079117999993</v>
      </c>
      <c r="H16" s="5" t="str">
        <f t="shared" si="1"/>
        <v>N/A</v>
      </c>
      <c r="I16" s="6">
        <v>-1.3</v>
      </c>
      <c r="J16" s="6">
        <v>0.44519999999999998</v>
      </c>
      <c r="K16" s="111" t="str">
        <f t="shared" si="2"/>
        <v>Yes</v>
      </c>
    </row>
    <row r="17" spans="1:11" x14ac:dyDescent="0.25">
      <c r="A17" s="134" t="s">
        <v>21</v>
      </c>
      <c r="B17" s="55" t="s">
        <v>213</v>
      </c>
      <c r="C17" s="5">
        <v>99.952989161999994</v>
      </c>
      <c r="D17" s="5" t="str">
        <f t="shared" si="0"/>
        <v>N/A</v>
      </c>
      <c r="E17" s="5">
        <v>95.963741658999993</v>
      </c>
      <c r="F17" s="5" t="str">
        <f t="shared" si="0"/>
        <v>N/A</v>
      </c>
      <c r="G17" s="5">
        <v>94.686914583999993</v>
      </c>
      <c r="H17" s="5" t="str">
        <f t="shared" si="1"/>
        <v>N/A</v>
      </c>
      <c r="I17" s="6">
        <v>-3.99</v>
      </c>
      <c r="J17" s="6">
        <v>-1.33</v>
      </c>
      <c r="K17" s="111" t="str">
        <f t="shared" si="2"/>
        <v>Yes</v>
      </c>
    </row>
    <row r="18" spans="1:11" x14ac:dyDescent="0.25">
      <c r="A18" s="134" t="s">
        <v>53</v>
      </c>
      <c r="B18" s="55" t="s">
        <v>213</v>
      </c>
      <c r="C18" s="5">
        <v>99.859897556999996</v>
      </c>
      <c r="D18" s="5" t="str">
        <f t="shared" si="0"/>
        <v>N/A</v>
      </c>
      <c r="E18" s="5">
        <v>93.060556465000005</v>
      </c>
      <c r="F18" s="5" t="str">
        <f t="shared" si="0"/>
        <v>N/A</v>
      </c>
      <c r="G18" s="5">
        <v>91.952648570999997</v>
      </c>
      <c r="H18" s="5" t="str">
        <f t="shared" si="1"/>
        <v>N/A</v>
      </c>
      <c r="I18" s="6">
        <v>-6.81</v>
      </c>
      <c r="J18" s="6">
        <v>-1.19</v>
      </c>
      <c r="K18" s="111" t="str">
        <f t="shared" si="2"/>
        <v>Yes</v>
      </c>
    </row>
    <row r="19" spans="1:11" x14ac:dyDescent="0.25">
      <c r="A19" s="110" t="s">
        <v>675</v>
      </c>
      <c r="B19" s="55" t="s">
        <v>213</v>
      </c>
      <c r="C19" s="5">
        <v>99.577747978000005</v>
      </c>
      <c r="D19" s="5" t="str">
        <f t="shared" ref="D19:D21" si="3">IF($B19="N/A","N/A",IF(C19&lt;0,"No","Yes"))</f>
        <v>N/A</v>
      </c>
      <c r="E19" s="5">
        <v>92.413445800999995</v>
      </c>
      <c r="F19" s="5" t="str">
        <f t="shared" ref="F19:F21" si="4">IF($B19="N/A","N/A",IF(E19&lt;0,"No","Yes"))</f>
        <v>N/A</v>
      </c>
      <c r="G19" s="5">
        <v>92.291442465000003</v>
      </c>
      <c r="H19" s="5" t="str">
        <f t="shared" ref="H19:H22" si="5">IF($B19="N/A","N/A",IF(G19&lt;0,"No","Yes"))</f>
        <v>N/A</v>
      </c>
      <c r="I19" s="6">
        <v>-7.19</v>
      </c>
      <c r="J19" s="6">
        <v>-0.13200000000000001</v>
      </c>
      <c r="K19" s="111" t="str">
        <f>IF(J19="Div by 0", "N/A", IF(J19="N/A","N/A", IF(J19&gt;30, "No", IF(J19&lt;-30, "No", "Yes"))))</f>
        <v>Yes</v>
      </c>
    </row>
    <row r="20" spans="1:11" x14ac:dyDescent="0.25">
      <c r="A20" s="110" t="s">
        <v>676</v>
      </c>
      <c r="B20" s="55" t="s">
        <v>213</v>
      </c>
      <c r="C20" s="5">
        <v>99.860320315999999</v>
      </c>
      <c r="D20" s="5" t="str">
        <f t="shared" si="3"/>
        <v>N/A</v>
      </c>
      <c r="E20" s="5">
        <v>93.415586051000005</v>
      </c>
      <c r="F20" s="5" t="str">
        <f t="shared" si="4"/>
        <v>N/A</v>
      </c>
      <c r="G20" s="5">
        <v>92.486747179999995</v>
      </c>
      <c r="H20" s="5" t="str">
        <f t="shared" si="5"/>
        <v>N/A</v>
      </c>
      <c r="I20" s="6">
        <v>-6.45</v>
      </c>
      <c r="J20" s="6">
        <v>-0.99399999999999999</v>
      </c>
      <c r="K20" s="111" t="str">
        <f>IF(J20="Div by 0", "N/A", IF(J20="N/A","N/A", IF(J20&gt;30, "No", IF(J20&lt;-30, "No", "Yes"))))</f>
        <v>Yes</v>
      </c>
    </row>
    <row r="21" spans="1:11" x14ac:dyDescent="0.25">
      <c r="A21" s="110" t="s">
        <v>677</v>
      </c>
      <c r="B21" s="55" t="s">
        <v>213</v>
      </c>
      <c r="C21" s="5">
        <v>99.860320315999999</v>
      </c>
      <c r="D21" s="5" t="str">
        <f t="shared" si="3"/>
        <v>N/A</v>
      </c>
      <c r="E21" s="5">
        <v>93.415586051000005</v>
      </c>
      <c r="F21" s="5" t="str">
        <f t="shared" si="4"/>
        <v>N/A</v>
      </c>
      <c r="G21" s="5">
        <v>92.486747179999995</v>
      </c>
      <c r="H21" s="5" t="str">
        <f t="shared" si="5"/>
        <v>N/A</v>
      </c>
      <c r="I21" s="6">
        <v>-6.45</v>
      </c>
      <c r="J21" s="6">
        <v>-0.99399999999999999</v>
      </c>
      <c r="K21" s="111" t="str">
        <f>IF(J21="Div by 0", "N/A", IF(J21="N/A","N/A", IF(J21&gt;30, "No", IF(J21&lt;-30, "No", "Yes"))))</f>
        <v>Yes</v>
      </c>
    </row>
    <row r="22" spans="1:11" ht="16.5" customHeight="1" x14ac:dyDescent="0.25">
      <c r="A22" s="110" t="s">
        <v>1701</v>
      </c>
      <c r="B22" s="55" t="s">
        <v>213</v>
      </c>
      <c r="C22" s="5">
        <v>62.013974732999998</v>
      </c>
      <c r="D22" s="5" t="str">
        <f t="shared" ref="D22:D31" si="6">IF($B22="N/A","N/A",IF(C22&lt;0,"No","Yes"))</f>
        <v>N/A</v>
      </c>
      <c r="E22" s="5">
        <v>58.086365352999998</v>
      </c>
      <c r="F22" s="5" t="str">
        <f t="shared" ref="F22:F31" si="7">IF($B22="N/A","N/A",IF(E22&lt;0,"No","Yes"))</f>
        <v>N/A</v>
      </c>
      <c r="G22" s="5">
        <v>56.016580972</v>
      </c>
      <c r="H22" s="5" t="str">
        <f t="shared" si="5"/>
        <v>N/A</v>
      </c>
      <c r="I22" s="6">
        <v>-6.33</v>
      </c>
      <c r="J22" s="6">
        <v>-3.56</v>
      </c>
      <c r="K22" s="111" t="str">
        <f t="shared" ref="K22:K31" si="8">IF(J22="Div by 0", "N/A", IF(J22="N/A","N/A", IF(J22&gt;30, "No", IF(J22&lt;-30, "No", "Yes"))))</f>
        <v>Yes</v>
      </c>
    </row>
    <row r="23" spans="1:11" x14ac:dyDescent="0.25">
      <c r="A23" s="110" t="s">
        <v>939</v>
      </c>
      <c r="B23" s="55" t="s">
        <v>213</v>
      </c>
      <c r="C23" s="5">
        <v>37.800772127999998</v>
      </c>
      <c r="D23" s="5" t="str">
        <f t="shared" si="6"/>
        <v>N/A</v>
      </c>
      <c r="E23" s="5">
        <v>35.276343951000001</v>
      </c>
      <c r="F23" s="5" t="str">
        <f t="shared" si="7"/>
        <v>N/A</v>
      </c>
      <c r="G23" s="5">
        <v>36.227031767</v>
      </c>
      <c r="H23" s="5" t="str">
        <f t="shared" ref="H23:H31" si="9">IF($B23="N/A","N/A",IF(G23&lt;0,"No","Yes"))</f>
        <v>N/A</v>
      </c>
      <c r="I23" s="6">
        <v>-6.68</v>
      </c>
      <c r="J23" s="6">
        <v>2.6949999999999998</v>
      </c>
      <c r="K23" s="111" t="str">
        <f t="shared" si="8"/>
        <v>Yes</v>
      </c>
    </row>
    <row r="24" spans="1:11" x14ac:dyDescent="0.25">
      <c r="A24" s="110" t="s">
        <v>940</v>
      </c>
      <c r="B24" s="55" t="s">
        <v>213</v>
      </c>
      <c r="C24" s="5">
        <v>1.9869688699999999E-2</v>
      </c>
      <c r="D24" s="5" t="str">
        <f t="shared" si="6"/>
        <v>N/A</v>
      </c>
      <c r="E24" s="5">
        <v>1.2589701599999999E-2</v>
      </c>
      <c r="F24" s="5" t="str">
        <f t="shared" si="7"/>
        <v>N/A</v>
      </c>
      <c r="G24" s="5">
        <v>0.1076168839</v>
      </c>
      <c r="H24" s="5" t="str">
        <f t="shared" si="9"/>
        <v>N/A</v>
      </c>
      <c r="I24" s="6">
        <v>-36.6</v>
      </c>
      <c r="J24" s="6">
        <v>754.8</v>
      </c>
      <c r="K24" s="111" t="str">
        <f t="shared" si="8"/>
        <v>No</v>
      </c>
    </row>
    <row r="25" spans="1:11" x14ac:dyDescent="0.25">
      <c r="A25" s="134" t="s">
        <v>166</v>
      </c>
      <c r="B25" s="55" t="s">
        <v>213</v>
      </c>
      <c r="C25" s="5">
        <v>99.860320315999999</v>
      </c>
      <c r="D25" s="5" t="str">
        <f t="shared" si="6"/>
        <v>N/A</v>
      </c>
      <c r="E25" s="5">
        <v>93.415586051000005</v>
      </c>
      <c r="F25" s="5" t="str">
        <f t="shared" si="7"/>
        <v>N/A</v>
      </c>
      <c r="G25" s="5">
        <v>92.486747179999995</v>
      </c>
      <c r="H25" s="5" t="str">
        <f t="shared" si="9"/>
        <v>N/A</v>
      </c>
      <c r="I25" s="6">
        <v>-6.45</v>
      </c>
      <c r="J25" s="6">
        <v>-0.99399999999999999</v>
      </c>
      <c r="K25" s="111" t="str">
        <f t="shared" si="8"/>
        <v>Yes</v>
      </c>
    </row>
    <row r="26" spans="1:11" x14ac:dyDescent="0.25">
      <c r="A26" s="134" t="s">
        <v>167</v>
      </c>
      <c r="B26" s="55" t="s">
        <v>213</v>
      </c>
      <c r="C26" s="5">
        <v>99.860320315999999</v>
      </c>
      <c r="D26" s="5" t="str">
        <f t="shared" si="6"/>
        <v>N/A</v>
      </c>
      <c r="E26" s="5">
        <v>93.415586051000005</v>
      </c>
      <c r="F26" s="5" t="str">
        <f t="shared" si="7"/>
        <v>N/A</v>
      </c>
      <c r="G26" s="5">
        <v>92.486747179999995</v>
      </c>
      <c r="H26" s="5" t="str">
        <f t="shared" si="9"/>
        <v>N/A</v>
      </c>
      <c r="I26" s="6">
        <v>-6.45</v>
      </c>
      <c r="J26" s="6">
        <v>-0.99399999999999999</v>
      </c>
      <c r="K26" s="111" t="str">
        <f t="shared" si="8"/>
        <v>Yes</v>
      </c>
    </row>
    <row r="27" spans="1:11" x14ac:dyDescent="0.25">
      <c r="A27" s="134" t="s">
        <v>168</v>
      </c>
      <c r="B27" s="55" t="s">
        <v>213</v>
      </c>
      <c r="C27" s="5">
        <v>99.860320315999999</v>
      </c>
      <c r="D27" s="5" t="str">
        <f t="shared" si="6"/>
        <v>N/A</v>
      </c>
      <c r="E27" s="5">
        <v>93.415586051000005</v>
      </c>
      <c r="F27" s="5" t="str">
        <f t="shared" si="7"/>
        <v>N/A</v>
      </c>
      <c r="G27" s="5">
        <v>92.486747179999995</v>
      </c>
      <c r="H27" s="5" t="str">
        <f t="shared" si="9"/>
        <v>N/A</v>
      </c>
      <c r="I27" s="6">
        <v>-6.45</v>
      </c>
      <c r="J27" s="6">
        <v>-0.99399999999999999</v>
      </c>
      <c r="K27" s="111" t="str">
        <f t="shared" si="8"/>
        <v>Yes</v>
      </c>
    </row>
    <row r="28" spans="1:11" x14ac:dyDescent="0.25">
      <c r="A28" s="134" t="s">
        <v>54</v>
      </c>
      <c r="B28" s="55" t="s">
        <v>213</v>
      </c>
      <c r="C28" s="5">
        <v>11.430059541</v>
      </c>
      <c r="D28" s="5" t="str">
        <f t="shared" si="6"/>
        <v>N/A</v>
      </c>
      <c r="E28" s="5">
        <v>9.6839984892000004</v>
      </c>
      <c r="F28" s="5" t="str">
        <f t="shared" si="7"/>
        <v>N/A</v>
      </c>
      <c r="G28" s="5">
        <v>12.057076807</v>
      </c>
      <c r="H28" s="5" t="str">
        <f t="shared" si="9"/>
        <v>N/A</v>
      </c>
      <c r="I28" s="6">
        <v>-15.3</v>
      </c>
      <c r="J28" s="6">
        <v>24.51</v>
      </c>
      <c r="K28" s="111" t="str">
        <f t="shared" si="8"/>
        <v>Yes</v>
      </c>
    </row>
    <row r="29" spans="1:11" x14ac:dyDescent="0.25">
      <c r="A29" s="134" t="s">
        <v>55</v>
      </c>
      <c r="B29" s="55" t="s">
        <v>213</v>
      </c>
      <c r="C29" s="5">
        <v>88.430260774999994</v>
      </c>
      <c r="D29" s="5" t="str">
        <f t="shared" si="6"/>
        <v>N/A</v>
      </c>
      <c r="E29" s="5">
        <v>83.731587560999998</v>
      </c>
      <c r="F29" s="5" t="str">
        <f t="shared" si="7"/>
        <v>N/A</v>
      </c>
      <c r="G29" s="5">
        <v>80.429670372999993</v>
      </c>
      <c r="H29" s="5" t="str">
        <f t="shared" si="9"/>
        <v>N/A</v>
      </c>
      <c r="I29" s="6">
        <v>-5.31</v>
      </c>
      <c r="J29" s="6">
        <v>-3.94</v>
      </c>
      <c r="K29" s="111" t="str">
        <f t="shared" si="8"/>
        <v>Yes</v>
      </c>
    </row>
    <row r="30" spans="1:11" x14ac:dyDescent="0.25">
      <c r="A30" s="134" t="s">
        <v>56</v>
      </c>
      <c r="B30" s="55" t="s">
        <v>213</v>
      </c>
      <c r="C30" s="5">
        <v>79.556204162</v>
      </c>
      <c r="D30" s="5" t="str">
        <f t="shared" si="6"/>
        <v>N/A</v>
      </c>
      <c r="E30" s="5">
        <v>74.432833942000002</v>
      </c>
      <c r="F30" s="5" t="str">
        <f t="shared" si="7"/>
        <v>N/A</v>
      </c>
      <c r="G30" s="5">
        <v>77.193192236000002</v>
      </c>
      <c r="H30" s="5" t="str">
        <f t="shared" si="9"/>
        <v>N/A</v>
      </c>
      <c r="I30" s="6">
        <v>-6.44</v>
      </c>
      <c r="J30" s="6">
        <v>3.7090000000000001</v>
      </c>
      <c r="K30" s="111" t="str">
        <f t="shared" si="8"/>
        <v>Yes</v>
      </c>
    </row>
    <row r="31" spans="1:11" x14ac:dyDescent="0.25">
      <c r="A31" s="135" t="s">
        <v>57</v>
      </c>
      <c r="B31" s="141" t="s">
        <v>213</v>
      </c>
      <c r="C31" s="120">
        <v>16.425383823000001</v>
      </c>
      <c r="D31" s="120" t="str">
        <f t="shared" si="6"/>
        <v>N/A</v>
      </c>
      <c r="E31" s="120">
        <v>15.001888455</v>
      </c>
      <c r="F31" s="120" t="str">
        <f t="shared" si="7"/>
        <v>N/A</v>
      </c>
      <c r="G31" s="120">
        <v>14.101797600999999</v>
      </c>
      <c r="H31" s="120" t="str">
        <f t="shared" si="9"/>
        <v>N/A</v>
      </c>
      <c r="I31" s="121">
        <v>-8.67</v>
      </c>
      <c r="J31" s="121">
        <v>-6</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242346</v>
      </c>
      <c r="D7" s="52" t="str">
        <f>IF($B7="N/A","N/A",IF(C7&gt;10,"No",IF(C7&lt;-10,"No","Yes")))</f>
        <v>N/A</v>
      </c>
      <c r="E7" s="18">
        <v>251432</v>
      </c>
      <c r="F7" s="52" t="str">
        <f>IF($B7="N/A","N/A",IF(E7&gt;10,"No",IF(E7&lt;-10,"No","Yes")))</f>
        <v>N/A</v>
      </c>
      <c r="G7" s="18">
        <v>255454</v>
      </c>
      <c r="H7" s="52" t="str">
        <f>IF($B7="N/A","N/A",IF(G7&gt;10,"No",IF(G7&lt;-10,"No","Yes")))</f>
        <v>N/A</v>
      </c>
      <c r="I7" s="53">
        <v>3.7490000000000001</v>
      </c>
      <c r="J7" s="53">
        <v>1.6</v>
      </c>
      <c r="K7" s="54" t="s">
        <v>736</v>
      </c>
      <c r="L7" s="112" t="str">
        <f>IF(J7="Div by 0", "N/A", IF(K7="N/A","N/A", IF(J7&gt;VALUE(MID(K7,1,2)), "No", IF(J7&lt;-1*VALUE(MID(K7,1,2)), "No", "Yes"))))</f>
        <v>Yes</v>
      </c>
    </row>
    <row r="8" spans="1:12" x14ac:dyDescent="0.25">
      <c r="A8" s="110" t="s">
        <v>58</v>
      </c>
      <c r="B8" s="22" t="s">
        <v>213</v>
      </c>
      <c r="C8" s="29">
        <v>2001225529</v>
      </c>
      <c r="D8" s="27" t="str">
        <f>IF($B8="N/A","N/A",IF(C8&gt;10,"No",IF(C8&lt;-10,"No","Yes")))</f>
        <v>N/A</v>
      </c>
      <c r="E8" s="29">
        <v>2143863342</v>
      </c>
      <c r="F8" s="27" t="str">
        <f>IF($B8="N/A","N/A",IF(E8&gt;10,"No",IF(E8&lt;-10,"No","Yes")))</f>
        <v>N/A</v>
      </c>
      <c r="G8" s="29">
        <v>2434744141</v>
      </c>
      <c r="H8" s="27" t="str">
        <f>IF($B8="N/A","N/A",IF(G8&gt;10,"No",IF(G8&lt;-10,"No","Yes")))</f>
        <v>N/A</v>
      </c>
      <c r="I8" s="8">
        <v>7.1280000000000001</v>
      </c>
      <c r="J8" s="8">
        <v>13.57</v>
      </c>
      <c r="K8" s="28" t="s">
        <v>736</v>
      </c>
      <c r="L8" s="111" t="str">
        <f>IF(J8="Div by 0", "N/A", IF(K8="N/A","N/A", IF(J8&gt;VALUE(MID(K8,1,2)), "No", IF(J8&lt;-1*VALUE(MID(K8,1,2)), "No", "Yes"))))</f>
        <v>Yes</v>
      </c>
    </row>
    <row r="9" spans="1:12" x14ac:dyDescent="0.25">
      <c r="A9" s="142" t="s">
        <v>941</v>
      </c>
      <c r="B9" s="5" t="s">
        <v>213</v>
      </c>
      <c r="C9" s="4">
        <v>1.9137926766</v>
      </c>
      <c r="D9" s="27" t="str">
        <f>IF($B9="N/A","N/A",IF(C9&gt;10,"No",IF(C9&lt;-10,"No","Yes")))</f>
        <v>N/A</v>
      </c>
      <c r="E9" s="4">
        <v>1.9711094848999999</v>
      </c>
      <c r="F9" s="27" t="str">
        <f>IF($B9="N/A","N/A",IF(E9&gt;10,"No",IF(E9&lt;-10,"No","Yes")))</f>
        <v>N/A</v>
      </c>
      <c r="G9" s="4">
        <v>2.2070509759000001</v>
      </c>
      <c r="H9" s="27" t="str">
        <f>IF($B9="N/A","N/A",IF(G9&gt;10,"No",IF(G9&lt;-10,"No","Yes")))</f>
        <v>N/A</v>
      </c>
      <c r="I9" s="8">
        <v>2.9950000000000001</v>
      </c>
      <c r="J9" s="8">
        <v>11.97</v>
      </c>
      <c r="K9" s="5" t="s">
        <v>213</v>
      </c>
      <c r="L9" s="111" t="str">
        <f>IF(J9="Div by 0", "N/A", IF(K9="N/A","N/A", IF(J9&gt;VALUE(MID(K9,1,2)), "No", IF(J9&lt;-1*VALUE(MID(K9,1,2)), "No", "Yes"))))</f>
        <v>N/A</v>
      </c>
    </row>
    <row r="10" spans="1:12" x14ac:dyDescent="0.25">
      <c r="A10" s="142" t="s">
        <v>942</v>
      </c>
      <c r="B10" s="5" t="s">
        <v>213</v>
      </c>
      <c r="C10" s="4">
        <v>2.5240771459000002</v>
      </c>
      <c r="D10" s="27" t="str">
        <f t="shared" ref="D10:D20" si="0">IF($B10="N/A","N/A",IF(C10&gt;10,"No",IF(C10&lt;-10,"No","Yes")))</f>
        <v>N/A</v>
      </c>
      <c r="E10" s="4">
        <v>2.8218365204000002</v>
      </c>
      <c r="F10" s="27" t="str">
        <f t="shared" ref="F10:F20" si="1">IF($B10="N/A","N/A",IF(E10&gt;10,"No",IF(E10&lt;-10,"No","Yes")))</f>
        <v>N/A</v>
      </c>
      <c r="G10" s="4">
        <v>3.1997933091999999</v>
      </c>
      <c r="H10" s="27" t="str">
        <f t="shared" ref="H10:H20" si="2">IF($B10="N/A","N/A",IF(G10&gt;10,"No",IF(G10&lt;-10,"No","Yes")))</f>
        <v>N/A</v>
      </c>
      <c r="I10" s="8">
        <v>11.8</v>
      </c>
      <c r="J10" s="8">
        <v>13.39</v>
      </c>
      <c r="K10" s="5" t="s">
        <v>213</v>
      </c>
      <c r="L10" s="111" t="str">
        <f t="shared" ref="L10:L27" si="3">IF(J10="Div by 0", "N/A", IF(K10="N/A","N/A", IF(J10&gt;VALUE(MID(K10,1,2)), "No", IF(J10&lt;-1*VALUE(MID(K10,1,2)), "No", "Yes"))))</f>
        <v>N/A</v>
      </c>
    </row>
    <row r="11" spans="1:12" x14ac:dyDescent="0.25">
      <c r="A11" s="142" t="s">
        <v>943</v>
      </c>
      <c r="B11" s="5" t="s">
        <v>213</v>
      </c>
      <c r="C11" s="4">
        <v>15.539765459</v>
      </c>
      <c r="D11" s="27" t="str">
        <f t="shared" si="0"/>
        <v>N/A</v>
      </c>
      <c r="E11" s="4">
        <v>15.191383754</v>
      </c>
      <c r="F11" s="27" t="str">
        <f t="shared" si="1"/>
        <v>N/A</v>
      </c>
      <c r="G11" s="4">
        <v>14.847291489</v>
      </c>
      <c r="H11" s="27" t="str">
        <f t="shared" si="2"/>
        <v>N/A</v>
      </c>
      <c r="I11" s="8">
        <v>-2.2400000000000002</v>
      </c>
      <c r="J11" s="8">
        <v>-2.27</v>
      </c>
      <c r="K11" s="5" t="s">
        <v>213</v>
      </c>
      <c r="L11" s="111" t="str">
        <f t="shared" si="3"/>
        <v>N/A</v>
      </c>
    </row>
    <row r="12" spans="1:12" x14ac:dyDescent="0.25">
      <c r="A12" s="142" t="s">
        <v>944</v>
      </c>
      <c r="B12" s="5" t="s">
        <v>213</v>
      </c>
      <c r="C12" s="4">
        <v>5.32296799E-2</v>
      </c>
      <c r="D12" s="27" t="str">
        <f t="shared" si="0"/>
        <v>N/A</v>
      </c>
      <c r="E12" s="4">
        <v>3.1420026099999998E-2</v>
      </c>
      <c r="F12" s="27" t="str">
        <f t="shared" si="1"/>
        <v>N/A</v>
      </c>
      <c r="G12" s="4">
        <v>7.1245703699999996E-2</v>
      </c>
      <c r="H12" s="27" t="str">
        <f t="shared" si="2"/>
        <v>N/A</v>
      </c>
      <c r="I12" s="8">
        <v>-41</v>
      </c>
      <c r="J12" s="8">
        <v>126.8</v>
      </c>
      <c r="K12" s="5" t="s">
        <v>213</v>
      </c>
      <c r="L12" s="111" t="str">
        <f t="shared" si="3"/>
        <v>N/A</v>
      </c>
    </row>
    <row r="13" spans="1:12" x14ac:dyDescent="0.25">
      <c r="A13" s="142" t="s">
        <v>945</v>
      </c>
      <c r="B13" s="7" t="s">
        <v>213</v>
      </c>
      <c r="C13" s="4">
        <v>19.911201340000002</v>
      </c>
      <c r="D13" s="27" t="str">
        <f t="shared" si="0"/>
        <v>N/A</v>
      </c>
      <c r="E13" s="4">
        <v>20.045578924000001</v>
      </c>
      <c r="F13" s="27" t="str">
        <f t="shared" si="1"/>
        <v>N/A</v>
      </c>
      <c r="G13" s="4">
        <v>19.407799446999999</v>
      </c>
      <c r="H13" s="27" t="str">
        <f t="shared" si="2"/>
        <v>N/A</v>
      </c>
      <c r="I13" s="8">
        <v>0.67490000000000006</v>
      </c>
      <c r="J13" s="8">
        <v>-3.18</v>
      </c>
      <c r="K13" s="5" t="s">
        <v>213</v>
      </c>
      <c r="L13" s="111" t="str">
        <f t="shared" si="3"/>
        <v>N/A</v>
      </c>
    </row>
    <row r="14" spans="1:12" ht="12.75" customHeight="1" x14ac:dyDescent="0.25">
      <c r="A14" s="142" t="s">
        <v>946</v>
      </c>
      <c r="B14" s="7" t="s">
        <v>213</v>
      </c>
      <c r="C14" s="4">
        <v>48.205870945000001</v>
      </c>
      <c r="D14" s="27" t="str">
        <f t="shared" si="0"/>
        <v>N/A</v>
      </c>
      <c r="E14" s="4">
        <v>47.662588692</v>
      </c>
      <c r="F14" s="27" t="str">
        <f t="shared" si="1"/>
        <v>N/A</v>
      </c>
      <c r="G14" s="4">
        <v>47.662201414000002</v>
      </c>
      <c r="H14" s="27" t="str">
        <f t="shared" si="2"/>
        <v>N/A</v>
      </c>
      <c r="I14" s="8">
        <v>-1.1299999999999999</v>
      </c>
      <c r="J14" s="8">
        <v>-1E-3</v>
      </c>
      <c r="K14" s="5" t="s">
        <v>213</v>
      </c>
      <c r="L14" s="111" t="str">
        <f t="shared" si="3"/>
        <v>N/A</v>
      </c>
    </row>
    <row r="15" spans="1:12" x14ac:dyDescent="0.25">
      <c r="A15" s="142" t="s">
        <v>947</v>
      </c>
      <c r="B15" s="7" t="s">
        <v>213</v>
      </c>
      <c r="C15" s="4">
        <v>0.25583256999999998</v>
      </c>
      <c r="D15" s="27" t="str">
        <f t="shared" si="0"/>
        <v>N/A</v>
      </c>
      <c r="E15" s="4">
        <v>2.58519202E-2</v>
      </c>
      <c r="F15" s="27" t="str">
        <f t="shared" si="1"/>
        <v>N/A</v>
      </c>
      <c r="G15" s="4">
        <v>9.0035779400000002E-2</v>
      </c>
      <c r="H15" s="27" t="str">
        <f t="shared" si="2"/>
        <v>N/A</v>
      </c>
      <c r="I15" s="8">
        <v>-89.9</v>
      </c>
      <c r="J15" s="8">
        <v>248.3</v>
      </c>
      <c r="K15" s="5" t="s">
        <v>213</v>
      </c>
      <c r="L15" s="111" t="str">
        <f t="shared" si="3"/>
        <v>N/A</v>
      </c>
    </row>
    <row r="16" spans="1:12" ht="12.75" customHeight="1" x14ac:dyDescent="0.25">
      <c r="A16" s="142" t="s">
        <v>948</v>
      </c>
      <c r="B16" s="7" t="s">
        <v>213</v>
      </c>
      <c r="C16" s="4">
        <v>11.596230182999999</v>
      </c>
      <c r="D16" s="27" t="str">
        <f t="shared" si="0"/>
        <v>N/A</v>
      </c>
      <c r="E16" s="4">
        <v>12.250230679</v>
      </c>
      <c r="F16" s="27" t="str">
        <f t="shared" si="1"/>
        <v>N/A</v>
      </c>
      <c r="G16" s="4">
        <v>12.514581882</v>
      </c>
      <c r="H16" s="27" t="str">
        <f t="shared" si="2"/>
        <v>N/A</v>
      </c>
      <c r="I16" s="8">
        <v>5.64</v>
      </c>
      <c r="J16" s="8">
        <v>2.1579999999999999</v>
      </c>
      <c r="K16" s="5" t="s">
        <v>213</v>
      </c>
      <c r="L16" s="111" t="str">
        <f t="shared" si="3"/>
        <v>N/A</v>
      </c>
    </row>
    <row r="17" spans="1:12" ht="12.75" customHeight="1" x14ac:dyDescent="0.25">
      <c r="A17" s="143" t="s">
        <v>949</v>
      </c>
      <c r="B17" s="7" t="s">
        <v>213</v>
      </c>
      <c r="C17" s="4">
        <v>34.287341239</v>
      </c>
      <c r="D17" s="27" t="str">
        <f t="shared" si="0"/>
        <v>N/A</v>
      </c>
      <c r="E17" s="4">
        <v>35.143498043000001</v>
      </c>
      <c r="F17" s="27" t="str">
        <f t="shared" si="1"/>
        <v>N/A</v>
      </c>
      <c r="G17" s="4">
        <v>35.212210417999998</v>
      </c>
      <c r="H17" s="27" t="str">
        <f t="shared" si="2"/>
        <v>N/A</v>
      </c>
      <c r="I17" s="8">
        <v>2.4969999999999999</v>
      </c>
      <c r="J17" s="8">
        <v>0.19550000000000001</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32.012417108000001</v>
      </c>
      <c r="H18" s="27" t="str">
        <f t="shared" si="2"/>
        <v>N/A</v>
      </c>
      <c r="I18" s="8" t="s">
        <v>213</v>
      </c>
      <c r="J18" s="8" t="s">
        <v>213</v>
      </c>
      <c r="K18" s="5" t="s">
        <v>213</v>
      </c>
      <c r="L18" s="111" t="str">
        <f t="shared" si="3"/>
        <v>N/A</v>
      </c>
    </row>
    <row r="19" spans="1:12" ht="12.75" customHeight="1" x14ac:dyDescent="0.25">
      <c r="A19" s="143" t="s">
        <v>950</v>
      </c>
      <c r="B19" s="7" t="s">
        <v>213</v>
      </c>
      <c r="C19" s="4">
        <v>63.798866083999997</v>
      </c>
      <c r="D19" s="27" t="str">
        <f t="shared" si="0"/>
        <v>N/A</v>
      </c>
      <c r="E19" s="4">
        <v>62.885392471999999</v>
      </c>
      <c r="F19" s="27" t="str">
        <f t="shared" si="1"/>
        <v>N/A</v>
      </c>
      <c r="G19" s="4">
        <v>62.580738607000001</v>
      </c>
      <c r="H19" s="27" t="str">
        <f t="shared" si="2"/>
        <v>N/A</v>
      </c>
      <c r="I19" s="8">
        <v>-1.43</v>
      </c>
      <c r="J19" s="8">
        <v>-0.48399999999999999</v>
      </c>
      <c r="K19" s="5" t="s">
        <v>213</v>
      </c>
      <c r="L19" s="111" t="str">
        <f t="shared" si="3"/>
        <v>N/A</v>
      </c>
    </row>
    <row r="20" spans="1:12" ht="12.75" customHeight="1" x14ac:dyDescent="0.25">
      <c r="A20" s="144" t="s">
        <v>132</v>
      </c>
      <c r="B20" s="1" t="s">
        <v>213</v>
      </c>
      <c r="C20" s="23">
        <v>1204</v>
      </c>
      <c r="D20" s="27" t="str">
        <f t="shared" si="0"/>
        <v>N/A</v>
      </c>
      <c r="E20" s="23">
        <v>415</v>
      </c>
      <c r="F20" s="27" t="str">
        <f t="shared" si="1"/>
        <v>N/A</v>
      </c>
      <c r="G20" s="23">
        <v>419</v>
      </c>
      <c r="H20" s="27" t="str">
        <f t="shared" si="2"/>
        <v>N/A</v>
      </c>
      <c r="I20" s="8">
        <v>-65.5</v>
      </c>
      <c r="J20" s="8">
        <v>0.96389999999999998</v>
      </c>
      <c r="K20" s="23" t="s">
        <v>213</v>
      </c>
      <c r="L20" s="111" t="str">
        <f t="shared" si="3"/>
        <v>N/A</v>
      </c>
    </row>
    <row r="21" spans="1:12" ht="12.75" customHeight="1" x14ac:dyDescent="0.25">
      <c r="A21" s="144" t="s">
        <v>133</v>
      </c>
      <c r="B21" s="30" t="s">
        <v>276</v>
      </c>
      <c r="C21" s="4">
        <v>0.49681034549999997</v>
      </c>
      <c r="D21" s="27" t="str">
        <f>IF($B21="N/A","N/A",IF(C21&gt;=2,"No",IF(C21&lt;0,"No","Yes")))</f>
        <v>Yes</v>
      </c>
      <c r="E21" s="4">
        <v>0.16505456739999999</v>
      </c>
      <c r="F21" s="27" t="str">
        <f>IF($B21="N/A","N/A",IF(E21&gt;=2,"No",IF(E21&lt;0,"No","Yes")))</f>
        <v>Yes</v>
      </c>
      <c r="G21" s="4">
        <v>0.16402170250000001</v>
      </c>
      <c r="H21" s="27" t="str">
        <f>IF($B21="N/A","N/A",IF(G21&gt;=2,"No",IF(G21&lt;0,"No","Yes")))</f>
        <v>Yes</v>
      </c>
      <c r="I21" s="8">
        <v>-66.8</v>
      </c>
      <c r="J21" s="8">
        <v>-0.626</v>
      </c>
      <c r="K21" s="5" t="s">
        <v>213</v>
      </c>
      <c r="L21" s="111" t="str">
        <f t="shared" si="3"/>
        <v>N/A</v>
      </c>
    </row>
    <row r="22" spans="1:12" x14ac:dyDescent="0.25">
      <c r="A22" s="134" t="s">
        <v>134</v>
      </c>
      <c r="B22" s="30" t="s">
        <v>213</v>
      </c>
      <c r="C22" s="29">
        <v>2183847</v>
      </c>
      <c r="D22" s="27" t="str">
        <f t="shared" ref="D22:D27" si="4">IF($B22="N/A","N/A",IF(C22&gt;10,"No",IF(C22&lt;-10,"No","Yes")))</f>
        <v>N/A</v>
      </c>
      <c r="E22" s="29">
        <v>598206</v>
      </c>
      <c r="F22" s="27" t="str">
        <f t="shared" ref="F22:F27" si="5">IF($B22="N/A","N/A",IF(E22&gt;10,"No",IF(E22&lt;-10,"No","Yes")))</f>
        <v>N/A</v>
      </c>
      <c r="G22" s="29">
        <v>2161841</v>
      </c>
      <c r="H22" s="27" t="str">
        <f t="shared" ref="H22:H27" si="6">IF($B22="N/A","N/A",IF(G22&gt;10,"No",IF(G22&lt;-10,"No","Yes")))</f>
        <v>N/A</v>
      </c>
      <c r="I22" s="8">
        <v>-72.599999999999994</v>
      </c>
      <c r="J22" s="8">
        <v>261.39999999999998</v>
      </c>
      <c r="K22" s="5" t="s">
        <v>213</v>
      </c>
      <c r="L22" s="111" t="str">
        <f t="shared" si="3"/>
        <v>N/A</v>
      </c>
    </row>
    <row r="23" spans="1:12" x14ac:dyDescent="0.25">
      <c r="A23" s="134" t="s">
        <v>1695</v>
      </c>
      <c r="B23" s="30" t="s">
        <v>213</v>
      </c>
      <c r="C23" s="29">
        <v>1813.8264119999999</v>
      </c>
      <c r="D23" s="27" t="str">
        <f t="shared" si="4"/>
        <v>N/A</v>
      </c>
      <c r="E23" s="29">
        <v>1441.460241</v>
      </c>
      <c r="F23" s="27" t="str">
        <f t="shared" si="5"/>
        <v>N/A</v>
      </c>
      <c r="G23" s="29">
        <v>5159.5250597000004</v>
      </c>
      <c r="H23" s="27" t="str">
        <f t="shared" si="6"/>
        <v>N/A</v>
      </c>
      <c r="I23" s="8">
        <v>-20.5</v>
      </c>
      <c r="J23" s="8">
        <v>257.89999999999998</v>
      </c>
      <c r="K23" s="5" t="s">
        <v>213</v>
      </c>
      <c r="L23" s="111" t="str">
        <f t="shared" si="3"/>
        <v>N/A</v>
      </c>
    </row>
    <row r="24" spans="1:12" ht="12.75" customHeight="1" x14ac:dyDescent="0.25">
      <c r="A24" s="144" t="s">
        <v>135</v>
      </c>
      <c r="B24" s="22" t="s">
        <v>213</v>
      </c>
      <c r="C24" s="1">
        <v>112</v>
      </c>
      <c r="D24" s="27" t="str">
        <f t="shared" si="4"/>
        <v>N/A</v>
      </c>
      <c r="E24" s="1">
        <v>99</v>
      </c>
      <c r="F24" s="27" t="str">
        <f t="shared" si="5"/>
        <v>N/A</v>
      </c>
      <c r="G24" s="1">
        <v>150</v>
      </c>
      <c r="H24" s="27" t="str">
        <f t="shared" si="6"/>
        <v>N/A</v>
      </c>
      <c r="I24" s="8">
        <v>-11.6</v>
      </c>
      <c r="J24" s="8">
        <v>51.52</v>
      </c>
      <c r="K24" s="23" t="s">
        <v>213</v>
      </c>
      <c r="L24" s="111" t="str">
        <f t="shared" si="3"/>
        <v>N/A</v>
      </c>
    </row>
    <row r="25" spans="1:12" ht="12.75" customHeight="1" x14ac:dyDescent="0.25">
      <c r="A25" s="144" t="s">
        <v>136</v>
      </c>
      <c r="B25" s="22" t="s">
        <v>213</v>
      </c>
      <c r="C25" s="9">
        <v>4.62149159E-2</v>
      </c>
      <c r="D25" s="27" t="str">
        <f t="shared" si="4"/>
        <v>N/A</v>
      </c>
      <c r="E25" s="9">
        <v>3.93744631E-2</v>
      </c>
      <c r="F25" s="27" t="str">
        <f t="shared" si="5"/>
        <v>N/A</v>
      </c>
      <c r="G25" s="9">
        <v>5.8718986600000002E-2</v>
      </c>
      <c r="H25" s="27" t="str">
        <f t="shared" si="6"/>
        <v>N/A</v>
      </c>
      <c r="I25" s="8">
        <v>-14.8</v>
      </c>
      <c r="J25" s="8">
        <v>49.13</v>
      </c>
      <c r="K25" s="5" t="s">
        <v>213</v>
      </c>
      <c r="L25" s="111" t="str">
        <f t="shared" si="3"/>
        <v>N/A</v>
      </c>
    </row>
    <row r="26" spans="1:12" ht="25" x14ac:dyDescent="0.25">
      <c r="A26" s="134" t="s">
        <v>137</v>
      </c>
      <c r="B26" s="22" t="s">
        <v>213</v>
      </c>
      <c r="C26" s="10">
        <v>1685588</v>
      </c>
      <c r="D26" s="27" t="str">
        <f t="shared" si="4"/>
        <v>N/A</v>
      </c>
      <c r="E26" s="10">
        <v>417835</v>
      </c>
      <c r="F26" s="27" t="str">
        <f t="shared" si="5"/>
        <v>N/A</v>
      </c>
      <c r="G26" s="10">
        <v>1970079</v>
      </c>
      <c r="H26" s="27" t="str">
        <f t="shared" si="6"/>
        <v>N/A</v>
      </c>
      <c r="I26" s="8">
        <v>-75.2</v>
      </c>
      <c r="J26" s="8">
        <v>371.5</v>
      </c>
      <c r="K26" s="5" t="s">
        <v>213</v>
      </c>
      <c r="L26" s="111" t="str">
        <f t="shared" si="3"/>
        <v>N/A</v>
      </c>
    </row>
    <row r="27" spans="1:12" ht="25" x14ac:dyDescent="0.25">
      <c r="A27" s="134" t="s">
        <v>951</v>
      </c>
      <c r="B27" s="22" t="s">
        <v>213</v>
      </c>
      <c r="C27" s="10">
        <v>15049.892857000001</v>
      </c>
      <c r="D27" s="27" t="str">
        <f t="shared" si="4"/>
        <v>N/A</v>
      </c>
      <c r="E27" s="10">
        <v>4220.5555555999999</v>
      </c>
      <c r="F27" s="27" t="str">
        <f t="shared" si="5"/>
        <v>N/A</v>
      </c>
      <c r="G27" s="10">
        <v>13133.86</v>
      </c>
      <c r="H27" s="27" t="str">
        <f t="shared" si="6"/>
        <v>N/A</v>
      </c>
      <c r="I27" s="8">
        <v>-72</v>
      </c>
      <c r="J27" s="8">
        <v>211.2</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0</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241142</v>
      </c>
      <c r="D6" s="27" t="str">
        <f>IF($B6="N/A","N/A",IF(C6&gt;10,"No",IF(C6&lt;-10,"No","Yes")))</f>
        <v>N/A</v>
      </c>
      <c r="E6" s="23">
        <v>251017</v>
      </c>
      <c r="F6" s="27" t="str">
        <f>IF($B6="N/A","N/A",IF(E6&gt;10,"No",IF(E6&lt;-10,"No","Yes")))</f>
        <v>N/A</v>
      </c>
      <c r="G6" s="23">
        <v>255035</v>
      </c>
      <c r="H6" s="27" t="str">
        <f>IF($B6="N/A","N/A",IF(G6&gt;10,"No",IF(G6&lt;-10,"No","Yes")))</f>
        <v>N/A</v>
      </c>
      <c r="I6" s="8">
        <v>4.0949999999999998</v>
      </c>
      <c r="J6" s="8">
        <v>1.601</v>
      </c>
      <c r="K6" s="31" t="s">
        <v>736</v>
      </c>
      <c r="L6" s="111" t="str">
        <f>IF(J6="Div by 0", "N/A", IF(K6="N/A","N/A", IF(J6&gt;VALUE(MID(K6,1,2)), "No", IF(J6&lt;-1*VALUE(MID(K6,1,2)), "No", "Yes"))))</f>
        <v>Yes</v>
      </c>
    </row>
    <row r="7" spans="1:14" x14ac:dyDescent="0.25">
      <c r="A7" s="144" t="s">
        <v>59</v>
      </c>
      <c r="B7" s="23" t="s">
        <v>213</v>
      </c>
      <c r="C7" s="23">
        <v>208363.31</v>
      </c>
      <c r="D7" s="27" t="str">
        <f>IF($B7="N/A","N/A",IF(C7&gt;10,"No",IF(C7&lt;-10,"No","Yes")))</f>
        <v>N/A</v>
      </c>
      <c r="E7" s="23">
        <v>217453.21</v>
      </c>
      <c r="F7" s="27" t="str">
        <f>IF($B7="N/A","N/A",IF(E7&gt;10,"No",IF(E7&lt;-10,"No","Yes")))</f>
        <v>N/A</v>
      </c>
      <c r="G7" s="23">
        <v>222609.27</v>
      </c>
      <c r="H7" s="27" t="str">
        <f>IF($B7="N/A","N/A",IF(G7&gt;10,"No",IF(G7&lt;-10,"No","Yes")))</f>
        <v>N/A</v>
      </c>
      <c r="I7" s="8">
        <v>4.3630000000000004</v>
      </c>
      <c r="J7" s="8">
        <v>2.371</v>
      </c>
      <c r="K7" s="31" t="s">
        <v>737</v>
      </c>
      <c r="L7" s="111" t="str">
        <f>IF(J7="Div by 0", "N/A", IF(K7="N/A","N/A", IF(J7&gt;VALUE(MID(K7,1,2)), "No", IF(J7&lt;-1*VALUE(MID(K7,1,2)), "No", "Yes"))))</f>
        <v>Yes</v>
      </c>
    </row>
    <row r="8" spans="1:14" x14ac:dyDescent="0.25">
      <c r="A8" s="154" t="s">
        <v>143</v>
      </c>
      <c r="B8" s="23" t="s">
        <v>213</v>
      </c>
      <c r="C8" s="23">
        <v>9250</v>
      </c>
      <c r="D8" s="27" t="str">
        <f>IF($B8="N/A","N/A",IF(C8&gt;10,"No",IF(C8&lt;-10,"No","Yes")))</f>
        <v>N/A</v>
      </c>
      <c r="E8" s="23">
        <v>9510</v>
      </c>
      <c r="F8" s="27" t="str">
        <f>IF($B8="N/A","N/A",IF(E8&gt;10,"No",IF(E8&lt;-10,"No","Yes")))</f>
        <v>N/A</v>
      </c>
      <c r="G8" s="23">
        <v>9465</v>
      </c>
      <c r="H8" s="27" t="str">
        <f>IF($B8="N/A","N/A",IF(G8&gt;10,"No",IF(G8&lt;-10,"No","Yes")))</f>
        <v>N/A</v>
      </c>
      <c r="I8" s="8">
        <v>2.8109999999999999</v>
      </c>
      <c r="J8" s="8">
        <v>-0.47299999999999998</v>
      </c>
      <c r="K8" s="23" t="s">
        <v>213</v>
      </c>
      <c r="L8" s="111" t="str">
        <f>IF(J8="Div by 0", "N/A", IF(K8="N/A","N/A", IF(J8&gt;VALUE(MID(K8,1,2)), "No", IF(J8&lt;-1*VALUE(MID(K8,1,2)), "No", "Yes"))))</f>
        <v>N/A</v>
      </c>
    </row>
    <row r="9" spans="1:14" x14ac:dyDescent="0.25">
      <c r="A9" s="144" t="s">
        <v>678</v>
      </c>
      <c r="B9" s="23" t="s">
        <v>213</v>
      </c>
      <c r="C9" s="23">
        <v>8536</v>
      </c>
      <c r="D9" s="27" t="str">
        <f t="shared" ref="D9:D11" si="0">IF($B9="N/A","N/A",IF(C9&gt;10,"No",IF(C9&lt;-10,"No","Yes")))</f>
        <v>N/A</v>
      </c>
      <c r="E9" s="23">
        <v>8805</v>
      </c>
      <c r="F9" s="27" t="str">
        <f t="shared" ref="F9:F11" si="1">IF($B9="N/A","N/A",IF(E9&gt;10,"No",IF(E9&lt;-10,"No","Yes")))</f>
        <v>N/A</v>
      </c>
      <c r="G9" s="23">
        <v>8704</v>
      </c>
      <c r="H9" s="27" t="str">
        <f t="shared" ref="H9:H11" si="2">IF($B9="N/A","N/A",IF(G9&gt;10,"No",IF(G9&lt;-10,"No","Yes")))</f>
        <v>N/A</v>
      </c>
      <c r="I9" s="8">
        <v>3.1509999999999998</v>
      </c>
      <c r="J9" s="8">
        <v>-1.1499999999999999</v>
      </c>
      <c r="K9" s="23" t="s">
        <v>213</v>
      </c>
      <c r="L9" s="111" t="str">
        <f t="shared" ref="L9:L11" si="3">IF(J9="Div by 0", "N/A", IF(K9="N/A","N/A", IF(J9&gt;VALUE(MID(K9,1,2)), "No", IF(J9&lt;-1*VALUE(MID(K9,1,2)), "No", "Yes"))))</f>
        <v>N/A</v>
      </c>
    </row>
    <row r="10" spans="1:14" x14ac:dyDescent="0.25">
      <c r="A10" s="144" t="s">
        <v>423</v>
      </c>
      <c r="B10" s="23" t="s">
        <v>213</v>
      </c>
      <c r="C10" s="23">
        <v>714</v>
      </c>
      <c r="D10" s="27" t="str">
        <f t="shared" si="0"/>
        <v>N/A</v>
      </c>
      <c r="E10" s="23">
        <v>705</v>
      </c>
      <c r="F10" s="27" t="str">
        <f t="shared" si="1"/>
        <v>N/A</v>
      </c>
      <c r="G10" s="23">
        <v>761</v>
      </c>
      <c r="H10" s="27" t="str">
        <f t="shared" si="2"/>
        <v>N/A</v>
      </c>
      <c r="I10" s="8">
        <v>-1.26</v>
      </c>
      <c r="J10" s="8">
        <v>7.9429999999999996</v>
      </c>
      <c r="K10" s="23" t="s">
        <v>213</v>
      </c>
      <c r="L10" s="111" t="str">
        <f t="shared" si="3"/>
        <v>N/A</v>
      </c>
    </row>
    <row r="11" spans="1:14" x14ac:dyDescent="0.25">
      <c r="A11" s="144" t="s">
        <v>169</v>
      </c>
      <c r="B11" s="23" t="s">
        <v>213</v>
      </c>
      <c r="C11" s="4">
        <v>3.8359141086999999</v>
      </c>
      <c r="D11" s="27" t="str">
        <f t="shared" si="0"/>
        <v>N/A</v>
      </c>
      <c r="E11" s="4">
        <v>3.7885880239</v>
      </c>
      <c r="F11" s="27" t="str">
        <f t="shared" si="1"/>
        <v>N/A</v>
      </c>
      <c r="G11" s="4">
        <v>3.7112553179000001</v>
      </c>
      <c r="H11" s="27" t="str">
        <f t="shared" si="2"/>
        <v>N/A</v>
      </c>
      <c r="I11" s="8">
        <v>-1.23</v>
      </c>
      <c r="J11" s="8">
        <v>-2.04</v>
      </c>
      <c r="K11" s="23" t="s">
        <v>213</v>
      </c>
      <c r="L11" s="111" t="str">
        <f t="shared" si="3"/>
        <v>N/A</v>
      </c>
    </row>
    <row r="12" spans="1:14" x14ac:dyDescent="0.25">
      <c r="A12" s="144" t="s">
        <v>144</v>
      </c>
      <c r="B12" s="23" t="s">
        <v>213</v>
      </c>
      <c r="C12" s="23">
        <v>6350.9166667</v>
      </c>
      <c r="D12" s="27" t="str">
        <f>IF($B12="N/A","N/A",IF(C12&gt;10,"No",IF(C12&lt;-10,"No","Yes")))</f>
        <v>N/A</v>
      </c>
      <c r="E12" s="23">
        <v>6579.9166667</v>
      </c>
      <c r="F12" s="27" t="str">
        <f>IF($B12="N/A","N/A",IF(E12&gt;10,"No",IF(E12&lt;-10,"No","Yes")))</f>
        <v>N/A</v>
      </c>
      <c r="G12" s="23">
        <v>6519</v>
      </c>
      <c r="H12" s="27" t="str">
        <f>IF($B12="N/A","N/A",IF(G12&gt;10,"No",IF(G12&lt;-10,"No","Yes")))</f>
        <v>N/A</v>
      </c>
      <c r="I12" s="8">
        <v>3.6059999999999999</v>
      </c>
      <c r="J12" s="8">
        <v>-0.92600000000000005</v>
      </c>
      <c r="K12" s="23" t="s">
        <v>213</v>
      </c>
      <c r="L12" s="111" t="str">
        <f>IF(J12="Div by 0", "N/A", IF(K12="N/A","N/A", IF(J12&gt;VALUE(MID(K12,1,2)), "No", IF(J12&lt;-1*VALUE(MID(K12,1,2)), "No", "Yes"))))</f>
        <v>N/A</v>
      </c>
    </row>
    <row r="13" spans="1:14" x14ac:dyDescent="0.25">
      <c r="A13" s="110" t="s">
        <v>364</v>
      </c>
      <c r="B13" s="43" t="s">
        <v>213</v>
      </c>
      <c r="C13" s="4">
        <v>91.935457116999999</v>
      </c>
      <c r="D13" s="40" t="str">
        <f>IF($B13="N/A","N/A",IF(C13&gt;=95,"Yes","No"))</f>
        <v>N/A</v>
      </c>
      <c r="E13" s="4">
        <v>90.418577228000004</v>
      </c>
      <c r="F13" s="40" t="str">
        <f>IF($B13="N/A","N/A",IF(E13&gt;=95,"Yes","No"))</f>
        <v>N/A</v>
      </c>
      <c r="G13" s="4">
        <v>97.986550866000002</v>
      </c>
      <c r="H13" s="27" t="str">
        <f>IF($B13="N/A","N/A",IF(G13&gt;=95,"Yes","No"))</f>
        <v>N/A</v>
      </c>
      <c r="I13" s="8">
        <v>-1.65</v>
      </c>
      <c r="J13" s="8">
        <v>8.3699999999999992</v>
      </c>
      <c r="K13" s="28" t="s">
        <v>737</v>
      </c>
      <c r="L13" s="111" t="str">
        <f t="shared" ref="L13:L70" si="4">IF(J13="Div by 0", "N/A", IF(K13="N/A","N/A", IF(J13&gt;VALUE(MID(K13,1,2)), "No", IF(J13&lt;-1*VALUE(MID(K13,1,2)), "No", "Yes"))))</f>
        <v>Yes</v>
      </c>
    </row>
    <row r="14" spans="1:14" x14ac:dyDescent="0.25">
      <c r="A14" s="155" t="s">
        <v>365</v>
      </c>
      <c r="B14" s="43" t="s">
        <v>213</v>
      </c>
      <c r="C14" s="44">
        <v>8.0641281899999999</v>
      </c>
      <c r="D14" s="45" t="str">
        <f>IF($B14="N/A","N/A",IF(C14&gt;10,"No",IF(C14&lt;-10,"No","Yes")))</f>
        <v>N/A</v>
      </c>
      <c r="E14" s="44">
        <v>9.5810243927999998</v>
      </c>
      <c r="F14" s="40" t="str">
        <f>IF($B14="N/A","N/A",IF(E14&gt;95,"Yes","No"))</f>
        <v>N/A</v>
      </c>
      <c r="G14" s="44">
        <v>2.0134491344000001</v>
      </c>
      <c r="H14" s="27" t="str">
        <f>IF($B14="N/A","N/A",IF(G14&gt;95,"Yes","No"))</f>
        <v>N/A</v>
      </c>
      <c r="I14" s="46">
        <v>18.809999999999999</v>
      </c>
      <c r="J14" s="46">
        <v>-79</v>
      </c>
      <c r="K14" s="47" t="s">
        <v>213</v>
      </c>
      <c r="L14" s="111" t="str">
        <f t="shared" si="4"/>
        <v>N/A</v>
      </c>
      <c r="M14" s="34"/>
      <c r="N14" s="34"/>
    </row>
    <row r="15" spans="1:14" s="34" customFormat="1" x14ac:dyDescent="0.25">
      <c r="A15" s="155" t="s">
        <v>366</v>
      </c>
      <c r="B15" s="43" t="s">
        <v>213</v>
      </c>
      <c r="C15" s="44">
        <v>4.1469340000000002E-4</v>
      </c>
      <c r="D15" s="45" t="str">
        <f t="shared" ref="D15:D21" si="5">IF($B15="N/A","N/A",IF(C15&gt;10,"No",IF(C15&lt;-10,"No","Yes")))</f>
        <v>N/A</v>
      </c>
      <c r="E15" s="44">
        <v>3.983794E-4</v>
      </c>
      <c r="F15" s="45" t="str">
        <f t="shared" ref="F15:F21" si="6">IF($B15="N/A","N/A",IF(E15&gt;10,"No",IF(E15&lt;-10,"No","Yes")))</f>
        <v>N/A</v>
      </c>
      <c r="G15" s="44">
        <v>0</v>
      </c>
      <c r="H15" s="48" t="str">
        <f t="shared" ref="H15:H21" si="7">IF($B15="N/A","N/A",IF(G15&gt;10,"No",IF(G15&lt;-10,"No","Yes")))</f>
        <v>N/A</v>
      </c>
      <c r="I15" s="46">
        <v>-3.93</v>
      </c>
      <c r="J15" s="46">
        <v>-100</v>
      </c>
      <c r="K15" s="47" t="s">
        <v>213</v>
      </c>
      <c r="L15" s="111" t="str">
        <f t="shared" si="4"/>
        <v>N/A</v>
      </c>
    </row>
    <row r="16" spans="1:14" s="34" customFormat="1" x14ac:dyDescent="0.25">
      <c r="A16" s="155" t="s">
        <v>367</v>
      </c>
      <c r="B16" s="43" t="s">
        <v>213</v>
      </c>
      <c r="C16" s="49">
        <v>19447</v>
      </c>
      <c r="D16" s="50" t="str">
        <f t="shared" si="5"/>
        <v>N/A</v>
      </c>
      <c r="E16" s="49">
        <v>24051</v>
      </c>
      <c r="F16" s="50" t="str">
        <f t="shared" si="6"/>
        <v>N/A</v>
      </c>
      <c r="G16" s="49">
        <v>5135</v>
      </c>
      <c r="H16" s="48" t="str">
        <f t="shared" si="7"/>
        <v>N/A</v>
      </c>
      <c r="I16" s="46">
        <v>23.67</v>
      </c>
      <c r="J16" s="46">
        <v>-78.599999999999994</v>
      </c>
      <c r="K16" s="47" t="s">
        <v>213</v>
      </c>
      <c r="L16" s="111" t="str">
        <f t="shared" si="4"/>
        <v>N/A</v>
      </c>
    </row>
    <row r="17" spans="1:14" s="34" customFormat="1" x14ac:dyDescent="0.25">
      <c r="A17" s="156" t="s">
        <v>368</v>
      </c>
      <c r="B17" s="43" t="s">
        <v>213</v>
      </c>
      <c r="C17" s="44">
        <v>8.0645428833999997</v>
      </c>
      <c r="D17" s="48" t="str">
        <f t="shared" si="5"/>
        <v>N/A</v>
      </c>
      <c r="E17" s="44">
        <v>9.5814227721999998</v>
      </c>
      <c r="F17" s="48" t="str">
        <f t="shared" si="6"/>
        <v>N/A</v>
      </c>
      <c r="G17" s="44">
        <v>2.0134491344000001</v>
      </c>
      <c r="H17" s="48" t="str">
        <f t="shared" si="7"/>
        <v>N/A</v>
      </c>
      <c r="I17" s="46">
        <v>18.809999999999999</v>
      </c>
      <c r="J17" s="46">
        <v>-79</v>
      </c>
      <c r="K17" s="47" t="s">
        <v>213</v>
      </c>
      <c r="L17" s="111" t="str">
        <f t="shared" si="4"/>
        <v>N/A</v>
      </c>
      <c r="M17" s="26"/>
      <c r="N17" s="26"/>
    </row>
    <row r="18" spans="1:14" x14ac:dyDescent="0.25">
      <c r="A18" s="155" t="s">
        <v>679</v>
      </c>
      <c r="B18" s="43" t="s">
        <v>213</v>
      </c>
      <c r="C18" s="44">
        <v>87.021134364999995</v>
      </c>
      <c r="D18" s="48" t="str">
        <f t="shared" si="5"/>
        <v>N/A</v>
      </c>
      <c r="E18" s="44">
        <v>86.466259199000007</v>
      </c>
      <c r="F18" s="48" t="str">
        <f t="shared" si="6"/>
        <v>N/A</v>
      </c>
      <c r="G18" s="44">
        <v>73.846153846000007</v>
      </c>
      <c r="H18" s="48" t="str">
        <f t="shared" si="7"/>
        <v>N/A</v>
      </c>
      <c r="I18" s="8">
        <v>-0.63800000000000001</v>
      </c>
      <c r="J18" s="8">
        <v>-14.6</v>
      </c>
      <c r="K18" s="47" t="s">
        <v>213</v>
      </c>
      <c r="L18" s="111" t="str">
        <f t="shared" si="4"/>
        <v>N/A</v>
      </c>
    </row>
    <row r="19" spans="1:14" x14ac:dyDescent="0.25">
      <c r="A19" s="155" t="s">
        <v>680</v>
      </c>
      <c r="B19" s="43" t="s">
        <v>213</v>
      </c>
      <c r="C19" s="44">
        <v>25.320100787000001</v>
      </c>
      <c r="D19" s="48" t="str">
        <f t="shared" si="5"/>
        <v>N/A</v>
      </c>
      <c r="E19" s="44">
        <v>18.689451582</v>
      </c>
      <c r="F19" s="48" t="str">
        <f t="shared" si="6"/>
        <v>N/A</v>
      </c>
      <c r="G19" s="44">
        <v>20.408958129999998</v>
      </c>
      <c r="H19" s="48" t="str">
        <f t="shared" si="7"/>
        <v>N/A</v>
      </c>
      <c r="I19" s="8">
        <v>-26.2</v>
      </c>
      <c r="J19" s="8">
        <v>9.1999999999999993</v>
      </c>
      <c r="K19" s="47" t="s">
        <v>213</v>
      </c>
      <c r="L19" s="111" t="str">
        <f t="shared" si="4"/>
        <v>N/A</v>
      </c>
    </row>
    <row r="20" spans="1:14" ht="25" x14ac:dyDescent="0.25">
      <c r="A20" s="155" t="s">
        <v>681</v>
      </c>
      <c r="B20" s="43" t="s">
        <v>213</v>
      </c>
      <c r="C20" s="44">
        <v>5.1524656759000003</v>
      </c>
      <c r="D20" s="48" t="str">
        <f t="shared" si="5"/>
        <v>N/A</v>
      </c>
      <c r="E20" s="44">
        <v>4.1162529624999999</v>
      </c>
      <c r="F20" s="48" t="str">
        <f t="shared" si="6"/>
        <v>N/A</v>
      </c>
      <c r="G20" s="44">
        <v>15.618305745000001</v>
      </c>
      <c r="H20" s="48" t="str">
        <f t="shared" si="7"/>
        <v>N/A</v>
      </c>
      <c r="I20" s="8">
        <v>-20.100000000000001</v>
      </c>
      <c r="J20" s="8">
        <v>279.39999999999998</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55</v>
      </c>
      <c r="D22" s="27" t="str">
        <f>IF($B22="N/A","N/A",IF(C22&gt;0,"No",IF(C22&lt;0,"No","Yes")))</f>
        <v>No</v>
      </c>
      <c r="E22" s="1">
        <v>27</v>
      </c>
      <c r="F22" s="27" t="str">
        <f>IF($B22="N/A","N/A",IF(E22&gt;0,"No",IF(E22&lt;0,"No","Yes")))</f>
        <v>No</v>
      </c>
      <c r="G22" s="1">
        <v>186</v>
      </c>
      <c r="H22" s="27" t="str">
        <f>IF($B22="N/A","N/A",IF(G22&gt;0,"No",IF(G22&lt;0,"No","Yes")))</f>
        <v>No</v>
      </c>
      <c r="I22" s="8">
        <v>-50.9</v>
      </c>
      <c r="J22" s="8">
        <v>588.9</v>
      </c>
      <c r="K22" s="28" t="s">
        <v>213</v>
      </c>
      <c r="L22" s="111" t="str">
        <f t="shared" si="4"/>
        <v>N/A</v>
      </c>
    </row>
    <row r="23" spans="1:14" x14ac:dyDescent="0.25">
      <c r="A23" s="157" t="s">
        <v>145</v>
      </c>
      <c r="B23" s="30" t="s">
        <v>279</v>
      </c>
      <c r="C23" s="4">
        <v>4.5616275900000003E-2</v>
      </c>
      <c r="D23" s="27" t="str">
        <f>IF($B23="N/A","N/A",IF(C23&gt;=10,"No",IF(C23&lt;0,"No","Yes")))</f>
        <v>Yes</v>
      </c>
      <c r="E23" s="4">
        <v>2.1512487199999999E-2</v>
      </c>
      <c r="F23" s="27" t="str">
        <f>IF($B23="N/A","N/A",IF(E23&gt;=10,"No",IF(E23&lt;0,"No","Yes")))</f>
        <v>Yes</v>
      </c>
      <c r="G23" s="4">
        <v>0.14586233260000001</v>
      </c>
      <c r="H23" s="27" t="str">
        <f>IF($B23="N/A","N/A",IF(G23&gt;=10,"No",IF(G23&lt;0,"No","Yes")))</f>
        <v>Yes</v>
      </c>
      <c r="I23" s="8">
        <v>-52.8</v>
      </c>
      <c r="J23" s="8">
        <v>578</v>
      </c>
      <c r="K23" s="28" t="s">
        <v>213</v>
      </c>
      <c r="L23" s="111" t="str">
        <f t="shared" si="4"/>
        <v>N/A</v>
      </c>
    </row>
    <row r="24" spans="1:14" x14ac:dyDescent="0.25">
      <c r="A24" s="134" t="s">
        <v>424</v>
      </c>
      <c r="B24" s="22" t="s">
        <v>213</v>
      </c>
      <c r="C24" s="9">
        <v>53.636363635999999</v>
      </c>
      <c r="D24" s="48" t="str">
        <f t="shared" ref="D24:D27" si="8">IF($B24="N/A","N/A",IF(C24&gt;10,"No",IF(C24&lt;-10,"No","Yes")))</f>
        <v>N/A</v>
      </c>
      <c r="E24" s="9">
        <v>29.62962963</v>
      </c>
      <c r="F24" s="27" t="str">
        <f t="shared" ref="F24:F27" si="9">IF($B24="N/A","N/A",IF(E24&gt;10,"No",IF(E24&lt;-10,"No","Yes")))</f>
        <v>N/A</v>
      </c>
      <c r="G24" s="9">
        <v>62.096774193999998</v>
      </c>
      <c r="H24" s="27" t="str">
        <f t="shared" ref="H24:H27" si="10">IF($B24="N/A","N/A",IF(G24&gt;10,"No",IF(G24&lt;-10,"No","Yes")))</f>
        <v>N/A</v>
      </c>
      <c r="I24" s="8">
        <v>-44.8</v>
      </c>
      <c r="J24" s="8">
        <v>109.6</v>
      </c>
      <c r="K24" s="28" t="s">
        <v>213</v>
      </c>
      <c r="L24" s="111" t="str">
        <f t="shared" si="4"/>
        <v>N/A</v>
      </c>
    </row>
    <row r="25" spans="1:14" x14ac:dyDescent="0.25">
      <c r="A25" s="134" t="s">
        <v>425</v>
      </c>
      <c r="B25" s="22" t="s">
        <v>213</v>
      </c>
      <c r="C25" s="9">
        <v>3.6363636364</v>
      </c>
      <c r="D25" s="48" t="str">
        <f t="shared" si="8"/>
        <v>N/A</v>
      </c>
      <c r="E25" s="9">
        <v>0</v>
      </c>
      <c r="F25" s="27" t="str">
        <f t="shared" si="9"/>
        <v>N/A</v>
      </c>
      <c r="G25" s="9">
        <v>5.9139784946000002</v>
      </c>
      <c r="H25" s="27" t="str">
        <f t="shared" si="10"/>
        <v>N/A</v>
      </c>
      <c r="I25" s="8">
        <v>-100</v>
      </c>
      <c r="J25" s="8" t="s">
        <v>1748</v>
      </c>
      <c r="K25" s="28" t="s">
        <v>213</v>
      </c>
      <c r="L25" s="111" t="str">
        <f t="shared" si="4"/>
        <v>N/A</v>
      </c>
    </row>
    <row r="26" spans="1:14" x14ac:dyDescent="0.25">
      <c r="A26" s="134" t="s">
        <v>421</v>
      </c>
      <c r="B26" s="22" t="s">
        <v>213</v>
      </c>
      <c r="C26" s="9">
        <v>0</v>
      </c>
      <c r="D26" s="48" t="str">
        <f t="shared" si="8"/>
        <v>N/A</v>
      </c>
      <c r="E26" s="9">
        <v>0</v>
      </c>
      <c r="F26" s="27" t="str">
        <f t="shared" si="9"/>
        <v>N/A</v>
      </c>
      <c r="G26" s="9">
        <v>0.2688172043</v>
      </c>
      <c r="H26" s="27" t="str">
        <f t="shared" si="10"/>
        <v>N/A</v>
      </c>
      <c r="I26" s="8" t="s">
        <v>1748</v>
      </c>
      <c r="J26" s="8" t="s">
        <v>1748</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14.127360641999999</v>
      </c>
      <c r="D28" s="48" t="str">
        <f>IF($B28="N/A","N/A",IF(C28&gt;10,"No",IF(C28&lt;-10,"No","Yes")))</f>
        <v>N/A</v>
      </c>
      <c r="E28" s="44">
        <v>14.432488636</v>
      </c>
      <c r="F28" s="48" t="str">
        <f>IF($B28="N/A","N/A",IF(E28&gt;10,"No",IF(E28&lt;-10,"No","Yes")))</f>
        <v>N/A</v>
      </c>
      <c r="G28" s="44">
        <v>14.69798263</v>
      </c>
      <c r="H28" s="48" t="str">
        <f>IF($B28="N/A","N/A",IF(G28&gt;10,"No",IF(G28&lt;-10,"No","Yes")))</f>
        <v>N/A</v>
      </c>
      <c r="I28" s="8">
        <v>2.16</v>
      </c>
      <c r="J28" s="8">
        <v>1.84</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99.830390391999998</v>
      </c>
      <c r="D30" s="27" t="str">
        <f>IF($B30="N/A","N/A",IF(C30&gt;=98,"Yes","No"))</f>
        <v>Yes</v>
      </c>
      <c r="E30" s="9">
        <v>99.833875793000004</v>
      </c>
      <c r="F30" s="27" t="str">
        <f>IF($B30="N/A","N/A",IF(E30&gt;=98,"Yes","No"))</f>
        <v>Yes</v>
      </c>
      <c r="G30" s="9">
        <v>99.838845649000007</v>
      </c>
      <c r="H30" s="27" t="str">
        <f>IF($B30="N/A","N/A",IF(G30&gt;=98,"Yes","No"))</f>
        <v>Yes</v>
      </c>
      <c r="I30" s="8">
        <v>3.5000000000000001E-3</v>
      </c>
      <c r="J30" s="8">
        <v>5.0000000000000001E-3</v>
      </c>
      <c r="K30" s="28" t="s">
        <v>737</v>
      </c>
      <c r="L30" s="111" t="str">
        <f t="shared" si="4"/>
        <v>Yes</v>
      </c>
    </row>
    <row r="31" spans="1:14" x14ac:dyDescent="0.25">
      <c r="A31" s="134"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737</v>
      </c>
      <c r="L31" s="111" t="str">
        <f t="shared" si="4"/>
        <v>Yes</v>
      </c>
    </row>
    <row r="32" spans="1:14" x14ac:dyDescent="0.25">
      <c r="A32" s="134" t="s">
        <v>23</v>
      </c>
      <c r="B32" s="22" t="s">
        <v>213</v>
      </c>
      <c r="C32" s="9">
        <v>2.0054573653999999</v>
      </c>
      <c r="D32" s="27" t="str">
        <f t="shared" ref="D32:D37" si="11">IF($B32="N/A","N/A",IF(C32&gt;10,"No",IF(C32&lt;-10,"No","Yes")))</f>
        <v>N/A</v>
      </c>
      <c r="E32" s="9">
        <v>2.0241656940000001</v>
      </c>
      <c r="F32" s="27" t="str">
        <f t="shared" ref="F32:F37" si="12">IF($B32="N/A","N/A",IF(E32&gt;10,"No",IF(E32&lt;-10,"No","Yes")))</f>
        <v>N/A</v>
      </c>
      <c r="G32" s="9">
        <v>2.0071754856999999</v>
      </c>
      <c r="H32" s="27" t="str">
        <f t="shared" ref="H32:H37" si="13">IF($B32="N/A","N/A",IF(G32&gt;10,"No",IF(G32&lt;-10,"No","Yes")))</f>
        <v>N/A</v>
      </c>
      <c r="I32" s="8">
        <v>0.93289999999999995</v>
      </c>
      <c r="J32" s="8">
        <v>-0.83899999999999997</v>
      </c>
      <c r="K32" s="28" t="s">
        <v>737</v>
      </c>
      <c r="L32" s="111" t="str">
        <f t="shared" si="4"/>
        <v>Yes</v>
      </c>
    </row>
    <row r="33" spans="1:12" x14ac:dyDescent="0.25">
      <c r="A33" s="134" t="s">
        <v>24</v>
      </c>
      <c r="B33" s="22" t="s">
        <v>213</v>
      </c>
      <c r="C33" s="9">
        <v>85.491950801000002</v>
      </c>
      <c r="D33" s="27" t="str">
        <f t="shared" si="11"/>
        <v>N/A</v>
      </c>
      <c r="E33" s="9">
        <v>85.054797085000004</v>
      </c>
      <c r="F33" s="27" t="str">
        <f t="shared" si="12"/>
        <v>N/A</v>
      </c>
      <c r="G33" s="9">
        <v>84.528005960000002</v>
      </c>
      <c r="H33" s="27" t="str">
        <f t="shared" si="13"/>
        <v>N/A</v>
      </c>
      <c r="I33" s="8">
        <v>-0.51100000000000001</v>
      </c>
      <c r="J33" s="8">
        <v>-0.61899999999999999</v>
      </c>
      <c r="K33" s="28" t="s">
        <v>737</v>
      </c>
      <c r="L33" s="111" t="str">
        <f t="shared" si="4"/>
        <v>Yes</v>
      </c>
    </row>
    <row r="34" spans="1:12" x14ac:dyDescent="0.25">
      <c r="A34" s="134" t="s">
        <v>25</v>
      </c>
      <c r="B34" s="22" t="s">
        <v>213</v>
      </c>
      <c r="C34" s="9">
        <v>5.59836113E-2</v>
      </c>
      <c r="D34" s="27" t="str">
        <f t="shared" si="11"/>
        <v>N/A</v>
      </c>
      <c r="E34" s="9">
        <v>6.8919634899999999E-2</v>
      </c>
      <c r="F34" s="27" t="str">
        <f t="shared" si="12"/>
        <v>N/A</v>
      </c>
      <c r="G34" s="9">
        <v>7.3323269400000002E-2</v>
      </c>
      <c r="H34" s="27" t="str">
        <f t="shared" si="13"/>
        <v>N/A</v>
      </c>
      <c r="I34" s="8">
        <v>23.11</v>
      </c>
      <c r="J34" s="8">
        <v>6.39</v>
      </c>
      <c r="K34" s="28" t="s">
        <v>737</v>
      </c>
      <c r="L34" s="111" t="str">
        <f t="shared" si="4"/>
        <v>Yes</v>
      </c>
    </row>
    <row r="35" spans="1:12" x14ac:dyDescent="0.25">
      <c r="A35" s="134" t="s">
        <v>26</v>
      </c>
      <c r="B35" s="30" t="s">
        <v>213</v>
      </c>
      <c r="C35" s="9">
        <v>0.7937232004</v>
      </c>
      <c r="D35" s="7" t="str">
        <f t="shared" si="11"/>
        <v>N/A</v>
      </c>
      <c r="E35" s="9">
        <v>0.83978375969999997</v>
      </c>
      <c r="F35" s="7" t="str">
        <f t="shared" si="12"/>
        <v>N/A</v>
      </c>
      <c r="G35" s="9">
        <v>0.84419785520000001</v>
      </c>
      <c r="H35" s="7" t="str">
        <f t="shared" si="13"/>
        <v>N/A</v>
      </c>
      <c r="I35" s="8">
        <v>5.8029999999999999</v>
      </c>
      <c r="J35" s="8">
        <v>0.52559999999999996</v>
      </c>
      <c r="K35" s="30" t="s">
        <v>213</v>
      </c>
      <c r="L35" s="111" t="str">
        <f t="shared" si="4"/>
        <v>N/A</v>
      </c>
    </row>
    <row r="36" spans="1:12" x14ac:dyDescent="0.25">
      <c r="A36" s="134" t="s">
        <v>60</v>
      </c>
      <c r="B36" s="30" t="s">
        <v>213</v>
      </c>
      <c r="C36" s="9">
        <v>0</v>
      </c>
      <c r="D36" s="7" t="str">
        <f t="shared" si="11"/>
        <v>N/A</v>
      </c>
      <c r="E36" s="9">
        <v>0</v>
      </c>
      <c r="F36" s="7" t="str">
        <f t="shared" si="12"/>
        <v>N/A</v>
      </c>
      <c r="G36" s="9">
        <v>0</v>
      </c>
      <c r="H36" s="7" t="str">
        <f t="shared" si="13"/>
        <v>N/A</v>
      </c>
      <c r="I36" s="8" t="s">
        <v>1748</v>
      </c>
      <c r="J36" s="8" t="s">
        <v>1748</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11.652885022</v>
      </c>
      <c r="D38" s="7" t="str">
        <f>IF($B38="N/A","N/A",IF(C38&gt;=5,"No",IF(C38&lt;0,"No","Yes")))</f>
        <v>No</v>
      </c>
      <c r="E38" s="9">
        <v>12.012333826000001</v>
      </c>
      <c r="F38" s="7" t="str">
        <f>IF($B38="N/A","N/A",IF(E38&gt;=5,"No",IF(E38&lt;0,"No","Yes")))</f>
        <v>No</v>
      </c>
      <c r="G38" s="9">
        <v>12.54729743</v>
      </c>
      <c r="H38" s="7" t="str">
        <f>IF($B38="N/A","N/A",IF(G38&gt;=5,"No",IF(G38&lt;0,"No","Yes")))</f>
        <v>No</v>
      </c>
      <c r="I38" s="8">
        <v>3.085</v>
      </c>
      <c r="J38" s="8">
        <v>4.4530000000000003</v>
      </c>
      <c r="K38" s="28" t="s">
        <v>737</v>
      </c>
      <c r="L38" s="111" t="str">
        <f t="shared" si="4"/>
        <v>Yes</v>
      </c>
    </row>
    <row r="39" spans="1:12" x14ac:dyDescent="0.25">
      <c r="A39" s="134" t="s">
        <v>63</v>
      </c>
      <c r="B39" s="30" t="s">
        <v>213</v>
      </c>
      <c r="C39" s="9">
        <v>8.2436904396999999</v>
      </c>
      <c r="D39" s="7" t="str">
        <f>IF($B39="N/A","N/A",IF(C39&gt;10,"No",IF(C39&lt;-10,"No","Yes")))</f>
        <v>N/A</v>
      </c>
      <c r="E39" s="9">
        <v>8.3201536151000006</v>
      </c>
      <c r="F39" s="7" t="str">
        <f>IF($B39="N/A","N/A",IF(E39&gt;10,"No",IF(E39&lt;-10,"No","Yes")))</f>
        <v>N/A</v>
      </c>
      <c r="G39" s="9">
        <v>8.2737663458000004</v>
      </c>
      <c r="H39" s="7" t="str">
        <f>IF($B39="N/A","N/A",IF(G39&gt;10,"No",IF(G39&lt;-10,"No","Yes")))</f>
        <v>N/A</v>
      </c>
      <c r="I39" s="8">
        <v>0.92749999999999999</v>
      </c>
      <c r="J39" s="8">
        <v>-0.55800000000000005</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737</v>
      </c>
      <c r="L40" s="111" t="str">
        <f t="shared" si="4"/>
        <v>Yes</v>
      </c>
    </row>
    <row r="41" spans="1:12" x14ac:dyDescent="0.25">
      <c r="A41" s="110" t="s">
        <v>19</v>
      </c>
      <c r="B41" s="22" t="s">
        <v>281</v>
      </c>
      <c r="C41" s="4">
        <v>2.4479352415000002</v>
      </c>
      <c r="D41" s="27" t="str">
        <f>IF($B41="N/A","N/A",IF(C41&gt;8,"No",IF(C41&lt;2,"No","Yes")))</f>
        <v>Yes</v>
      </c>
      <c r="E41" s="4">
        <v>2.3149826506000002</v>
      </c>
      <c r="F41" s="27" t="str">
        <f>IF($B41="N/A","N/A",IF(E41&gt;8,"No",IF(E41&lt;2,"No","Yes")))</f>
        <v>Yes</v>
      </c>
      <c r="G41" s="4">
        <v>2.1938165349999998</v>
      </c>
      <c r="H41" s="27" t="str">
        <f>IF($B41="N/A","N/A",IF(G41&gt;8,"No",IF(G41&lt;2,"No","Yes")))</f>
        <v>Yes</v>
      </c>
      <c r="I41" s="8">
        <v>-5.43</v>
      </c>
      <c r="J41" s="8">
        <v>-5.23</v>
      </c>
      <c r="K41" s="28" t="s">
        <v>737</v>
      </c>
      <c r="L41" s="111" t="str">
        <f t="shared" si="4"/>
        <v>Yes</v>
      </c>
    </row>
    <row r="42" spans="1:12" x14ac:dyDescent="0.25">
      <c r="A42" s="110" t="s">
        <v>170</v>
      </c>
      <c r="B42" s="22" t="s">
        <v>213</v>
      </c>
      <c r="C42" s="4">
        <v>11.902115766</v>
      </c>
      <c r="D42" s="7" t="str">
        <f t="shared" ref="D42:D49" si="14">IF($B42="N/A","N/A",IF(C42&gt;10,"No",IF(C42&lt;-10,"No","Yes")))</f>
        <v>N/A</v>
      </c>
      <c r="E42" s="4">
        <v>11.582880841</v>
      </c>
      <c r="F42" s="7" t="str">
        <f t="shared" ref="F42:F49" si="15">IF($B42="N/A","N/A",IF(E42&gt;10,"No",IF(E42&lt;-10,"No","Yes")))</f>
        <v>N/A</v>
      </c>
      <c r="G42" s="4">
        <v>11.273746741</v>
      </c>
      <c r="H42" s="7" t="str">
        <f t="shared" ref="H42:H49" si="16">IF($B42="N/A","N/A",IF(G42&gt;10,"No",IF(G42&lt;-10,"No","Yes")))</f>
        <v>N/A</v>
      </c>
      <c r="I42" s="8">
        <v>-2.68</v>
      </c>
      <c r="J42" s="8">
        <v>-2.67</v>
      </c>
      <c r="K42" s="28" t="s">
        <v>737</v>
      </c>
      <c r="L42" s="111" t="str">
        <f>IF(J42="Div by 0", "N/A", IF(OR(J42="N/A",K42="N/A"),"N/A", IF(J42&gt;VALUE(MID(K42,1,2)), "No", IF(J42&lt;-1*VALUE(MID(K42,1,2)), "No", "Yes"))))</f>
        <v>Yes</v>
      </c>
    </row>
    <row r="43" spans="1:12" x14ac:dyDescent="0.25">
      <c r="A43" s="110" t="s">
        <v>171</v>
      </c>
      <c r="B43" s="22" t="s">
        <v>213</v>
      </c>
      <c r="C43" s="4">
        <v>21.640775974</v>
      </c>
      <c r="D43" s="7" t="str">
        <f t="shared" si="14"/>
        <v>N/A</v>
      </c>
      <c r="E43" s="4">
        <v>20.965910675</v>
      </c>
      <c r="F43" s="7" t="str">
        <f t="shared" si="15"/>
        <v>N/A</v>
      </c>
      <c r="G43" s="4">
        <v>20.749308918000001</v>
      </c>
      <c r="H43" s="7" t="str">
        <f t="shared" si="16"/>
        <v>N/A</v>
      </c>
      <c r="I43" s="8">
        <v>-3.12</v>
      </c>
      <c r="J43" s="8">
        <v>-1.03</v>
      </c>
      <c r="K43" s="28" t="s">
        <v>737</v>
      </c>
      <c r="L43" s="111" t="str">
        <f>IF(J43="Div by 0", "N/A", IF(OR(J43="N/A",K43="N/A"),"N/A", IF(J43&gt;VALUE(MID(K43,1,2)), "No", IF(J43&lt;-1*VALUE(MID(K43,1,2)), "No", "Yes"))))</f>
        <v>Yes</v>
      </c>
    </row>
    <row r="44" spans="1:12" x14ac:dyDescent="0.25">
      <c r="A44" s="110" t="s">
        <v>172</v>
      </c>
      <c r="B44" s="22" t="s">
        <v>213</v>
      </c>
      <c r="C44" s="4">
        <v>4.0851448524</v>
      </c>
      <c r="D44" s="7" t="str">
        <f t="shared" si="14"/>
        <v>N/A</v>
      </c>
      <c r="E44" s="4">
        <v>3.8128891668999998</v>
      </c>
      <c r="F44" s="7" t="str">
        <f t="shared" si="15"/>
        <v>N/A</v>
      </c>
      <c r="G44" s="4">
        <v>3.5830376223</v>
      </c>
      <c r="H44" s="7" t="str">
        <f t="shared" si="16"/>
        <v>N/A</v>
      </c>
      <c r="I44" s="8">
        <v>-6.66</v>
      </c>
      <c r="J44" s="8">
        <v>-6.03</v>
      </c>
      <c r="K44" s="28" t="s">
        <v>737</v>
      </c>
      <c r="L44" s="111" t="str">
        <f t="shared" ref="L44:L53" si="17">IF(J44="Div by 0", "N/A", IF(OR(J44="N/A",K44="N/A"),"N/A", IF(J44&gt;VALUE(MID(K44,1,2)), "No", IF(J44&lt;-1*VALUE(MID(K44,1,2)), "No", "Yes"))))</f>
        <v>Yes</v>
      </c>
    </row>
    <row r="45" spans="1:12" x14ac:dyDescent="0.25">
      <c r="A45" s="110" t="s">
        <v>173</v>
      </c>
      <c r="B45" s="22" t="s">
        <v>213</v>
      </c>
      <c r="C45" s="4">
        <v>29.755082068</v>
      </c>
      <c r="D45" s="7" t="str">
        <f t="shared" si="14"/>
        <v>N/A</v>
      </c>
      <c r="E45" s="4">
        <v>30.454112670000001</v>
      </c>
      <c r="F45" s="7" t="str">
        <f t="shared" si="15"/>
        <v>N/A</v>
      </c>
      <c r="G45" s="4">
        <v>30.980453662999999</v>
      </c>
      <c r="H45" s="7" t="str">
        <f t="shared" si="16"/>
        <v>N/A</v>
      </c>
      <c r="I45" s="8">
        <v>2.3490000000000002</v>
      </c>
      <c r="J45" s="8">
        <v>1.728</v>
      </c>
      <c r="K45" s="28" t="s">
        <v>737</v>
      </c>
      <c r="L45" s="111" t="str">
        <f t="shared" si="17"/>
        <v>Yes</v>
      </c>
    </row>
    <row r="46" spans="1:12" x14ac:dyDescent="0.25">
      <c r="A46" s="110" t="s">
        <v>174</v>
      </c>
      <c r="B46" s="22" t="s">
        <v>213</v>
      </c>
      <c r="C46" s="4">
        <v>22.201026780999999</v>
      </c>
      <c r="D46" s="7" t="str">
        <f t="shared" si="14"/>
        <v>N/A</v>
      </c>
      <c r="E46" s="4">
        <v>22.571778006999999</v>
      </c>
      <c r="F46" s="7" t="str">
        <f t="shared" si="15"/>
        <v>N/A</v>
      </c>
      <c r="G46" s="4">
        <v>22.730605603000001</v>
      </c>
      <c r="H46" s="7" t="str">
        <f t="shared" si="16"/>
        <v>N/A</v>
      </c>
      <c r="I46" s="8">
        <v>1.67</v>
      </c>
      <c r="J46" s="8">
        <v>0.70369999999999999</v>
      </c>
      <c r="K46" s="28" t="s">
        <v>737</v>
      </c>
      <c r="L46" s="111" t="str">
        <f t="shared" si="17"/>
        <v>Yes</v>
      </c>
    </row>
    <row r="47" spans="1:12" x14ac:dyDescent="0.25">
      <c r="A47" s="110" t="s">
        <v>175</v>
      </c>
      <c r="B47" s="22" t="s">
        <v>213</v>
      </c>
      <c r="C47" s="4">
        <v>4.2618042480999998</v>
      </c>
      <c r="D47" s="7" t="str">
        <f t="shared" si="14"/>
        <v>N/A</v>
      </c>
      <c r="E47" s="4">
        <v>4.5845500503999999</v>
      </c>
      <c r="F47" s="7" t="str">
        <f t="shared" si="15"/>
        <v>N/A</v>
      </c>
      <c r="G47" s="4">
        <v>4.7860097634000001</v>
      </c>
      <c r="H47" s="7" t="str">
        <f t="shared" si="16"/>
        <v>N/A</v>
      </c>
      <c r="I47" s="8">
        <v>7.5730000000000004</v>
      </c>
      <c r="J47" s="8">
        <v>4.3940000000000001</v>
      </c>
      <c r="K47" s="28" t="s">
        <v>737</v>
      </c>
      <c r="L47" s="111" t="str">
        <f t="shared" si="17"/>
        <v>Yes</v>
      </c>
    </row>
    <row r="48" spans="1:12" x14ac:dyDescent="0.25">
      <c r="A48" s="110" t="s">
        <v>176</v>
      </c>
      <c r="B48" s="22" t="s">
        <v>213</v>
      </c>
      <c r="C48" s="4">
        <v>2.3745345065999999</v>
      </c>
      <c r="D48" s="7" t="str">
        <f t="shared" si="14"/>
        <v>N/A</v>
      </c>
      <c r="E48" s="4">
        <v>2.3835039061000001</v>
      </c>
      <c r="F48" s="7" t="str">
        <f t="shared" si="15"/>
        <v>N/A</v>
      </c>
      <c r="G48" s="4">
        <v>2.3882996451</v>
      </c>
      <c r="H48" s="7" t="str">
        <f t="shared" si="16"/>
        <v>N/A</v>
      </c>
      <c r="I48" s="8">
        <v>0.37769999999999998</v>
      </c>
      <c r="J48" s="8">
        <v>0.20119999999999999</v>
      </c>
      <c r="K48" s="28" t="s">
        <v>737</v>
      </c>
      <c r="L48" s="111" t="str">
        <f t="shared" si="17"/>
        <v>Yes</v>
      </c>
    </row>
    <row r="49" spans="1:12" x14ac:dyDescent="0.25">
      <c r="A49" s="110" t="s">
        <v>954</v>
      </c>
      <c r="B49" s="22" t="s">
        <v>213</v>
      </c>
      <c r="C49" s="4">
        <v>1.3315805624999999</v>
      </c>
      <c r="D49" s="7" t="str">
        <f t="shared" si="14"/>
        <v>N/A</v>
      </c>
      <c r="E49" s="4">
        <v>1.3293920332</v>
      </c>
      <c r="F49" s="7" t="str">
        <f t="shared" si="15"/>
        <v>N/A</v>
      </c>
      <c r="G49" s="4">
        <v>1.3147215087999999</v>
      </c>
      <c r="H49" s="7" t="str">
        <f t="shared" si="16"/>
        <v>N/A</v>
      </c>
      <c r="I49" s="8">
        <v>-0.16400000000000001</v>
      </c>
      <c r="J49" s="8">
        <v>-1.1000000000000001</v>
      </c>
      <c r="K49" s="28" t="s">
        <v>737</v>
      </c>
      <c r="L49" s="111" t="str">
        <f t="shared" si="17"/>
        <v>Yes</v>
      </c>
    </row>
    <row r="50" spans="1:12" x14ac:dyDescent="0.25">
      <c r="A50" s="134" t="s">
        <v>208</v>
      </c>
      <c r="B50" s="22" t="s">
        <v>213</v>
      </c>
      <c r="C50" s="23">
        <v>84526</v>
      </c>
      <c r="D50" s="5" t="str">
        <f t="shared" ref="D50:D53" si="18">IF($B50="N/A","N/A",IF(C50&lt;0,"No","Yes"))</f>
        <v>N/A</v>
      </c>
      <c r="E50" s="23">
        <v>85013</v>
      </c>
      <c r="F50" s="5" t="str">
        <f t="shared" ref="F50:F53" si="19">IF($B50="N/A","N/A",IF(E50&lt;0,"No","Yes"))</f>
        <v>N/A</v>
      </c>
      <c r="G50" s="23">
        <v>84939</v>
      </c>
      <c r="H50" s="5" t="str">
        <f t="shared" ref="H50:H53" si="20">IF($B50="N/A","N/A",IF(G50&lt;0,"No","Yes"))</f>
        <v>N/A</v>
      </c>
      <c r="I50" s="8">
        <v>0.57620000000000005</v>
      </c>
      <c r="J50" s="8">
        <v>-8.6999999999999994E-2</v>
      </c>
      <c r="K50" s="28" t="s">
        <v>737</v>
      </c>
      <c r="L50" s="111" t="str">
        <f t="shared" si="17"/>
        <v>Yes</v>
      </c>
    </row>
    <row r="51" spans="1:12" x14ac:dyDescent="0.25">
      <c r="A51" s="134" t="s">
        <v>209</v>
      </c>
      <c r="B51" s="22" t="s">
        <v>213</v>
      </c>
      <c r="C51" s="23">
        <v>9763</v>
      </c>
      <c r="D51" s="5" t="str">
        <f t="shared" si="18"/>
        <v>N/A</v>
      </c>
      <c r="E51" s="23">
        <v>9446</v>
      </c>
      <c r="F51" s="5" t="str">
        <f t="shared" si="19"/>
        <v>N/A</v>
      </c>
      <c r="G51" s="23">
        <v>9000</v>
      </c>
      <c r="H51" s="5" t="str">
        <f t="shared" si="20"/>
        <v>N/A</v>
      </c>
      <c r="I51" s="8">
        <v>-3.25</v>
      </c>
      <c r="J51" s="8">
        <v>-4.72</v>
      </c>
      <c r="K51" s="28" t="s">
        <v>737</v>
      </c>
      <c r="L51" s="111" t="str">
        <f t="shared" si="17"/>
        <v>Yes</v>
      </c>
    </row>
    <row r="52" spans="1:12" x14ac:dyDescent="0.25">
      <c r="A52" s="134" t="s">
        <v>210</v>
      </c>
      <c r="B52" s="22" t="s">
        <v>213</v>
      </c>
      <c r="C52" s="23">
        <v>123308</v>
      </c>
      <c r="D52" s="5" t="str">
        <f t="shared" si="18"/>
        <v>N/A</v>
      </c>
      <c r="E52" s="23">
        <v>131070</v>
      </c>
      <c r="F52" s="5" t="str">
        <f t="shared" si="19"/>
        <v>N/A</v>
      </c>
      <c r="G52" s="23">
        <v>134978</v>
      </c>
      <c r="H52" s="5" t="str">
        <f t="shared" si="20"/>
        <v>N/A</v>
      </c>
      <c r="I52" s="8">
        <v>6.2949999999999999</v>
      </c>
      <c r="J52" s="8">
        <v>2.9820000000000002</v>
      </c>
      <c r="K52" s="28" t="s">
        <v>737</v>
      </c>
      <c r="L52" s="111" t="str">
        <f t="shared" si="17"/>
        <v>Yes</v>
      </c>
    </row>
    <row r="53" spans="1:12" x14ac:dyDescent="0.25">
      <c r="A53" s="134" t="s">
        <v>955</v>
      </c>
      <c r="B53" s="22" t="s">
        <v>213</v>
      </c>
      <c r="C53" s="23">
        <v>16745</v>
      </c>
      <c r="D53" s="5" t="str">
        <f t="shared" si="18"/>
        <v>N/A</v>
      </c>
      <c r="E53" s="23">
        <v>18323</v>
      </c>
      <c r="F53" s="5" t="str">
        <f t="shared" si="19"/>
        <v>N/A</v>
      </c>
      <c r="G53" s="23">
        <v>19053</v>
      </c>
      <c r="H53" s="5" t="str">
        <f t="shared" si="20"/>
        <v>N/A</v>
      </c>
      <c r="I53" s="8">
        <v>9.4239999999999995</v>
      </c>
      <c r="J53" s="8">
        <v>3.984</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1" t="str">
        <f t="shared" si="4"/>
        <v>N/A</v>
      </c>
    </row>
    <row r="55" spans="1:12" x14ac:dyDescent="0.25">
      <c r="A55" s="134" t="s">
        <v>957</v>
      </c>
      <c r="B55" s="22" t="s">
        <v>213</v>
      </c>
      <c r="C55" s="4">
        <v>99.998341225999994</v>
      </c>
      <c r="D55" s="27" t="str">
        <f>IF($B55="N/A","N/A",IF(C55&gt;10,"No",IF(C55&lt;-10,"No","Yes")))</f>
        <v>N/A</v>
      </c>
      <c r="E55" s="4">
        <v>99.999203241000004</v>
      </c>
      <c r="F55" s="27" t="str">
        <f>IF($B55="N/A","N/A",IF(E55&gt;10,"No",IF(E55&lt;-10,"No","Yes")))</f>
        <v>N/A</v>
      </c>
      <c r="G55" s="4">
        <v>100</v>
      </c>
      <c r="H55" s="27" t="str">
        <f>IF($B55="N/A","N/A",IF(G55&gt;10,"No",IF(G55&lt;-10,"No","Yes")))</f>
        <v>N/A</v>
      </c>
      <c r="I55" s="8">
        <v>8.9999999999999998E-4</v>
      </c>
      <c r="J55" s="8">
        <v>8.0000000000000004E-4</v>
      </c>
      <c r="K55" s="22" t="s">
        <v>213</v>
      </c>
      <c r="L55" s="111" t="str">
        <f t="shared" si="4"/>
        <v>N/A</v>
      </c>
    </row>
    <row r="56" spans="1:12" x14ac:dyDescent="0.25">
      <c r="A56" s="134" t="s">
        <v>177</v>
      </c>
      <c r="B56" s="22" t="s">
        <v>213</v>
      </c>
      <c r="C56" s="4">
        <v>53.237096813999997</v>
      </c>
      <c r="D56" s="27" t="str">
        <f t="shared" ref="D56:D57" si="21">IF($B56="N/A","N/A",IF(C56&gt;10,"No",IF(C56&lt;-10,"No","Yes")))</f>
        <v>N/A</v>
      </c>
      <c r="E56" s="4">
        <v>52.991231669999998</v>
      </c>
      <c r="F56" s="27" t="str">
        <f t="shared" ref="F56:F57" si="22">IF($B56="N/A","N/A",IF(E56&gt;10,"No",IF(E56&lt;-10,"No","Yes")))</f>
        <v>N/A</v>
      </c>
      <c r="G56" s="4">
        <v>52.987629149</v>
      </c>
      <c r="H56" s="27" t="str">
        <f t="shared" ref="H56:H57" si="23">IF($B56="N/A","N/A",IF(G56&gt;10,"No",IF(G56&lt;-10,"No","Yes")))</f>
        <v>N/A</v>
      </c>
      <c r="I56" s="8">
        <v>-0.46200000000000002</v>
      </c>
      <c r="J56" s="8">
        <v>-7.0000000000000001E-3</v>
      </c>
      <c r="K56" s="28" t="s">
        <v>737</v>
      </c>
      <c r="L56" s="111" t="str">
        <f>IF(J56="Div by 0", "N/A", IF(OR(J56="N/A",K56="N/A"),"N/A", IF(J56&gt;VALUE(MID(K56,1,2)), "No", IF(J56&lt;-1*VALUE(MID(K56,1,2)), "No", "Yes"))))</f>
        <v>Yes</v>
      </c>
    </row>
    <row r="57" spans="1:12" x14ac:dyDescent="0.25">
      <c r="A57" s="157" t="s">
        <v>178</v>
      </c>
      <c r="B57" s="22" t="s">
        <v>213</v>
      </c>
      <c r="C57" s="4">
        <v>46.761244412000003</v>
      </c>
      <c r="D57" s="27" t="str">
        <f t="shared" si="21"/>
        <v>N/A</v>
      </c>
      <c r="E57" s="4">
        <v>47.007971572000002</v>
      </c>
      <c r="F57" s="27" t="str">
        <f t="shared" si="22"/>
        <v>N/A</v>
      </c>
      <c r="G57" s="4">
        <v>47.012370851</v>
      </c>
      <c r="H57" s="27" t="str">
        <f t="shared" si="23"/>
        <v>N/A</v>
      </c>
      <c r="I57" s="8">
        <v>0.52759999999999996</v>
      </c>
      <c r="J57" s="8">
        <v>9.4000000000000004E-3</v>
      </c>
      <c r="K57" s="28" t="s">
        <v>737</v>
      </c>
      <c r="L57" s="111" t="str">
        <f>IF(J57="Div by 0", "N/A", IF(OR(J57="N/A",K57="N/A"),"N/A", IF(J57&gt;VALUE(MID(K57,1,2)), "No", IF(J57&lt;-1*VALUE(MID(K57,1,2)), "No", "Yes"))))</f>
        <v>Yes</v>
      </c>
    </row>
    <row r="58" spans="1:12" x14ac:dyDescent="0.25">
      <c r="A58" s="158" t="s">
        <v>683</v>
      </c>
      <c r="B58" s="22" t="s">
        <v>282</v>
      </c>
      <c r="C58" s="4">
        <v>70.227915502000002</v>
      </c>
      <c r="D58" s="27" t="str">
        <f>IF($B58="N/A","N/A",IF(C58&gt;70,"No",IF(C58&lt;40,"No","Yes")))</f>
        <v>No</v>
      </c>
      <c r="E58" s="4">
        <v>70.650593385999997</v>
      </c>
      <c r="F58" s="27" t="str">
        <f>IF($B58="N/A","N/A",IF(E58&gt;70,"No",IF(E58&lt;40,"No","Yes")))</f>
        <v>No</v>
      </c>
      <c r="G58" s="4">
        <v>72.051287078000001</v>
      </c>
      <c r="H58" s="27" t="str">
        <f>IF($B58="N/A","N/A",IF(G58&gt;70,"No",IF(G58&lt;40,"No","Yes")))</f>
        <v>No</v>
      </c>
      <c r="I58" s="8">
        <v>0.60189999999999999</v>
      </c>
      <c r="J58" s="8">
        <v>1.9830000000000001</v>
      </c>
      <c r="K58" s="28" t="s">
        <v>737</v>
      </c>
      <c r="L58" s="111" t="str">
        <f t="shared" si="4"/>
        <v>Yes</v>
      </c>
    </row>
    <row r="59" spans="1:12" x14ac:dyDescent="0.25">
      <c r="A59" s="134" t="s">
        <v>684</v>
      </c>
      <c r="B59" s="22" t="s">
        <v>213</v>
      </c>
      <c r="C59" s="4">
        <v>71.082686158000001</v>
      </c>
      <c r="D59" s="27" t="str">
        <f>IF($B59="N/A","N/A",IF(C59&gt;10,"No",IF(C59&lt;-10,"No","Yes")))</f>
        <v>N/A</v>
      </c>
      <c r="E59" s="4">
        <v>72.476692338999996</v>
      </c>
      <c r="F59" s="27" t="str">
        <f>IF($B59="N/A","N/A",IF(E59&gt;10,"No",IF(E59&lt;-10,"No","Yes")))</f>
        <v>N/A</v>
      </c>
      <c r="G59" s="4">
        <v>76.966584319000006</v>
      </c>
      <c r="H59" s="27" t="str">
        <f>IF($B59="N/A","N/A",IF(G59&gt;10,"No",IF(G59&lt;-10,"No","Yes")))</f>
        <v>N/A</v>
      </c>
      <c r="I59" s="8">
        <v>1.9610000000000001</v>
      </c>
      <c r="J59" s="8">
        <v>6.1950000000000003</v>
      </c>
      <c r="K59" s="22" t="s">
        <v>213</v>
      </c>
      <c r="L59" s="111" t="str">
        <f t="shared" si="4"/>
        <v>N/A</v>
      </c>
    </row>
    <row r="60" spans="1:12" x14ac:dyDescent="0.25">
      <c r="A60" s="134" t="s">
        <v>685</v>
      </c>
      <c r="B60" s="22" t="s">
        <v>213</v>
      </c>
      <c r="C60" s="4">
        <v>84.097670374000003</v>
      </c>
      <c r="D60" s="27" t="str">
        <f t="shared" ref="D60:D66" si="24">IF($B60="N/A","N/A",IF(C60&gt;10,"No",IF(C60&lt;-10,"No","Yes")))</f>
        <v>N/A</v>
      </c>
      <c r="E60" s="4">
        <v>83.780653495999999</v>
      </c>
      <c r="F60" s="27" t="str">
        <f t="shared" ref="F60:F66" si="25">IF($B60="N/A","N/A",IF(E60&gt;10,"No",IF(E60&lt;-10,"No","Yes")))</f>
        <v>N/A</v>
      </c>
      <c r="G60" s="4">
        <v>87.843788029999999</v>
      </c>
      <c r="H60" s="27" t="str">
        <f t="shared" ref="H60:H66" si="26">IF($B60="N/A","N/A",IF(G60&gt;10,"No",IF(G60&lt;-10,"No","Yes")))</f>
        <v>N/A</v>
      </c>
      <c r="I60" s="8">
        <v>-0.377</v>
      </c>
      <c r="J60" s="8">
        <v>4.8499999999999996</v>
      </c>
      <c r="K60" s="22" t="s">
        <v>213</v>
      </c>
      <c r="L60" s="111" t="str">
        <f t="shared" si="4"/>
        <v>N/A</v>
      </c>
    </row>
    <row r="61" spans="1:12" x14ac:dyDescent="0.25">
      <c r="A61" s="134" t="s">
        <v>1745</v>
      </c>
      <c r="B61" s="22" t="s">
        <v>213</v>
      </c>
      <c r="C61" s="4">
        <v>73.687076946999994</v>
      </c>
      <c r="D61" s="27" t="str">
        <f t="shared" si="24"/>
        <v>N/A</v>
      </c>
      <c r="E61" s="4">
        <v>74.534714889</v>
      </c>
      <c r="F61" s="27" t="str">
        <f t="shared" si="25"/>
        <v>N/A</v>
      </c>
      <c r="G61" s="4">
        <v>74.670202114999995</v>
      </c>
      <c r="H61" s="27" t="str">
        <f t="shared" si="26"/>
        <v>N/A</v>
      </c>
      <c r="I61" s="8">
        <v>1.1499999999999999</v>
      </c>
      <c r="J61" s="8">
        <v>0.18179999999999999</v>
      </c>
      <c r="K61" s="22" t="s">
        <v>213</v>
      </c>
      <c r="L61" s="111" t="str">
        <f t="shared" si="4"/>
        <v>N/A</v>
      </c>
    </row>
    <row r="62" spans="1:12" x14ac:dyDescent="0.25">
      <c r="A62" s="134" t="s">
        <v>686</v>
      </c>
      <c r="B62" s="22" t="s">
        <v>213</v>
      </c>
      <c r="C62" s="4">
        <v>60.385418543999997</v>
      </c>
      <c r="D62" s="27" t="str">
        <f t="shared" si="24"/>
        <v>N/A</v>
      </c>
      <c r="E62" s="4">
        <v>60.993366930000001</v>
      </c>
      <c r="F62" s="27" t="str">
        <f t="shared" si="25"/>
        <v>N/A</v>
      </c>
      <c r="G62" s="4">
        <v>62.131525842999999</v>
      </c>
      <c r="H62" s="27" t="str">
        <f t="shared" si="26"/>
        <v>N/A</v>
      </c>
      <c r="I62" s="8">
        <v>1.0069999999999999</v>
      </c>
      <c r="J62" s="8">
        <v>1.8660000000000001</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0.64650703730000003</v>
      </c>
      <c r="D64" s="27" t="str">
        <f t="shared" si="24"/>
        <v>N/A</v>
      </c>
      <c r="E64" s="4">
        <v>0.83540158630000005</v>
      </c>
      <c r="F64" s="27" t="str">
        <f t="shared" si="25"/>
        <v>N/A</v>
      </c>
      <c r="G64" s="4">
        <v>0.7575430823</v>
      </c>
      <c r="H64" s="27" t="str">
        <f t="shared" si="26"/>
        <v>N/A</v>
      </c>
      <c r="I64" s="8">
        <v>29.22</v>
      </c>
      <c r="J64" s="8">
        <v>-9.32</v>
      </c>
      <c r="K64" s="22" t="s">
        <v>213</v>
      </c>
      <c r="L64" s="111" t="str">
        <f t="shared" si="4"/>
        <v>N/A</v>
      </c>
    </row>
    <row r="65" spans="1:12" x14ac:dyDescent="0.25">
      <c r="A65" s="110" t="s">
        <v>147</v>
      </c>
      <c r="B65" s="22" t="s">
        <v>213</v>
      </c>
      <c r="C65" s="4">
        <v>0.92849856099999994</v>
      </c>
      <c r="D65" s="27" t="str">
        <f t="shared" si="24"/>
        <v>N/A</v>
      </c>
      <c r="E65" s="4">
        <v>0.9190612588</v>
      </c>
      <c r="F65" s="27" t="str">
        <f t="shared" si="25"/>
        <v>N/A</v>
      </c>
      <c r="G65" s="4">
        <v>0.91360009409999998</v>
      </c>
      <c r="H65" s="27" t="str">
        <f t="shared" si="26"/>
        <v>N/A</v>
      </c>
      <c r="I65" s="8">
        <v>-1.02</v>
      </c>
      <c r="J65" s="8">
        <v>-0.59399999999999997</v>
      </c>
      <c r="K65" s="22" t="s">
        <v>213</v>
      </c>
      <c r="L65" s="111" t="str">
        <f t="shared" si="4"/>
        <v>N/A</v>
      </c>
    </row>
    <row r="66" spans="1:12" x14ac:dyDescent="0.25">
      <c r="A66" s="110" t="s">
        <v>148</v>
      </c>
      <c r="B66" s="22" t="s">
        <v>213</v>
      </c>
      <c r="C66" s="4">
        <v>1.0027286826999999</v>
      </c>
      <c r="D66" s="27" t="str">
        <f t="shared" si="24"/>
        <v>N/A</v>
      </c>
      <c r="E66" s="4">
        <v>1.0174609688</v>
      </c>
      <c r="F66" s="27" t="str">
        <f t="shared" si="25"/>
        <v>N/A</v>
      </c>
      <c r="G66" s="4">
        <v>1.0096653401</v>
      </c>
      <c r="H66" s="27" t="str">
        <f t="shared" si="26"/>
        <v>N/A</v>
      </c>
      <c r="I66" s="8">
        <v>1.4690000000000001</v>
      </c>
      <c r="J66" s="8">
        <v>-0.76600000000000001</v>
      </c>
      <c r="K66" s="22" t="s">
        <v>213</v>
      </c>
      <c r="L66" s="111" t="str">
        <f t="shared" si="4"/>
        <v>N/A</v>
      </c>
    </row>
    <row r="67" spans="1:12" x14ac:dyDescent="0.25">
      <c r="A67" s="134" t="s">
        <v>958</v>
      </c>
      <c r="B67" s="30" t="s">
        <v>213</v>
      </c>
      <c r="C67" s="1">
        <v>1668</v>
      </c>
      <c r="D67" s="7" t="str">
        <f>IF($B67="N/A","N/A",IF(C67&gt;10,"No",IF(C67&lt;-10,"No","Yes")))</f>
        <v>N/A</v>
      </c>
      <c r="E67" s="1">
        <v>1271</v>
      </c>
      <c r="F67" s="7" t="str">
        <f>IF($B67="N/A","N/A",IF(E67&gt;10,"No",IF(E67&lt;-10,"No","Yes")))</f>
        <v>N/A</v>
      </c>
      <c r="G67" s="1">
        <v>940</v>
      </c>
      <c r="H67" s="7" t="str">
        <f>IF($B67="N/A","N/A",IF(G67&gt;10,"No",IF(G67&lt;-10,"No","Yes")))</f>
        <v>N/A</v>
      </c>
      <c r="I67" s="8">
        <v>-23.8</v>
      </c>
      <c r="J67" s="8">
        <v>-26</v>
      </c>
      <c r="K67" s="22" t="s">
        <v>213</v>
      </c>
      <c r="L67" s="111" t="str">
        <f t="shared" si="4"/>
        <v>N/A</v>
      </c>
    </row>
    <row r="68" spans="1:12" x14ac:dyDescent="0.25">
      <c r="A68" s="110"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11" t="str">
        <f t="shared" si="4"/>
        <v>N/A</v>
      </c>
    </row>
    <row r="69" spans="1:12" x14ac:dyDescent="0.25">
      <c r="A69" s="110" t="s">
        <v>202</v>
      </c>
      <c r="B69" s="30" t="s">
        <v>217</v>
      </c>
      <c r="C69" s="1">
        <v>339</v>
      </c>
      <c r="D69" s="27" t="str">
        <f t="shared" si="27"/>
        <v>No</v>
      </c>
      <c r="E69" s="1">
        <v>330</v>
      </c>
      <c r="F69" s="27" t="str">
        <f t="shared" si="28"/>
        <v>No</v>
      </c>
      <c r="G69" s="1">
        <v>40</v>
      </c>
      <c r="H69" s="27" t="str">
        <f t="shared" si="29"/>
        <v>No</v>
      </c>
      <c r="I69" s="8">
        <v>-2.65</v>
      </c>
      <c r="J69" s="8">
        <v>-87.9</v>
      </c>
      <c r="K69" s="22" t="s">
        <v>213</v>
      </c>
      <c r="L69" s="111" t="str">
        <f t="shared" si="4"/>
        <v>N/A</v>
      </c>
    </row>
    <row r="70" spans="1:12" x14ac:dyDescent="0.25">
      <c r="A70" s="110" t="s">
        <v>203</v>
      </c>
      <c r="B70" s="43" t="s">
        <v>213</v>
      </c>
      <c r="C70" s="9">
        <v>18.879056046999999</v>
      </c>
      <c r="D70" s="7" t="str">
        <f>IF($B70="N/A","N/A",IF(C70&gt;10,"No",IF(C70&lt;-10,"No","Yes")))</f>
        <v>N/A</v>
      </c>
      <c r="E70" s="9">
        <v>15.454545455</v>
      </c>
      <c r="F70" s="7" t="str">
        <f>IF($B70="N/A","N/A",IF(E70&gt;10,"No",IF(E70&lt;-10,"No","Yes")))</f>
        <v>N/A</v>
      </c>
      <c r="G70" s="9">
        <v>20</v>
      </c>
      <c r="H70" s="7" t="str">
        <f>IF($B70="N/A","N/A",IF(G70&gt;10,"No",IF(G70&lt;-10,"No","Yes")))</f>
        <v>N/A</v>
      </c>
      <c r="I70" s="8">
        <v>-18.100000000000001</v>
      </c>
      <c r="J70" s="8">
        <v>29.41</v>
      </c>
      <c r="K70" s="43" t="s">
        <v>213</v>
      </c>
      <c r="L70" s="111" t="str">
        <f t="shared" si="4"/>
        <v>N/A</v>
      </c>
    </row>
    <row r="71" spans="1:12" x14ac:dyDescent="0.25">
      <c r="A71" s="134" t="s">
        <v>65</v>
      </c>
      <c r="B71" s="30" t="s">
        <v>213</v>
      </c>
      <c r="C71" s="1">
        <v>29652</v>
      </c>
      <c r="D71" s="7" t="str">
        <f>IF($B71="N/A","N/A",IF(C71&gt;10,"No",IF(C71&lt;-10,"No","Yes")))</f>
        <v>N/A</v>
      </c>
      <c r="E71" s="1">
        <v>31989</v>
      </c>
      <c r="F71" s="7" t="str">
        <f>IF($B71="N/A","N/A",IF(E71&gt;10,"No",IF(E71&lt;-10,"No","Yes")))</f>
        <v>N/A</v>
      </c>
      <c r="G71" s="1">
        <v>33451</v>
      </c>
      <c r="H71" s="7" t="str">
        <f>IF($B71="N/A","N/A",IF(G71&gt;10,"No",IF(G71&lt;-10,"No","Yes")))</f>
        <v>N/A</v>
      </c>
      <c r="I71" s="8">
        <v>7.8810000000000002</v>
      </c>
      <c r="J71" s="8">
        <v>4.57</v>
      </c>
      <c r="K71" s="30" t="s">
        <v>737</v>
      </c>
      <c r="L71" s="111" t="str">
        <f t="shared" ref="L71:L103" si="30">IF(J71="Div by 0", "N/A", IF(K71="N/A","N/A", IF(J71&gt;VALUE(MID(K71,1,2)), "No", IF(J71&lt;-1*VALUE(MID(K71,1,2)), "No", "Yes"))))</f>
        <v>Yes</v>
      </c>
    </row>
    <row r="72" spans="1:12" x14ac:dyDescent="0.25">
      <c r="A72" s="143" t="s">
        <v>66</v>
      </c>
      <c r="B72" s="30" t="s">
        <v>213</v>
      </c>
      <c r="C72" s="1">
        <v>26732.080000000002</v>
      </c>
      <c r="D72" s="7" t="str">
        <f>IF($B72="N/A","N/A",IF(C72&gt;10,"No",IF(C72&lt;-10,"No","Yes")))</f>
        <v>N/A</v>
      </c>
      <c r="E72" s="1">
        <v>28939.49</v>
      </c>
      <c r="F72" s="7" t="str">
        <f>IF($B72="N/A","N/A",IF(E72&gt;10,"No",IF(E72&lt;-10,"No","Yes")))</f>
        <v>N/A</v>
      </c>
      <c r="G72" s="1">
        <v>30590.38</v>
      </c>
      <c r="H72" s="7" t="str">
        <f>IF($B72="N/A","N/A",IF(G72&gt;10,"No",IF(G72&lt;-10,"No","Yes")))</f>
        <v>N/A</v>
      </c>
      <c r="I72" s="8">
        <v>8.2579999999999991</v>
      </c>
      <c r="J72" s="8">
        <v>5.7050000000000001</v>
      </c>
      <c r="K72" s="30" t="s">
        <v>738</v>
      </c>
      <c r="L72" s="111" t="str">
        <f t="shared" si="30"/>
        <v>Yes</v>
      </c>
    </row>
    <row r="73" spans="1:12" x14ac:dyDescent="0.25">
      <c r="A73" s="110" t="s">
        <v>67</v>
      </c>
      <c r="B73" s="22" t="s">
        <v>283</v>
      </c>
      <c r="C73" s="4">
        <v>90.897262413000007</v>
      </c>
      <c r="D73" s="27" t="str">
        <f>IF($B73="N/A","N/A",IF(C73&gt;=90,"Yes","No"))</f>
        <v>Yes</v>
      </c>
      <c r="E73" s="4">
        <v>90.666410600999995</v>
      </c>
      <c r="F73" s="27" t="str">
        <f>IF($B73="N/A","N/A",IF(E73&gt;=90,"Yes","No"))</f>
        <v>Yes</v>
      </c>
      <c r="G73" s="4">
        <v>91.316397229000003</v>
      </c>
      <c r="H73" s="27" t="str">
        <f>IF($B73="N/A","N/A",IF(G73&gt;=90,"Yes","No"))</f>
        <v>Yes</v>
      </c>
      <c r="I73" s="8">
        <v>-0.254</v>
      </c>
      <c r="J73" s="8">
        <v>0.71689999999999998</v>
      </c>
      <c r="K73" s="28" t="s">
        <v>737</v>
      </c>
      <c r="L73" s="111" t="str">
        <f t="shared" si="30"/>
        <v>Yes</v>
      </c>
    </row>
    <row r="74" spans="1:12" x14ac:dyDescent="0.25">
      <c r="A74" s="134" t="s">
        <v>959</v>
      </c>
      <c r="B74" s="22" t="s">
        <v>283</v>
      </c>
      <c r="C74" s="4">
        <v>90.985229176000004</v>
      </c>
      <c r="D74" s="27" t="str">
        <f>IF($B74="N/A","N/A",IF(C74&gt;=90,"Yes","No"))</f>
        <v>Yes</v>
      </c>
      <c r="E74" s="4">
        <v>90.906634238999999</v>
      </c>
      <c r="F74" s="27" t="str">
        <f>IF($B74="N/A","N/A",IF(E74&gt;=90,"Yes","No"))</f>
        <v>Yes</v>
      </c>
      <c r="G74" s="4">
        <v>91.288519047999998</v>
      </c>
      <c r="H74" s="27" t="str">
        <f>IF($B74="N/A","N/A",IF(G74&gt;=90,"Yes","No"))</f>
        <v>Yes</v>
      </c>
      <c r="I74" s="8">
        <v>-8.5999999999999993E-2</v>
      </c>
      <c r="J74" s="8">
        <v>0.42009999999999997</v>
      </c>
      <c r="K74" s="28" t="s">
        <v>737</v>
      </c>
      <c r="L74" s="111" t="str">
        <f t="shared" si="30"/>
        <v>Yes</v>
      </c>
    </row>
    <row r="75" spans="1:12" x14ac:dyDescent="0.25">
      <c r="A75" s="157" t="s">
        <v>960</v>
      </c>
      <c r="B75" s="30" t="s">
        <v>284</v>
      </c>
      <c r="C75" s="9">
        <v>37.528033319999999</v>
      </c>
      <c r="D75" s="27" t="str">
        <f>IF($B75="N/A","N/A",IF(C75&gt;55,"No",IF(C75&lt;30,"No","Yes")))</f>
        <v>Yes</v>
      </c>
      <c r="E75" s="9">
        <v>38.476958371000002</v>
      </c>
      <c r="F75" s="27" t="str">
        <f>IF($B75="N/A","N/A",IF(E75&gt;55,"No",IF(E75&lt;30,"No","Yes")))</f>
        <v>Yes</v>
      </c>
      <c r="G75" s="9">
        <v>40.026551609999999</v>
      </c>
      <c r="H75" s="27" t="str">
        <f>IF($B75="N/A","N/A",IF(G75&gt;55,"No",IF(G75&lt;30,"No","Yes")))</f>
        <v>Yes</v>
      </c>
      <c r="I75" s="8">
        <v>2.5289999999999999</v>
      </c>
      <c r="J75" s="8">
        <v>4.0270000000000001</v>
      </c>
      <c r="K75" s="30" t="s">
        <v>737</v>
      </c>
      <c r="L75" s="111" t="str">
        <f t="shared" si="30"/>
        <v>Yes</v>
      </c>
    </row>
    <row r="76" spans="1:12" ht="13" customHeight="1" x14ac:dyDescent="0.25">
      <c r="A76" s="134" t="s">
        <v>1733</v>
      </c>
      <c r="B76" s="30" t="s">
        <v>278</v>
      </c>
      <c r="C76" s="9">
        <v>18.558613247</v>
      </c>
      <c r="D76" s="27" t="str">
        <f>IF($B76="N/A","N/A",IF(C76&gt;=5,"No",IF(C76&lt;0,"No","Yes")))</f>
        <v>No</v>
      </c>
      <c r="E76" s="9">
        <v>16.018006190000001</v>
      </c>
      <c r="F76" s="27" t="str">
        <f>IF($B76="N/A","N/A",IF(E76&gt;=5,"No",IF(E76&lt;0,"No","Yes")))</f>
        <v>No</v>
      </c>
      <c r="G76" s="9">
        <v>15.557083495000001</v>
      </c>
      <c r="H76" s="27" t="str">
        <f>IF($B76="N/A","N/A",IF(G76&gt;=5,"No",IF(G76&lt;0,"No","Yes")))</f>
        <v>No</v>
      </c>
      <c r="I76" s="8">
        <v>-13.7</v>
      </c>
      <c r="J76" s="8">
        <v>-2.88</v>
      </c>
      <c r="K76" s="30" t="s">
        <v>213</v>
      </c>
      <c r="L76" s="111" t="str">
        <f t="shared" si="30"/>
        <v>N/A</v>
      </c>
    </row>
    <row r="77" spans="1:12" ht="13" customHeight="1" x14ac:dyDescent="0.25">
      <c r="A77" s="134" t="s">
        <v>1734</v>
      </c>
      <c r="B77" s="30" t="s">
        <v>213</v>
      </c>
      <c r="C77" s="9">
        <v>24.069202751999999</v>
      </c>
      <c r="D77" s="30" t="s">
        <v>213</v>
      </c>
      <c r="E77" s="9">
        <v>27.409421988999998</v>
      </c>
      <c r="F77" s="30" t="s">
        <v>213</v>
      </c>
      <c r="G77" s="9">
        <v>28.035036322</v>
      </c>
      <c r="H77" s="30" t="s">
        <v>213</v>
      </c>
      <c r="I77" s="8">
        <v>13.88</v>
      </c>
      <c r="J77" s="8">
        <v>2.282</v>
      </c>
      <c r="K77" s="30" t="s">
        <v>213</v>
      </c>
      <c r="L77" s="111" t="str">
        <f t="shared" si="30"/>
        <v>N/A</v>
      </c>
    </row>
    <row r="78" spans="1:12" ht="13" customHeight="1" x14ac:dyDescent="0.25">
      <c r="A78" s="134" t="s">
        <v>1735</v>
      </c>
      <c r="B78" s="30" t="s">
        <v>213</v>
      </c>
      <c r="C78" s="9">
        <v>56.218804802000001</v>
      </c>
      <c r="D78" s="30" t="s">
        <v>213</v>
      </c>
      <c r="E78" s="9">
        <v>55.065803870000003</v>
      </c>
      <c r="F78" s="30" t="s">
        <v>213</v>
      </c>
      <c r="G78" s="9">
        <v>55.397447012000001</v>
      </c>
      <c r="H78" s="30" t="s">
        <v>213</v>
      </c>
      <c r="I78" s="8">
        <v>-2.0499999999999998</v>
      </c>
      <c r="J78" s="8">
        <v>0.60229999999999995</v>
      </c>
      <c r="K78" s="30" t="s">
        <v>213</v>
      </c>
      <c r="L78" s="111" t="str">
        <f t="shared" si="30"/>
        <v>N/A</v>
      </c>
    </row>
    <row r="79" spans="1:12" ht="13" customHeight="1" x14ac:dyDescent="0.25">
      <c r="A79" s="134" t="s">
        <v>1736</v>
      </c>
      <c r="B79" s="30" t="s">
        <v>213</v>
      </c>
      <c r="C79" s="9">
        <v>1.0656954000000001</v>
      </c>
      <c r="D79" s="30" t="s">
        <v>213</v>
      </c>
      <c r="E79" s="9">
        <v>1.4004814155</v>
      </c>
      <c r="F79" s="30" t="s">
        <v>213</v>
      </c>
      <c r="G79" s="9">
        <v>0.93270754239999998</v>
      </c>
      <c r="H79" s="30" t="s">
        <v>213</v>
      </c>
      <c r="I79" s="8">
        <v>31.41</v>
      </c>
      <c r="J79" s="8">
        <v>-33.4</v>
      </c>
      <c r="K79" s="30" t="s">
        <v>213</v>
      </c>
      <c r="L79" s="111" t="str">
        <f t="shared" si="30"/>
        <v>N/A</v>
      </c>
    </row>
    <row r="80" spans="1:12" ht="13" customHeight="1" x14ac:dyDescent="0.25">
      <c r="A80" s="134" t="s">
        <v>1737</v>
      </c>
      <c r="B80" s="30" t="s">
        <v>213</v>
      </c>
      <c r="C80" s="9">
        <v>8.7683798699999996E-2</v>
      </c>
      <c r="D80" s="30" t="s">
        <v>213</v>
      </c>
      <c r="E80" s="9">
        <v>0.106286536</v>
      </c>
      <c r="F80" s="30" t="s">
        <v>213</v>
      </c>
      <c r="G80" s="9">
        <v>7.7725628500000005E-2</v>
      </c>
      <c r="H80" s="30" t="s">
        <v>213</v>
      </c>
      <c r="I80" s="8">
        <v>21.22</v>
      </c>
      <c r="J80" s="8">
        <v>-26.9</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0</v>
      </c>
      <c r="D82" s="30" t="s">
        <v>213</v>
      </c>
      <c r="E82" s="9">
        <v>0</v>
      </c>
      <c r="F82" s="30" t="s">
        <v>213</v>
      </c>
      <c r="G82" s="9">
        <v>0</v>
      </c>
      <c r="H82" s="30" t="s">
        <v>213</v>
      </c>
      <c r="I82" s="8" t="s">
        <v>1748</v>
      </c>
      <c r="J82" s="8" t="s">
        <v>1748</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0</v>
      </c>
      <c r="D84" s="30" t="s">
        <v>213</v>
      </c>
      <c r="E84" s="9">
        <v>0</v>
      </c>
      <c r="F84" s="30" t="s">
        <v>213</v>
      </c>
      <c r="G84" s="9">
        <v>0</v>
      </c>
      <c r="H84" s="30" t="s">
        <v>213</v>
      </c>
      <c r="I84" s="8" t="s">
        <v>1748</v>
      </c>
      <c r="J84" s="8" t="s">
        <v>1748</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74.865101847999995</v>
      </c>
      <c r="D87" s="30" t="s">
        <v>213</v>
      </c>
      <c r="E87" s="9">
        <v>71.190096596000004</v>
      </c>
      <c r="F87" s="30" t="s">
        <v>213</v>
      </c>
      <c r="G87" s="9">
        <v>71.032256136000001</v>
      </c>
      <c r="H87" s="30" t="s">
        <v>213</v>
      </c>
      <c r="I87" s="8">
        <v>-4.91</v>
      </c>
      <c r="J87" s="8">
        <v>-0.222</v>
      </c>
      <c r="K87" s="30" t="s">
        <v>213</v>
      </c>
      <c r="L87" s="111" t="str">
        <f t="shared" si="30"/>
        <v>N/A</v>
      </c>
    </row>
    <row r="88" spans="1:12" x14ac:dyDescent="0.25">
      <c r="A88" s="134" t="s">
        <v>962</v>
      </c>
      <c r="B88" s="30" t="s">
        <v>213</v>
      </c>
      <c r="C88" s="9">
        <v>25.134898152000002</v>
      </c>
      <c r="D88" s="30" t="s">
        <v>213</v>
      </c>
      <c r="E88" s="9">
        <v>28.809903404</v>
      </c>
      <c r="F88" s="30" t="s">
        <v>213</v>
      </c>
      <c r="G88" s="9">
        <v>28.967743863999999</v>
      </c>
      <c r="H88" s="30" t="s">
        <v>213</v>
      </c>
      <c r="I88" s="8">
        <v>14.62</v>
      </c>
      <c r="J88" s="8">
        <v>0.54790000000000005</v>
      </c>
      <c r="K88" s="30" t="s">
        <v>213</v>
      </c>
      <c r="L88" s="111" t="str">
        <f t="shared" si="30"/>
        <v>N/A</v>
      </c>
    </row>
    <row r="89" spans="1:12" x14ac:dyDescent="0.25">
      <c r="A89" s="157" t="s">
        <v>68</v>
      </c>
      <c r="B89" s="30" t="s">
        <v>213</v>
      </c>
      <c r="C89" s="1">
        <v>795</v>
      </c>
      <c r="D89" s="7" t="str">
        <f>IF($B89="N/A","N/A",IF(C89&gt;10,"No",IF(C89&lt;-10,"No","Yes")))</f>
        <v>N/A</v>
      </c>
      <c r="E89" s="1">
        <v>694</v>
      </c>
      <c r="F89" s="7" t="str">
        <f>IF($B89="N/A","N/A",IF(E89&gt;10,"No",IF(E89&lt;-10,"No","Yes")))</f>
        <v>N/A</v>
      </c>
      <c r="G89" s="1">
        <v>900</v>
      </c>
      <c r="H89" s="7" t="str">
        <f>IF($B89="N/A","N/A",IF(G89&gt;10,"No",IF(G89&lt;-10,"No","Yes")))</f>
        <v>N/A</v>
      </c>
      <c r="I89" s="8">
        <v>-12.7</v>
      </c>
      <c r="J89" s="8">
        <v>29.68</v>
      </c>
      <c r="K89" s="30" t="s">
        <v>737</v>
      </c>
      <c r="L89" s="111" t="str">
        <f t="shared" si="30"/>
        <v>No</v>
      </c>
    </row>
    <row r="90" spans="1:12" x14ac:dyDescent="0.25">
      <c r="A90" s="134" t="s">
        <v>109</v>
      </c>
      <c r="B90" s="30" t="s">
        <v>213</v>
      </c>
      <c r="C90" s="9">
        <v>2.1383647798999998</v>
      </c>
      <c r="D90" s="27" t="str">
        <f>IF($B90="N/A","N/A",IF(C90&gt;10,"No",IF(C90&lt;-10,"No","Yes")))</f>
        <v>N/A</v>
      </c>
      <c r="E90" s="9">
        <v>2.3054755042999999</v>
      </c>
      <c r="F90" s="27" t="str">
        <f>IF($B90="N/A","N/A",IF(E90&gt;10,"No",IF(E90&lt;-10,"No","Yes")))</f>
        <v>N/A</v>
      </c>
      <c r="G90" s="9">
        <v>0.77777777780000001</v>
      </c>
      <c r="H90" s="27" t="str">
        <f>IF($B90="N/A","N/A",IF(G90&gt;10,"No",IF(G90&lt;-10,"No","Yes")))</f>
        <v>N/A</v>
      </c>
      <c r="I90" s="8">
        <v>7.8150000000000004</v>
      </c>
      <c r="J90" s="8">
        <v>-66.3</v>
      </c>
      <c r="K90" s="30" t="s">
        <v>737</v>
      </c>
      <c r="L90" s="111" t="str">
        <f t="shared" si="30"/>
        <v>No</v>
      </c>
    </row>
    <row r="91" spans="1:12" x14ac:dyDescent="0.25">
      <c r="A91" s="134" t="s">
        <v>110</v>
      </c>
      <c r="B91" s="30" t="s">
        <v>213</v>
      </c>
      <c r="C91" s="9">
        <v>3.1446540880999998</v>
      </c>
      <c r="D91" s="27" t="str">
        <f>IF($B91="N/A","N/A",IF(C91&gt;10,"No",IF(C91&lt;-10,"No","Yes")))</f>
        <v>N/A</v>
      </c>
      <c r="E91" s="9">
        <v>3.8904899135000002</v>
      </c>
      <c r="F91" s="27" t="str">
        <f>IF($B91="N/A","N/A",IF(E91&gt;10,"No",IF(E91&lt;-10,"No","Yes")))</f>
        <v>N/A</v>
      </c>
      <c r="G91" s="9">
        <v>43.555555556000002</v>
      </c>
      <c r="H91" s="27" t="str">
        <f>IF($B91="N/A","N/A",IF(G91&gt;10,"No",IF(G91&lt;-10,"No","Yes")))</f>
        <v>N/A</v>
      </c>
      <c r="I91" s="8">
        <v>23.72</v>
      </c>
      <c r="J91" s="8">
        <v>1020</v>
      </c>
      <c r="K91" s="30" t="s">
        <v>737</v>
      </c>
      <c r="L91" s="111" t="str">
        <f t="shared" si="30"/>
        <v>No</v>
      </c>
    </row>
    <row r="92" spans="1:12" x14ac:dyDescent="0.25">
      <c r="A92" s="143" t="s">
        <v>7</v>
      </c>
      <c r="B92" s="30" t="s">
        <v>213</v>
      </c>
      <c r="C92" s="9">
        <v>1.9627681101000001</v>
      </c>
      <c r="D92" s="7" t="str">
        <f>IF($B92="N/A","N/A",IF(C92&gt;10,"No",IF(C92&lt;-10,"No","Yes")))</f>
        <v>N/A</v>
      </c>
      <c r="E92" s="9">
        <v>2.1632436149999998</v>
      </c>
      <c r="F92" s="7" t="str">
        <f>IF($B92="N/A","N/A",IF(E92&gt;10,"No",IF(E92&lt;-10,"No","Yes")))</f>
        <v>N/A</v>
      </c>
      <c r="G92" s="9">
        <v>2.2809482527</v>
      </c>
      <c r="H92" s="7" t="str">
        <f>IF($B92="N/A","N/A",IF(G92&gt;10,"No",IF(G92&lt;-10,"No","Yes")))</f>
        <v>N/A</v>
      </c>
      <c r="I92" s="8">
        <v>10.210000000000001</v>
      </c>
      <c r="J92" s="8">
        <v>5.4409999999999998</v>
      </c>
      <c r="K92" s="30" t="s">
        <v>738</v>
      </c>
      <c r="L92" s="111" t="str">
        <f t="shared" si="30"/>
        <v>Yes</v>
      </c>
    </row>
    <row r="93" spans="1:12" x14ac:dyDescent="0.25">
      <c r="A93" s="143" t="s">
        <v>180</v>
      </c>
      <c r="B93" s="30" t="s">
        <v>213</v>
      </c>
      <c r="C93" s="9">
        <v>58.276001618999999</v>
      </c>
      <c r="D93" s="7" t="str">
        <f t="shared" ref="D93:D94" si="31">IF($B93="N/A","N/A",IF(C93&gt;10,"No",IF(C93&lt;-10,"No","Yes")))</f>
        <v>N/A</v>
      </c>
      <c r="E93" s="9">
        <v>57.626058958000002</v>
      </c>
      <c r="F93" s="7" t="str">
        <f t="shared" ref="F93:F94" si="32">IF($B93="N/A","N/A",IF(E93&gt;10,"No",IF(E93&lt;-10,"No","Yes")))</f>
        <v>N/A</v>
      </c>
      <c r="G93" s="9">
        <v>57.466144509999999</v>
      </c>
      <c r="H93" s="7" t="str">
        <f t="shared" ref="H93:H94" si="33">IF($B93="N/A","N/A",IF(G93&gt;10,"No",IF(G93&lt;-10,"No","Yes")))</f>
        <v>N/A</v>
      </c>
      <c r="I93" s="8">
        <v>-1.1200000000000001</v>
      </c>
      <c r="J93" s="8">
        <v>-0.27800000000000002</v>
      </c>
      <c r="K93" s="30" t="s">
        <v>737</v>
      </c>
      <c r="L93" s="111" t="str">
        <f>IF(J93="Div by 0", "N/A", IF(OR(J93="N/A",K93="N/A"),"N/A", IF(J93&gt;VALUE(MID(K93,1,2)), "No", IF(J93&lt;-1*VALUE(MID(K93,1,2)), "No", "Yes"))))</f>
        <v>Yes</v>
      </c>
    </row>
    <row r="94" spans="1:12" x14ac:dyDescent="0.25">
      <c r="A94" s="143" t="s">
        <v>181</v>
      </c>
      <c r="B94" s="30" t="s">
        <v>213</v>
      </c>
      <c r="C94" s="9">
        <v>41.723998381000001</v>
      </c>
      <c r="D94" s="7" t="str">
        <f t="shared" si="31"/>
        <v>N/A</v>
      </c>
      <c r="E94" s="9">
        <v>42.373941041999998</v>
      </c>
      <c r="F94" s="7" t="str">
        <f t="shared" si="32"/>
        <v>N/A</v>
      </c>
      <c r="G94" s="9">
        <v>42.533855490000001</v>
      </c>
      <c r="H94" s="7" t="str">
        <f t="shared" si="33"/>
        <v>N/A</v>
      </c>
      <c r="I94" s="8">
        <v>1.5580000000000001</v>
      </c>
      <c r="J94" s="8">
        <v>0.37740000000000001</v>
      </c>
      <c r="K94" s="30" t="s">
        <v>737</v>
      </c>
      <c r="L94" s="111" t="str">
        <f>IF(J94="Div by 0", "N/A", IF(OR(J94="N/A",K94="N/A"),"N/A", IF(J94&gt;VALUE(MID(K94,1,2)), "No", IF(J94&lt;-1*VALUE(MID(K94,1,2)), "No", "Yes"))))</f>
        <v>Yes</v>
      </c>
    </row>
    <row r="95" spans="1:12" x14ac:dyDescent="0.25">
      <c r="A95" s="134" t="s">
        <v>8</v>
      </c>
      <c r="B95" s="30" t="s">
        <v>285</v>
      </c>
      <c r="C95" s="9">
        <v>5.0317010657000001</v>
      </c>
      <c r="D95" s="27" t="str">
        <f>IF($B95="N/A","N/A",IF(C95&gt;10,"No",IF(C95&lt;5,"No","Yes")))</f>
        <v>Yes</v>
      </c>
      <c r="E95" s="9">
        <v>5.1517709212999998</v>
      </c>
      <c r="F95" s="27" t="str">
        <f>IF($B95="N/A","N/A",IF(E95&gt;10,"No",IF(E95&lt;5,"No","Yes")))</f>
        <v>Yes</v>
      </c>
      <c r="G95" s="9">
        <v>4.8279573106999996</v>
      </c>
      <c r="H95" s="27" t="str">
        <f t="shared" ref="H95:H98" si="34">IF($B95="N/A","N/A",IF(G95&gt;10,"No",IF(G95&lt;5,"No","Yes")))</f>
        <v>No</v>
      </c>
      <c r="I95" s="8">
        <v>2.3860000000000001</v>
      </c>
      <c r="J95" s="8">
        <v>-6.29</v>
      </c>
      <c r="K95" s="30" t="s">
        <v>738</v>
      </c>
      <c r="L95" s="111" t="str">
        <f t="shared" si="30"/>
        <v>Yes</v>
      </c>
    </row>
    <row r="96" spans="1:12" x14ac:dyDescent="0.25">
      <c r="A96" s="134" t="s">
        <v>149</v>
      </c>
      <c r="B96" s="30" t="s">
        <v>285</v>
      </c>
      <c r="C96" s="9">
        <v>3.3117496289999999</v>
      </c>
      <c r="D96" s="27" t="str">
        <f>IF($B96="N/A","N/A",IF(C96&gt;10,"No",IF(C96&lt;5,"No","Yes")))</f>
        <v>No</v>
      </c>
      <c r="E96" s="9">
        <v>4.3358654537000003</v>
      </c>
      <c r="F96" s="27" t="str">
        <f t="shared" ref="F96:F98" si="35">IF($B96="N/A","N/A",IF(E96&gt;10,"No",IF(E96&lt;5,"No","Yes")))</f>
        <v>No</v>
      </c>
      <c r="G96" s="9">
        <v>3.5066216256999998</v>
      </c>
      <c r="H96" s="27" t="str">
        <f t="shared" si="34"/>
        <v>No</v>
      </c>
      <c r="I96" s="8">
        <v>30.92</v>
      </c>
      <c r="J96" s="8">
        <v>-19.100000000000001</v>
      </c>
      <c r="K96" s="30" t="s">
        <v>738</v>
      </c>
      <c r="L96" s="111" t="str">
        <f t="shared" si="30"/>
        <v>No</v>
      </c>
    </row>
    <row r="97" spans="1:12" x14ac:dyDescent="0.25">
      <c r="A97" s="134" t="s">
        <v>150</v>
      </c>
      <c r="B97" s="30" t="s">
        <v>285</v>
      </c>
      <c r="C97" s="9">
        <v>4.660731148</v>
      </c>
      <c r="D97" s="27" t="str">
        <f>IF($B97="N/A","N/A",IF(C97&gt;10,"No",IF(C97&lt;5,"No","Yes")))</f>
        <v>No</v>
      </c>
      <c r="E97" s="9">
        <v>4.6641032855000004</v>
      </c>
      <c r="F97" s="27" t="str">
        <f t="shared" si="35"/>
        <v>No</v>
      </c>
      <c r="G97" s="9">
        <v>4.4243819318000002</v>
      </c>
      <c r="H97" s="27" t="str">
        <f t="shared" si="34"/>
        <v>No</v>
      </c>
      <c r="I97" s="8">
        <v>7.2400000000000006E-2</v>
      </c>
      <c r="J97" s="8">
        <v>-5.14</v>
      </c>
      <c r="K97" s="30" t="s">
        <v>738</v>
      </c>
      <c r="L97" s="111" t="str">
        <f t="shared" si="30"/>
        <v>Yes</v>
      </c>
    </row>
    <row r="98" spans="1:12" x14ac:dyDescent="0.25">
      <c r="A98" s="134" t="s">
        <v>151</v>
      </c>
      <c r="B98" s="30" t="s">
        <v>285</v>
      </c>
      <c r="C98" s="9">
        <v>5.0654256036999996</v>
      </c>
      <c r="D98" s="27" t="str">
        <f>IF($B98="N/A","N/A",IF(C98&gt;10,"No",IF(C98&lt;5,"No","Yes")))</f>
        <v>Yes</v>
      </c>
      <c r="E98" s="9">
        <v>5.1830316670999999</v>
      </c>
      <c r="F98" s="27" t="str">
        <f t="shared" si="35"/>
        <v>Yes</v>
      </c>
      <c r="G98" s="9">
        <v>4.8458939941999999</v>
      </c>
      <c r="H98" s="27" t="str">
        <f t="shared" si="34"/>
        <v>No</v>
      </c>
      <c r="I98" s="8">
        <v>2.3220000000000001</v>
      </c>
      <c r="J98" s="8">
        <v>-6.5</v>
      </c>
      <c r="K98" s="30" t="s">
        <v>738</v>
      </c>
      <c r="L98" s="111" t="str">
        <f t="shared" si="30"/>
        <v>Yes</v>
      </c>
    </row>
    <row r="99" spans="1:12" x14ac:dyDescent="0.25">
      <c r="A99" s="134" t="s">
        <v>963</v>
      </c>
      <c r="B99" s="30" t="s">
        <v>213</v>
      </c>
      <c r="C99" s="1">
        <v>895</v>
      </c>
      <c r="D99" s="7" t="str">
        <f t="shared" ref="D99:D110" si="36">IF($B99="N/A","N/A",IF(C99&gt;10,"No",IF(C99&lt;-10,"No","Yes")))</f>
        <v>N/A</v>
      </c>
      <c r="E99" s="1">
        <v>588</v>
      </c>
      <c r="F99" s="7" t="str">
        <f t="shared" ref="F99:F110" si="37">IF($B99="N/A","N/A",IF(E99&gt;10,"No",IF(E99&lt;-10,"No","Yes")))</f>
        <v>N/A</v>
      </c>
      <c r="G99" s="1">
        <v>531</v>
      </c>
      <c r="H99" s="7" t="str">
        <f t="shared" ref="H99:H110" si="38">IF($B99="N/A","N/A",IF(G99&gt;10,"No",IF(G99&lt;-10,"No","Yes")))</f>
        <v>N/A</v>
      </c>
      <c r="I99" s="8">
        <v>-34.299999999999997</v>
      </c>
      <c r="J99" s="8">
        <v>-9.69</v>
      </c>
      <c r="K99" s="28" t="s">
        <v>737</v>
      </c>
      <c r="L99" s="111" t="str">
        <f t="shared" si="30"/>
        <v>Yes</v>
      </c>
    </row>
    <row r="100" spans="1:12" x14ac:dyDescent="0.25">
      <c r="A100" s="134" t="s">
        <v>964</v>
      </c>
      <c r="B100" s="30" t="s">
        <v>213</v>
      </c>
      <c r="C100" s="1">
        <v>143</v>
      </c>
      <c r="D100" s="7" t="str">
        <f t="shared" si="36"/>
        <v>N/A</v>
      </c>
      <c r="E100" s="1">
        <v>188</v>
      </c>
      <c r="F100" s="7" t="str">
        <f t="shared" si="37"/>
        <v>N/A</v>
      </c>
      <c r="G100" s="1">
        <v>160</v>
      </c>
      <c r="H100" s="7" t="str">
        <f t="shared" si="38"/>
        <v>N/A</v>
      </c>
      <c r="I100" s="8">
        <v>31.47</v>
      </c>
      <c r="J100" s="8">
        <v>-14.9</v>
      </c>
      <c r="K100" s="28" t="s">
        <v>737</v>
      </c>
      <c r="L100" s="111" t="str">
        <f t="shared" si="30"/>
        <v>No</v>
      </c>
    </row>
    <row r="101" spans="1:12" x14ac:dyDescent="0.25">
      <c r="A101" s="134" t="s">
        <v>1</v>
      </c>
      <c r="B101" s="30" t="s">
        <v>213</v>
      </c>
      <c r="C101" s="9">
        <v>79.401052206000003</v>
      </c>
      <c r="D101" s="7" t="str">
        <f t="shared" si="36"/>
        <v>N/A</v>
      </c>
      <c r="E101" s="9">
        <v>82.587764543999995</v>
      </c>
      <c r="F101" s="7" t="str">
        <f t="shared" si="37"/>
        <v>N/A</v>
      </c>
      <c r="G101" s="9">
        <v>82.706047651999995</v>
      </c>
      <c r="H101" s="7" t="str">
        <f t="shared" si="38"/>
        <v>N/A</v>
      </c>
      <c r="I101" s="8">
        <v>4.0129999999999999</v>
      </c>
      <c r="J101" s="8">
        <v>0.14319999999999999</v>
      </c>
      <c r="K101" s="30" t="s">
        <v>738</v>
      </c>
      <c r="L101" s="111" t="str">
        <f t="shared" si="30"/>
        <v>Yes</v>
      </c>
    </row>
    <row r="102" spans="1:12" x14ac:dyDescent="0.25">
      <c r="A102" s="134" t="s">
        <v>69</v>
      </c>
      <c r="B102" s="30" t="s">
        <v>213</v>
      </c>
      <c r="C102" s="9">
        <v>97.579001019000003</v>
      </c>
      <c r="D102" s="7" t="str">
        <f t="shared" si="36"/>
        <v>N/A</v>
      </c>
      <c r="E102" s="9">
        <v>97.641848670000002</v>
      </c>
      <c r="F102" s="7" t="str">
        <f t="shared" si="37"/>
        <v>N/A</v>
      </c>
      <c r="G102" s="9">
        <v>97.581869443000002</v>
      </c>
      <c r="H102" s="7" t="str">
        <f t="shared" si="38"/>
        <v>N/A</v>
      </c>
      <c r="I102" s="8">
        <v>6.4399999999999999E-2</v>
      </c>
      <c r="J102" s="8">
        <v>-6.0999999999999999E-2</v>
      </c>
      <c r="K102" s="30" t="s">
        <v>738</v>
      </c>
      <c r="L102" s="111" t="str">
        <f t="shared" si="30"/>
        <v>Yes</v>
      </c>
    </row>
    <row r="103" spans="1:12" x14ac:dyDescent="0.25">
      <c r="A103" s="143" t="s">
        <v>70</v>
      </c>
      <c r="B103" s="30" t="s">
        <v>213</v>
      </c>
      <c r="C103" s="1">
        <v>27672</v>
      </c>
      <c r="D103" s="7" t="str">
        <f t="shared" si="36"/>
        <v>N/A</v>
      </c>
      <c r="E103" s="1">
        <v>29991</v>
      </c>
      <c r="F103" s="7" t="str">
        <f t="shared" si="37"/>
        <v>N/A</v>
      </c>
      <c r="G103" s="1">
        <v>31501</v>
      </c>
      <c r="H103" s="7" t="str">
        <f t="shared" si="38"/>
        <v>N/A</v>
      </c>
      <c r="I103" s="8">
        <v>8.3800000000000008</v>
      </c>
      <c r="J103" s="8">
        <v>5.0350000000000001</v>
      </c>
      <c r="K103" s="30" t="s">
        <v>737</v>
      </c>
      <c r="L103" s="111" t="str">
        <f t="shared" si="30"/>
        <v>Yes</v>
      </c>
    </row>
    <row r="104" spans="1:12" x14ac:dyDescent="0.25">
      <c r="A104" s="134" t="s">
        <v>689</v>
      </c>
      <c r="B104" s="30" t="s">
        <v>213</v>
      </c>
      <c r="C104" s="9">
        <v>3.3897080080999999</v>
      </c>
      <c r="D104" s="7" t="str">
        <f t="shared" si="36"/>
        <v>N/A</v>
      </c>
      <c r="E104" s="9">
        <v>2.1639825281</v>
      </c>
      <c r="F104" s="7" t="str">
        <f t="shared" si="37"/>
        <v>N/A</v>
      </c>
      <c r="G104" s="9">
        <v>2.0443795434999998</v>
      </c>
      <c r="H104" s="7" t="str">
        <f t="shared" si="38"/>
        <v>N/A</v>
      </c>
      <c r="I104" s="8">
        <v>-36.200000000000003</v>
      </c>
      <c r="J104" s="8">
        <v>-5.53</v>
      </c>
      <c r="K104" s="30" t="s">
        <v>738</v>
      </c>
      <c r="L104" s="111" t="str">
        <f t="shared" ref="L104:L110" si="39">IF(J104="Div by 0", "N/A", IF(K104="N/A","N/A", IF(J104&gt;VALUE(MID(K104,1,2)), "No", IF(J104&lt;-1*VALUE(MID(K104,1,2)), "No", "Yes"))))</f>
        <v>Yes</v>
      </c>
    </row>
    <row r="105" spans="1:12" x14ac:dyDescent="0.25">
      <c r="A105" s="134" t="s">
        <v>688</v>
      </c>
      <c r="B105" s="30" t="s">
        <v>213</v>
      </c>
      <c r="C105" s="9">
        <v>4.2389418906999996</v>
      </c>
      <c r="D105" s="7" t="str">
        <f t="shared" si="36"/>
        <v>N/A</v>
      </c>
      <c r="E105" s="9">
        <v>4.2646127171000003</v>
      </c>
      <c r="F105" s="7" t="str">
        <f t="shared" si="37"/>
        <v>N/A</v>
      </c>
      <c r="G105" s="9">
        <v>4.3712898002999996</v>
      </c>
      <c r="H105" s="7" t="str">
        <f t="shared" si="38"/>
        <v>N/A</v>
      </c>
      <c r="I105" s="8">
        <v>0.60560000000000003</v>
      </c>
      <c r="J105" s="8">
        <v>2.5009999999999999</v>
      </c>
      <c r="K105" s="30" t="s">
        <v>738</v>
      </c>
      <c r="L105" s="111" t="str">
        <f t="shared" si="39"/>
        <v>Yes</v>
      </c>
    </row>
    <row r="106" spans="1:12" x14ac:dyDescent="0.25">
      <c r="A106" s="134" t="s">
        <v>687</v>
      </c>
      <c r="B106" s="30" t="s">
        <v>213</v>
      </c>
      <c r="C106" s="9">
        <v>92.371350101000004</v>
      </c>
      <c r="D106" s="7" t="str">
        <f t="shared" si="36"/>
        <v>N/A</v>
      </c>
      <c r="E106" s="9">
        <v>93.571404755000003</v>
      </c>
      <c r="F106" s="7" t="str">
        <f t="shared" si="37"/>
        <v>N/A</v>
      </c>
      <c r="G106" s="9">
        <v>93.584330656000006</v>
      </c>
      <c r="H106" s="7" t="str">
        <f t="shared" si="38"/>
        <v>N/A</v>
      </c>
      <c r="I106" s="8">
        <v>1.2989999999999999</v>
      </c>
      <c r="J106" s="8">
        <v>1.38E-2</v>
      </c>
      <c r="K106" s="30" t="s">
        <v>738</v>
      </c>
      <c r="L106" s="111" t="str">
        <f t="shared" si="39"/>
        <v>Yes</v>
      </c>
    </row>
    <row r="107" spans="1:12" ht="25" x14ac:dyDescent="0.25">
      <c r="A107" s="143" t="s">
        <v>965</v>
      </c>
      <c r="B107" s="30" t="s">
        <v>213</v>
      </c>
      <c r="C107" s="9">
        <v>48.704977741999997</v>
      </c>
      <c r="D107" s="7" t="str">
        <f t="shared" si="36"/>
        <v>N/A</v>
      </c>
      <c r="E107" s="9">
        <v>48.751133201999998</v>
      </c>
      <c r="F107" s="7" t="str">
        <f t="shared" si="37"/>
        <v>N/A</v>
      </c>
      <c r="G107" s="9">
        <v>48.548623360000001</v>
      </c>
      <c r="H107" s="7" t="str">
        <f t="shared" si="38"/>
        <v>N/A</v>
      </c>
      <c r="I107" s="8">
        <v>9.4799999999999995E-2</v>
      </c>
      <c r="J107" s="8">
        <v>-0.41499999999999998</v>
      </c>
      <c r="K107" s="30" t="s">
        <v>738</v>
      </c>
      <c r="L107" s="111" t="str">
        <f t="shared" si="39"/>
        <v>Yes</v>
      </c>
    </row>
    <row r="108" spans="1:12" ht="25" x14ac:dyDescent="0.25">
      <c r="A108" s="143" t="s">
        <v>966</v>
      </c>
      <c r="B108" s="30" t="s">
        <v>213</v>
      </c>
      <c r="C108" s="9">
        <v>48.620666397000001</v>
      </c>
      <c r="D108" s="7" t="str">
        <f t="shared" si="36"/>
        <v>N/A</v>
      </c>
      <c r="E108" s="9">
        <v>48.710494232000002</v>
      </c>
      <c r="F108" s="7" t="str">
        <f t="shared" si="37"/>
        <v>N/A</v>
      </c>
      <c r="G108" s="9">
        <v>49.044871602999997</v>
      </c>
      <c r="H108" s="7" t="str">
        <f t="shared" si="38"/>
        <v>N/A</v>
      </c>
      <c r="I108" s="8">
        <v>0.18479999999999999</v>
      </c>
      <c r="J108" s="8">
        <v>0.6865</v>
      </c>
      <c r="K108" s="30" t="s">
        <v>738</v>
      </c>
      <c r="L108" s="111" t="str">
        <f t="shared" si="39"/>
        <v>Yes</v>
      </c>
    </row>
    <row r="109" spans="1:12" ht="25" x14ac:dyDescent="0.25">
      <c r="A109" s="143" t="s">
        <v>967</v>
      </c>
      <c r="B109" s="30" t="s">
        <v>213</v>
      </c>
      <c r="C109" s="9">
        <v>1.1904761905000001</v>
      </c>
      <c r="D109" s="7" t="str">
        <f t="shared" si="36"/>
        <v>N/A</v>
      </c>
      <c r="E109" s="9">
        <v>1.1660258214000001</v>
      </c>
      <c r="F109" s="7" t="str">
        <f t="shared" si="37"/>
        <v>N/A</v>
      </c>
      <c r="G109" s="9">
        <v>1.0463065379000001</v>
      </c>
      <c r="H109" s="7" t="str">
        <f t="shared" si="38"/>
        <v>N/A</v>
      </c>
      <c r="I109" s="8">
        <v>-2.0499999999999998</v>
      </c>
      <c r="J109" s="8">
        <v>-10.3</v>
      </c>
      <c r="K109" s="30" t="s">
        <v>738</v>
      </c>
      <c r="L109" s="111" t="str">
        <f t="shared" si="39"/>
        <v>Yes</v>
      </c>
    </row>
    <row r="110" spans="1:12" ht="25" x14ac:dyDescent="0.25">
      <c r="A110" s="143" t="s">
        <v>968</v>
      </c>
      <c r="B110" s="30" t="s">
        <v>213</v>
      </c>
      <c r="C110" s="9">
        <v>1.4838796707999999</v>
      </c>
      <c r="D110" s="7" t="str">
        <f t="shared" si="36"/>
        <v>N/A</v>
      </c>
      <c r="E110" s="9">
        <v>1.3723467441999999</v>
      </c>
      <c r="F110" s="7" t="str">
        <f t="shared" si="37"/>
        <v>N/A</v>
      </c>
      <c r="G110" s="9">
        <v>1.3601984993</v>
      </c>
      <c r="H110" s="7" t="str">
        <f t="shared" si="38"/>
        <v>N/A</v>
      </c>
      <c r="I110" s="8">
        <v>-7.52</v>
      </c>
      <c r="J110" s="8">
        <v>-0.88500000000000001</v>
      </c>
      <c r="K110" s="30" t="s">
        <v>738</v>
      </c>
      <c r="L110" s="111" t="str">
        <f t="shared" si="39"/>
        <v>Yes</v>
      </c>
    </row>
    <row r="111" spans="1:12" x14ac:dyDescent="0.25">
      <c r="A111" s="134" t="s">
        <v>969</v>
      </c>
      <c r="B111" s="30" t="s">
        <v>286</v>
      </c>
      <c r="C111" s="9">
        <v>97.243794730999994</v>
      </c>
      <c r="D111" s="27" t="str">
        <f>IF($B111="N/A","N/A",IF(C111&gt;=99,"Yes","No"))</f>
        <v>No</v>
      </c>
      <c r="E111" s="9">
        <v>97.513849480000005</v>
      </c>
      <c r="F111" s="27" t="str">
        <f>IF($B111="N/A","N/A",IF(E111&gt;=99,"Yes","No"))</f>
        <v>No</v>
      </c>
      <c r="G111" s="9">
        <v>97.893641919000004</v>
      </c>
      <c r="H111" s="27" t="str">
        <f>IF($B111="N/A","N/A",IF(G111&gt;=99,"Yes","No"))</f>
        <v>No</v>
      </c>
      <c r="I111" s="8">
        <v>0.2777</v>
      </c>
      <c r="J111" s="8">
        <v>0.38950000000000001</v>
      </c>
      <c r="K111" s="30" t="s">
        <v>737</v>
      </c>
      <c r="L111" s="111" t="str">
        <f t="shared" ref="L111:L145" si="40">IF(J111="Div by 0", "N/A", IF(K111="N/A","N/A", IF(J111&gt;VALUE(MID(K111,1,2)), "No", IF(J111&lt;-1*VALUE(MID(K111,1,2)), "No", "Yes"))))</f>
        <v>Yes</v>
      </c>
    </row>
    <row r="112" spans="1:12" x14ac:dyDescent="0.25">
      <c r="A112" s="134" t="s">
        <v>970</v>
      </c>
      <c r="B112" s="30" t="s">
        <v>213</v>
      </c>
      <c r="C112" s="9">
        <v>13.62304911</v>
      </c>
      <c r="D112" s="27" t="str">
        <f>IF($B112="N/A","N/A",IF(C112&gt;10,"No",IF(C112&lt;-10,"No","Yes")))</f>
        <v>N/A</v>
      </c>
      <c r="E112" s="9">
        <v>13.067688263999999</v>
      </c>
      <c r="F112" s="27" t="str">
        <f>IF($B112="N/A","N/A",IF(E112&gt;10,"No",IF(E112&lt;-10,"No","Yes")))</f>
        <v>N/A</v>
      </c>
      <c r="G112" s="9">
        <v>13.499280894</v>
      </c>
      <c r="H112" s="27" t="str">
        <f>IF($B112="N/A","N/A",IF(G112&gt;10,"No",IF(G112&lt;-10,"No","Yes")))</f>
        <v>N/A</v>
      </c>
      <c r="I112" s="8">
        <v>-4.08</v>
      </c>
      <c r="J112" s="8">
        <v>3.3029999999999999</v>
      </c>
      <c r="K112" s="30" t="s">
        <v>737</v>
      </c>
      <c r="L112" s="111" t="str">
        <f t="shared" si="40"/>
        <v>Yes</v>
      </c>
    </row>
    <row r="113" spans="1:12" x14ac:dyDescent="0.25">
      <c r="A113" s="110" t="s">
        <v>971</v>
      </c>
      <c r="B113" s="30" t="s">
        <v>280</v>
      </c>
      <c r="C113" s="4">
        <v>97.002367430000007</v>
      </c>
      <c r="D113" s="27" t="str">
        <f>IF($B113="N/A","N/A",IF(C113&gt;=98,"Yes","No"))</f>
        <v>No</v>
      </c>
      <c r="E113" s="4">
        <v>96.758403731000001</v>
      </c>
      <c r="F113" s="27" t="str">
        <f>IF($B113="N/A","N/A",IF(E113&gt;=98,"Yes","No"))</f>
        <v>No</v>
      </c>
      <c r="G113" s="4">
        <v>96.927020872</v>
      </c>
      <c r="H113" s="27" t="str">
        <f>IF($B113="N/A","N/A",IF(G113&gt;=98,"Yes","No"))</f>
        <v>No</v>
      </c>
      <c r="I113" s="8">
        <v>-0.252</v>
      </c>
      <c r="J113" s="8">
        <v>0.17430000000000001</v>
      </c>
      <c r="K113" s="28" t="s">
        <v>737</v>
      </c>
      <c r="L113" s="111" t="str">
        <f t="shared" si="40"/>
        <v>Yes</v>
      </c>
    </row>
    <row r="114" spans="1:12" x14ac:dyDescent="0.25">
      <c r="A114" s="110" t="s">
        <v>972</v>
      </c>
      <c r="B114" s="30" t="s">
        <v>287</v>
      </c>
      <c r="C114" s="4">
        <v>97.613924252000004</v>
      </c>
      <c r="D114" s="27" t="str">
        <f>IF($B114="N/A","N/A",IF(C114&gt;=80,"Yes","No"))</f>
        <v>Yes</v>
      </c>
      <c r="E114" s="4">
        <v>98.071828377000003</v>
      </c>
      <c r="F114" s="27" t="str">
        <f>IF($B114="N/A","N/A",IF(E114&gt;=80,"Yes","No"))</f>
        <v>Yes</v>
      </c>
      <c r="G114" s="4">
        <v>98.411686895000003</v>
      </c>
      <c r="H114" s="27" t="str">
        <f>IF($B114="N/A","N/A",IF(G114&gt;=80,"Yes","No"))</f>
        <v>Yes</v>
      </c>
      <c r="I114" s="8">
        <v>0.46910000000000002</v>
      </c>
      <c r="J114" s="8">
        <v>0.34649999999999997</v>
      </c>
      <c r="K114" s="28" t="s">
        <v>737</v>
      </c>
      <c r="L114" s="111" t="str">
        <f t="shared" si="40"/>
        <v>Yes</v>
      </c>
    </row>
    <row r="115" spans="1:12" ht="25" x14ac:dyDescent="0.25">
      <c r="A115" s="134" t="s">
        <v>973</v>
      </c>
      <c r="B115" s="30" t="s">
        <v>288</v>
      </c>
      <c r="C115" s="9">
        <v>99.929478137999993</v>
      </c>
      <c r="D115" s="27" t="str">
        <f>IF($B115="N/A","N/A",IF(C115&gt;=100,"Yes","No"))</f>
        <v>No</v>
      </c>
      <c r="E115" s="9">
        <v>99.979583503000001</v>
      </c>
      <c r="F115" s="27" t="str">
        <f t="shared" ref="F115:F116" si="41">IF($B115="N/A","N/A",IF(E115&gt;=100,"Yes","No"))</f>
        <v>No</v>
      </c>
      <c r="G115" s="9">
        <v>100</v>
      </c>
      <c r="H115" s="27" t="str">
        <f t="shared" ref="H115:H116" si="42">IF($B115="N/A","N/A",IF(G115&gt;=100,"Yes","No"))</f>
        <v>Yes</v>
      </c>
      <c r="I115" s="8">
        <v>5.0099999999999999E-2</v>
      </c>
      <c r="J115" s="8">
        <v>2.0400000000000001E-2</v>
      </c>
      <c r="K115" s="28" t="s">
        <v>736</v>
      </c>
      <c r="L115" s="111" t="str">
        <f t="shared" si="40"/>
        <v>Yes</v>
      </c>
    </row>
    <row r="116" spans="1:12" ht="25" x14ac:dyDescent="0.25">
      <c r="A116" s="110" t="s">
        <v>974</v>
      </c>
      <c r="B116" s="30" t="s">
        <v>288</v>
      </c>
      <c r="C116" s="9">
        <v>99.966942149000005</v>
      </c>
      <c r="D116" s="27" t="str">
        <f>IF($B116="N/A","N/A",IF(C116&gt;=100,"Yes","No"))</f>
        <v>No</v>
      </c>
      <c r="E116" s="9">
        <v>100</v>
      </c>
      <c r="F116" s="27" t="str">
        <f t="shared" si="41"/>
        <v>Yes</v>
      </c>
      <c r="G116" s="9">
        <v>100</v>
      </c>
      <c r="H116" s="27" t="str">
        <f t="shared" si="42"/>
        <v>Yes</v>
      </c>
      <c r="I116" s="8">
        <v>3.3099999999999997E-2</v>
      </c>
      <c r="J116" s="8">
        <v>0</v>
      </c>
      <c r="K116" s="28" t="s">
        <v>736</v>
      </c>
      <c r="L116" s="111" t="str">
        <f t="shared" si="40"/>
        <v>Yes</v>
      </c>
    </row>
    <row r="117" spans="1:12" ht="25" x14ac:dyDescent="0.25">
      <c r="A117" s="134" t="s">
        <v>975</v>
      </c>
      <c r="B117" s="30" t="s">
        <v>213</v>
      </c>
      <c r="C117" s="9">
        <v>83.879242305000005</v>
      </c>
      <c r="D117" s="23" t="s">
        <v>739</v>
      </c>
      <c r="E117" s="9">
        <v>80.147299509000007</v>
      </c>
      <c r="F117" s="23" t="s">
        <v>739</v>
      </c>
      <c r="G117" s="9">
        <v>79.662366618999997</v>
      </c>
      <c r="H117" s="27" t="str">
        <f>IF($B117="N/A","N/A",IF(G117&lt;100,"No",IF(G117=100,"No","Yes")))</f>
        <v>N/A</v>
      </c>
      <c r="I117" s="8">
        <v>-4.45</v>
      </c>
      <c r="J117" s="8">
        <v>-0.60499999999999998</v>
      </c>
      <c r="K117" s="28" t="s">
        <v>736</v>
      </c>
      <c r="L117" s="111" t="str">
        <f t="shared" si="40"/>
        <v>Yes</v>
      </c>
    </row>
    <row r="118" spans="1:12" ht="25" x14ac:dyDescent="0.25">
      <c r="A118" s="134" t="s">
        <v>976</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736</v>
      </c>
      <c r="L118" s="111" t="str">
        <f>IF(J118="Div by 0", "N/A", IF(OR(J118="N/A",K118="N/A"),"N/A", IF(J118&gt;VALUE(MID(K118,1,2)), "No", IF(J118&lt;-1*VALUE(MID(K118,1,2)), "No", "Yes"))))</f>
        <v>Yes</v>
      </c>
    </row>
    <row r="119" spans="1:12" x14ac:dyDescent="0.25">
      <c r="A119" s="158" t="s">
        <v>100</v>
      </c>
      <c r="B119" s="22" t="s">
        <v>213</v>
      </c>
      <c r="C119" s="23">
        <v>13134</v>
      </c>
      <c r="D119" s="27" t="str">
        <f t="shared" ref="D119:D145" si="43">IF($B119="N/A","N/A",IF(C119&gt;10,"No",IF(C119&lt;-10,"No","Yes")))</f>
        <v>N/A</v>
      </c>
      <c r="E119" s="23">
        <v>14802</v>
      </c>
      <c r="F119" s="27" t="str">
        <f t="shared" ref="F119:F145" si="44">IF($B119="N/A","N/A",IF(E119&gt;10,"No",IF(E119&lt;-10,"No","Yes")))</f>
        <v>N/A</v>
      </c>
      <c r="G119" s="23">
        <v>15382</v>
      </c>
      <c r="H119" s="27" t="str">
        <f t="shared" ref="H119:H145" si="45">IF($B119="N/A","N/A",IF(G119&gt;10,"No",IF(G119&lt;-10,"No","Yes")))</f>
        <v>N/A</v>
      </c>
      <c r="I119" s="8">
        <v>12.7</v>
      </c>
      <c r="J119" s="8">
        <v>3.9180000000000001</v>
      </c>
      <c r="K119" s="28" t="s">
        <v>737</v>
      </c>
      <c r="L119" s="111" t="str">
        <f t="shared" si="40"/>
        <v>Yes</v>
      </c>
    </row>
    <row r="120" spans="1:12" x14ac:dyDescent="0.25">
      <c r="A120" s="134" t="s">
        <v>977</v>
      </c>
      <c r="B120" s="22" t="s">
        <v>213</v>
      </c>
      <c r="C120" s="23">
        <v>2332</v>
      </c>
      <c r="D120" s="27" t="str">
        <f t="shared" si="43"/>
        <v>N/A</v>
      </c>
      <c r="E120" s="23">
        <v>2378</v>
      </c>
      <c r="F120" s="27" t="str">
        <f t="shared" si="44"/>
        <v>N/A</v>
      </c>
      <c r="G120" s="23">
        <v>2380</v>
      </c>
      <c r="H120" s="27" t="str">
        <f t="shared" si="45"/>
        <v>N/A</v>
      </c>
      <c r="I120" s="8">
        <v>1.9730000000000001</v>
      </c>
      <c r="J120" s="8">
        <v>8.4099999999999994E-2</v>
      </c>
      <c r="K120" s="28" t="s">
        <v>737</v>
      </c>
      <c r="L120" s="111" t="str">
        <f t="shared" si="40"/>
        <v>Yes</v>
      </c>
    </row>
    <row r="121" spans="1:12" x14ac:dyDescent="0.25">
      <c r="A121" s="134" t="s">
        <v>978</v>
      </c>
      <c r="B121" s="22" t="s">
        <v>213</v>
      </c>
      <c r="C121" s="23">
        <v>2382</v>
      </c>
      <c r="D121" s="27" t="str">
        <f t="shared" si="43"/>
        <v>N/A</v>
      </c>
      <c r="E121" s="23">
        <v>2781</v>
      </c>
      <c r="F121" s="27" t="str">
        <f t="shared" si="44"/>
        <v>N/A</v>
      </c>
      <c r="G121" s="23">
        <v>2956</v>
      </c>
      <c r="H121" s="27" t="str">
        <f t="shared" si="45"/>
        <v>N/A</v>
      </c>
      <c r="I121" s="8">
        <v>16.75</v>
      </c>
      <c r="J121" s="8">
        <v>6.2930000000000001</v>
      </c>
      <c r="K121" s="28" t="s">
        <v>737</v>
      </c>
      <c r="L121" s="111" t="str">
        <f t="shared" si="40"/>
        <v>Yes</v>
      </c>
    </row>
    <row r="122" spans="1:12" x14ac:dyDescent="0.25">
      <c r="A122" s="134" t="s">
        <v>979</v>
      </c>
      <c r="B122" s="22" t="s">
        <v>213</v>
      </c>
      <c r="C122" s="23">
        <v>6796</v>
      </c>
      <c r="D122" s="27" t="str">
        <f t="shared" si="43"/>
        <v>N/A</v>
      </c>
      <c r="E122" s="23">
        <v>8011</v>
      </c>
      <c r="F122" s="27" t="str">
        <f t="shared" si="44"/>
        <v>N/A</v>
      </c>
      <c r="G122" s="23">
        <v>8424</v>
      </c>
      <c r="H122" s="27" t="str">
        <f t="shared" si="45"/>
        <v>N/A</v>
      </c>
      <c r="I122" s="8">
        <v>17.88</v>
      </c>
      <c r="J122" s="8">
        <v>5.1550000000000002</v>
      </c>
      <c r="K122" s="28" t="s">
        <v>737</v>
      </c>
      <c r="L122" s="111" t="str">
        <f t="shared" si="40"/>
        <v>Yes</v>
      </c>
    </row>
    <row r="123" spans="1:12" x14ac:dyDescent="0.25">
      <c r="A123" s="134" t="s">
        <v>980</v>
      </c>
      <c r="B123" s="22" t="s">
        <v>213</v>
      </c>
      <c r="C123" s="23">
        <v>1624</v>
      </c>
      <c r="D123" s="27" t="str">
        <f t="shared" si="43"/>
        <v>N/A</v>
      </c>
      <c r="E123" s="23">
        <v>1632</v>
      </c>
      <c r="F123" s="27" t="str">
        <f t="shared" si="44"/>
        <v>N/A</v>
      </c>
      <c r="G123" s="23">
        <v>1622</v>
      </c>
      <c r="H123" s="27" t="str">
        <f t="shared" si="45"/>
        <v>N/A</v>
      </c>
      <c r="I123" s="8">
        <v>0.49259999999999998</v>
      </c>
      <c r="J123" s="8">
        <v>-0.61299999999999999</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43698</v>
      </c>
      <c r="D125" s="27" t="str">
        <f t="shared" si="43"/>
        <v>N/A</v>
      </c>
      <c r="E125" s="23">
        <v>44897</v>
      </c>
      <c r="F125" s="27" t="str">
        <f t="shared" si="44"/>
        <v>N/A</v>
      </c>
      <c r="G125" s="23">
        <v>45195</v>
      </c>
      <c r="H125" s="27" t="str">
        <f t="shared" si="45"/>
        <v>N/A</v>
      </c>
      <c r="I125" s="8">
        <v>2.7440000000000002</v>
      </c>
      <c r="J125" s="8">
        <v>0.66369999999999996</v>
      </c>
      <c r="K125" s="28" t="s">
        <v>737</v>
      </c>
      <c r="L125" s="111" t="str">
        <f t="shared" si="40"/>
        <v>Yes</v>
      </c>
    </row>
    <row r="126" spans="1:12" x14ac:dyDescent="0.25">
      <c r="A126" s="134" t="s">
        <v>982</v>
      </c>
      <c r="B126" s="22" t="s">
        <v>213</v>
      </c>
      <c r="C126" s="23">
        <v>26644</v>
      </c>
      <c r="D126" s="27" t="str">
        <f t="shared" si="43"/>
        <v>N/A</v>
      </c>
      <c r="E126" s="23">
        <v>28028</v>
      </c>
      <c r="F126" s="27" t="str">
        <f t="shared" si="44"/>
        <v>N/A</v>
      </c>
      <c r="G126" s="23">
        <v>28086</v>
      </c>
      <c r="H126" s="27" t="str">
        <f t="shared" si="45"/>
        <v>N/A</v>
      </c>
      <c r="I126" s="8">
        <v>5.194</v>
      </c>
      <c r="J126" s="8">
        <v>0.2069</v>
      </c>
      <c r="K126" s="28" t="s">
        <v>737</v>
      </c>
      <c r="L126" s="111" t="str">
        <f t="shared" si="40"/>
        <v>Yes</v>
      </c>
    </row>
    <row r="127" spans="1:12" x14ac:dyDescent="0.25">
      <c r="A127" s="134" t="s">
        <v>983</v>
      </c>
      <c r="B127" s="22" t="s">
        <v>213</v>
      </c>
      <c r="C127" s="23">
        <v>4660</v>
      </c>
      <c r="D127" s="27" t="str">
        <f t="shared" si="43"/>
        <v>N/A</v>
      </c>
      <c r="E127" s="23">
        <v>4056</v>
      </c>
      <c r="F127" s="27" t="str">
        <f t="shared" si="44"/>
        <v>N/A</v>
      </c>
      <c r="G127" s="23">
        <v>4015</v>
      </c>
      <c r="H127" s="27" t="str">
        <f t="shared" si="45"/>
        <v>N/A</v>
      </c>
      <c r="I127" s="8">
        <v>-13</v>
      </c>
      <c r="J127" s="8">
        <v>-1.01</v>
      </c>
      <c r="K127" s="28" t="s">
        <v>737</v>
      </c>
      <c r="L127" s="111" t="str">
        <f t="shared" si="40"/>
        <v>Yes</v>
      </c>
    </row>
    <row r="128" spans="1:12" x14ac:dyDescent="0.25">
      <c r="A128" s="134" t="s">
        <v>984</v>
      </c>
      <c r="B128" s="22" t="s">
        <v>213</v>
      </c>
      <c r="C128" s="23">
        <v>5819</v>
      </c>
      <c r="D128" s="27" t="str">
        <f t="shared" si="43"/>
        <v>N/A</v>
      </c>
      <c r="E128" s="23">
        <v>6831</v>
      </c>
      <c r="F128" s="27" t="str">
        <f t="shared" si="44"/>
        <v>N/A</v>
      </c>
      <c r="G128" s="23">
        <v>7247</v>
      </c>
      <c r="H128" s="27" t="str">
        <f t="shared" si="45"/>
        <v>N/A</v>
      </c>
      <c r="I128" s="8">
        <v>17.39</v>
      </c>
      <c r="J128" s="8">
        <v>6.09</v>
      </c>
      <c r="K128" s="28" t="s">
        <v>737</v>
      </c>
      <c r="L128" s="111" t="str">
        <f t="shared" si="40"/>
        <v>Yes</v>
      </c>
    </row>
    <row r="129" spans="1:12" x14ac:dyDescent="0.25">
      <c r="A129" s="134" t="s">
        <v>985</v>
      </c>
      <c r="B129" s="22" t="s">
        <v>213</v>
      </c>
      <c r="C129" s="23">
        <v>6575</v>
      </c>
      <c r="D129" s="27" t="str">
        <f t="shared" si="43"/>
        <v>N/A</v>
      </c>
      <c r="E129" s="23">
        <v>5982</v>
      </c>
      <c r="F129" s="27" t="str">
        <f t="shared" si="44"/>
        <v>N/A</v>
      </c>
      <c r="G129" s="23">
        <v>5847</v>
      </c>
      <c r="H129" s="27" t="str">
        <f t="shared" si="45"/>
        <v>N/A</v>
      </c>
      <c r="I129" s="8">
        <v>-9.02</v>
      </c>
      <c r="J129" s="8">
        <v>-2.2599999999999998</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89971</v>
      </c>
      <c r="D131" s="27" t="str">
        <f t="shared" si="43"/>
        <v>N/A</v>
      </c>
      <c r="E131" s="23">
        <v>90912</v>
      </c>
      <c r="F131" s="27" t="str">
        <f t="shared" si="44"/>
        <v>N/A</v>
      </c>
      <c r="G131" s="23">
        <v>90889</v>
      </c>
      <c r="H131" s="27" t="str">
        <f t="shared" si="45"/>
        <v>N/A</v>
      </c>
      <c r="I131" s="8">
        <v>1.046</v>
      </c>
      <c r="J131" s="8">
        <v>-2.5000000000000001E-2</v>
      </c>
      <c r="K131" s="28" t="s">
        <v>737</v>
      </c>
      <c r="L131" s="111" t="str">
        <f t="shared" si="40"/>
        <v>Yes</v>
      </c>
    </row>
    <row r="132" spans="1:12" x14ac:dyDescent="0.25">
      <c r="A132" s="134" t="s">
        <v>987</v>
      </c>
      <c r="B132" s="22" t="s">
        <v>213</v>
      </c>
      <c r="C132" s="23">
        <v>31717</v>
      </c>
      <c r="D132" s="27" t="str">
        <f t="shared" si="43"/>
        <v>N/A</v>
      </c>
      <c r="E132" s="23">
        <v>32232</v>
      </c>
      <c r="F132" s="27" t="str">
        <f t="shared" si="44"/>
        <v>N/A</v>
      </c>
      <c r="G132" s="23">
        <v>31004</v>
      </c>
      <c r="H132" s="27" t="str">
        <f t="shared" si="45"/>
        <v>N/A</v>
      </c>
      <c r="I132" s="8">
        <v>1.6240000000000001</v>
      </c>
      <c r="J132" s="8">
        <v>-3.81</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25931</v>
      </c>
      <c r="D134" s="27" t="str">
        <f t="shared" si="43"/>
        <v>N/A</v>
      </c>
      <c r="E134" s="23">
        <v>26161</v>
      </c>
      <c r="F134" s="27" t="str">
        <f t="shared" si="44"/>
        <v>N/A</v>
      </c>
      <c r="G134" s="23">
        <v>27808</v>
      </c>
      <c r="H134" s="27" t="str">
        <f t="shared" si="45"/>
        <v>N/A</v>
      </c>
      <c r="I134" s="8">
        <v>0.88700000000000001</v>
      </c>
      <c r="J134" s="8">
        <v>6.2960000000000003</v>
      </c>
      <c r="K134" s="28" t="s">
        <v>737</v>
      </c>
      <c r="L134" s="111" t="str">
        <f t="shared" si="40"/>
        <v>Yes</v>
      </c>
    </row>
    <row r="135" spans="1:12" x14ac:dyDescent="0.25">
      <c r="A135" s="134" t="s">
        <v>990</v>
      </c>
      <c r="B135" s="22" t="s">
        <v>213</v>
      </c>
      <c r="C135" s="23">
        <v>26530</v>
      </c>
      <c r="D135" s="27" t="str">
        <f t="shared" si="43"/>
        <v>N/A</v>
      </c>
      <c r="E135" s="23">
        <v>27188</v>
      </c>
      <c r="F135" s="27" t="str">
        <f t="shared" si="44"/>
        <v>N/A</v>
      </c>
      <c r="G135" s="23">
        <v>26609</v>
      </c>
      <c r="H135" s="27" t="str">
        <f t="shared" si="45"/>
        <v>N/A</v>
      </c>
      <c r="I135" s="8">
        <v>2.48</v>
      </c>
      <c r="J135" s="8">
        <v>-2.13</v>
      </c>
      <c r="K135" s="28" t="s">
        <v>737</v>
      </c>
      <c r="L135" s="111" t="str">
        <f t="shared" si="40"/>
        <v>Yes</v>
      </c>
    </row>
    <row r="136" spans="1:12" x14ac:dyDescent="0.25">
      <c r="A136" s="134" t="s">
        <v>991</v>
      </c>
      <c r="B136" s="22" t="s">
        <v>213</v>
      </c>
      <c r="C136" s="23">
        <v>162</v>
      </c>
      <c r="D136" s="27" t="str">
        <f t="shared" si="43"/>
        <v>N/A</v>
      </c>
      <c r="E136" s="23">
        <v>184</v>
      </c>
      <c r="F136" s="27" t="str">
        <f t="shared" si="44"/>
        <v>N/A</v>
      </c>
      <c r="G136" s="23">
        <v>693</v>
      </c>
      <c r="H136" s="27" t="str">
        <f t="shared" si="45"/>
        <v>N/A</v>
      </c>
      <c r="I136" s="8">
        <v>13.58</v>
      </c>
      <c r="J136" s="8">
        <v>276.60000000000002</v>
      </c>
      <c r="K136" s="28" t="s">
        <v>737</v>
      </c>
      <c r="L136" s="111" t="str">
        <f t="shared" si="40"/>
        <v>No</v>
      </c>
    </row>
    <row r="137" spans="1:12" x14ac:dyDescent="0.25">
      <c r="A137" s="134" t="s">
        <v>992</v>
      </c>
      <c r="B137" s="22" t="s">
        <v>213</v>
      </c>
      <c r="C137" s="23">
        <v>5631</v>
      </c>
      <c r="D137" s="27" t="str">
        <f t="shared" si="43"/>
        <v>N/A</v>
      </c>
      <c r="E137" s="23">
        <v>5147</v>
      </c>
      <c r="F137" s="27" t="str">
        <f t="shared" si="44"/>
        <v>N/A</v>
      </c>
      <c r="G137" s="23">
        <v>4775</v>
      </c>
      <c r="H137" s="27" t="str">
        <f t="shared" si="45"/>
        <v>N/A</v>
      </c>
      <c r="I137" s="8">
        <v>-8.6</v>
      </c>
      <c r="J137" s="8">
        <v>-7.23</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94339</v>
      </c>
      <c r="D139" s="27" t="str">
        <f t="shared" si="43"/>
        <v>N/A</v>
      </c>
      <c r="E139" s="23">
        <v>100406</v>
      </c>
      <c r="F139" s="27" t="str">
        <f t="shared" si="44"/>
        <v>N/A</v>
      </c>
      <c r="G139" s="23">
        <v>103569</v>
      </c>
      <c r="H139" s="27" t="str">
        <f t="shared" si="45"/>
        <v>N/A</v>
      </c>
      <c r="I139" s="8">
        <v>6.431</v>
      </c>
      <c r="J139" s="8">
        <v>3.15</v>
      </c>
      <c r="K139" s="28" t="s">
        <v>737</v>
      </c>
      <c r="L139" s="111" t="str">
        <f t="shared" si="40"/>
        <v>Yes</v>
      </c>
    </row>
    <row r="140" spans="1:12" x14ac:dyDescent="0.25">
      <c r="A140" s="134" t="s">
        <v>994</v>
      </c>
      <c r="B140" s="22" t="s">
        <v>213</v>
      </c>
      <c r="C140" s="23">
        <v>25552</v>
      </c>
      <c r="D140" s="27" t="str">
        <f t="shared" si="43"/>
        <v>N/A</v>
      </c>
      <c r="E140" s="23">
        <v>27114</v>
      </c>
      <c r="F140" s="27" t="str">
        <f t="shared" si="44"/>
        <v>N/A</v>
      </c>
      <c r="G140" s="23">
        <v>27017</v>
      </c>
      <c r="H140" s="27" t="str">
        <f t="shared" si="45"/>
        <v>N/A</v>
      </c>
      <c r="I140" s="8">
        <v>6.1130000000000004</v>
      </c>
      <c r="J140" s="8">
        <v>-0.35799999999999998</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12107</v>
      </c>
      <c r="D142" s="27" t="str">
        <f t="shared" si="43"/>
        <v>N/A</v>
      </c>
      <c r="E142" s="23">
        <v>11928</v>
      </c>
      <c r="F142" s="27" t="str">
        <f t="shared" si="44"/>
        <v>N/A</v>
      </c>
      <c r="G142" s="23">
        <v>12128</v>
      </c>
      <c r="H142" s="27" t="str">
        <f t="shared" si="45"/>
        <v>N/A</v>
      </c>
      <c r="I142" s="8">
        <v>-1.48</v>
      </c>
      <c r="J142" s="8">
        <v>1.677</v>
      </c>
      <c r="K142" s="28" t="s">
        <v>737</v>
      </c>
      <c r="L142" s="111" t="str">
        <f t="shared" si="40"/>
        <v>Yes</v>
      </c>
    </row>
    <row r="143" spans="1:12" x14ac:dyDescent="0.25">
      <c r="A143" s="134" t="s">
        <v>997</v>
      </c>
      <c r="B143" s="22" t="s">
        <v>213</v>
      </c>
      <c r="C143" s="23">
        <v>467</v>
      </c>
      <c r="D143" s="27" t="str">
        <f t="shared" si="43"/>
        <v>N/A</v>
      </c>
      <c r="E143" s="23">
        <v>297</v>
      </c>
      <c r="F143" s="27" t="str">
        <f t="shared" si="44"/>
        <v>N/A</v>
      </c>
      <c r="G143" s="23">
        <v>186</v>
      </c>
      <c r="H143" s="27" t="str">
        <f t="shared" si="45"/>
        <v>N/A</v>
      </c>
      <c r="I143" s="8">
        <v>-36.4</v>
      </c>
      <c r="J143" s="8">
        <v>-37.4</v>
      </c>
      <c r="K143" s="28" t="s">
        <v>737</v>
      </c>
      <c r="L143" s="111" t="str">
        <f t="shared" si="40"/>
        <v>No</v>
      </c>
    </row>
    <row r="144" spans="1:12" x14ac:dyDescent="0.25">
      <c r="A144" s="134" t="s">
        <v>998</v>
      </c>
      <c r="B144" s="22" t="s">
        <v>213</v>
      </c>
      <c r="C144" s="23">
        <v>51959</v>
      </c>
      <c r="D144" s="27" t="str">
        <f t="shared" si="43"/>
        <v>N/A</v>
      </c>
      <c r="E144" s="23">
        <v>56169</v>
      </c>
      <c r="F144" s="27" t="str">
        <f t="shared" si="44"/>
        <v>N/A</v>
      </c>
      <c r="G144" s="23">
        <v>59236</v>
      </c>
      <c r="H144" s="27" t="str">
        <f t="shared" si="45"/>
        <v>N/A</v>
      </c>
      <c r="I144" s="8">
        <v>8.1029999999999998</v>
      </c>
      <c r="J144" s="8">
        <v>5.46</v>
      </c>
      <c r="K144" s="28" t="s">
        <v>737</v>
      </c>
      <c r="L144" s="111" t="str">
        <f t="shared" si="40"/>
        <v>Yes</v>
      </c>
    </row>
    <row r="145" spans="1:12" x14ac:dyDescent="0.25">
      <c r="A145" s="134" t="s">
        <v>999</v>
      </c>
      <c r="B145" s="22" t="s">
        <v>213</v>
      </c>
      <c r="C145" s="23">
        <v>4254</v>
      </c>
      <c r="D145" s="27" t="str">
        <f t="shared" si="43"/>
        <v>N/A</v>
      </c>
      <c r="E145" s="23">
        <v>4898</v>
      </c>
      <c r="F145" s="27" t="str">
        <f t="shared" si="44"/>
        <v>N/A</v>
      </c>
      <c r="G145" s="23">
        <v>5002</v>
      </c>
      <c r="H145" s="27" t="str">
        <f t="shared" si="45"/>
        <v>N/A</v>
      </c>
      <c r="I145" s="8">
        <v>15.14</v>
      </c>
      <c r="J145" s="8">
        <v>2.1230000000000002</v>
      </c>
      <c r="K145" s="28" t="s">
        <v>737</v>
      </c>
      <c r="L145" s="111" t="str">
        <f t="shared" si="40"/>
        <v>Yes</v>
      </c>
    </row>
    <row r="146" spans="1:12" ht="25" x14ac:dyDescent="0.25">
      <c r="A146" s="144" t="s">
        <v>1000</v>
      </c>
      <c r="B146" s="1" t="s">
        <v>213</v>
      </c>
      <c r="C146" s="1">
        <v>6362</v>
      </c>
      <c r="D146" s="7" t="str">
        <f t="shared" ref="D146:D151" si="46">IF($B146="N/A","N/A",IF(C146&gt;10,"No",IF(C146&lt;-10,"No","Yes")))</f>
        <v>N/A</v>
      </c>
      <c r="E146" s="1">
        <v>6755</v>
      </c>
      <c r="F146" s="7" t="str">
        <f t="shared" ref="F146:F151" si="47">IF($B146="N/A","N/A",IF(E146&gt;10,"No",IF(E146&lt;-10,"No","Yes")))</f>
        <v>N/A</v>
      </c>
      <c r="G146" s="1">
        <v>6664</v>
      </c>
      <c r="H146" s="7" t="str">
        <f t="shared" ref="H146:H151" si="48">IF($B146="N/A","N/A",IF(G146&gt;10,"No",IF(G146&lt;-10,"No","Yes")))</f>
        <v>N/A</v>
      </c>
      <c r="I146" s="36">
        <v>6.1769999999999996</v>
      </c>
      <c r="J146" s="36">
        <v>-1.35</v>
      </c>
      <c r="K146" s="28" t="s">
        <v>736</v>
      </c>
      <c r="L146" s="111" t="str">
        <f t="shared" ref="L146:L151" si="49">IF(J146="Div by 0", "N/A", IF(K146="N/A","N/A", IF(J146&gt;VALUE(MID(K146,1,2)), "No", IF(J146&lt;-1*VALUE(MID(K146,1,2)), "No", "Yes"))))</f>
        <v>Yes</v>
      </c>
    </row>
    <row r="147" spans="1:12" x14ac:dyDescent="0.25">
      <c r="A147" s="157" t="s">
        <v>326</v>
      </c>
      <c r="B147" s="30" t="s">
        <v>213</v>
      </c>
      <c r="C147" s="9">
        <v>2.6382795200000002</v>
      </c>
      <c r="D147" s="7" t="str">
        <f t="shared" si="46"/>
        <v>N/A</v>
      </c>
      <c r="E147" s="9">
        <v>2.6910527971999998</v>
      </c>
      <c r="F147" s="7" t="str">
        <f t="shared" si="47"/>
        <v>N/A</v>
      </c>
      <c r="G147" s="9">
        <v>2.6129746897000001</v>
      </c>
      <c r="H147" s="7" t="str">
        <f t="shared" si="48"/>
        <v>N/A</v>
      </c>
      <c r="I147" s="36">
        <v>2</v>
      </c>
      <c r="J147" s="36">
        <v>-2.9</v>
      </c>
      <c r="K147" s="28" t="s">
        <v>736</v>
      </c>
      <c r="L147" s="111" t="str">
        <f t="shared" si="49"/>
        <v>Yes</v>
      </c>
    </row>
    <row r="148" spans="1:12" x14ac:dyDescent="0.25">
      <c r="A148" s="134" t="s">
        <v>327</v>
      </c>
      <c r="B148" s="30" t="s">
        <v>213</v>
      </c>
      <c r="C148" s="9">
        <v>17.207248363000001</v>
      </c>
      <c r="D148" s="7" t="str">
        <f t="shared" si="46"/>
        <v>N/A</v>
      </c>
      <c r="E148" s="9">
        <v>15.687069315</v>
      </c>
      <c r="F148" s="7" t="str">
        <f t="shared" si="47"/>
        <v>N/A</v>
      </c>
      <c r="G148" s="9">
        <v>15.043557405</v>
      </c>
      <c r="H148" s="7" t="str">
        <f t="shared" si="48"/>
        <v>N/A</v>
      </c>
      <c r="I148" s="36">
        <v>-8.83</v>
      </c>
      <c r="J148" s="36">
        <v>-4.0999999999999996</v>
      </c>
      <c r="K148" s="28" t="s">
        <v>736</v>
      </c>
      <c r="L148" s="111" t="str">
        <f t="shared" si="49"/>
        <v>Yes</v>
      </c>
    </row>
    <row r="149" spans="1:12" x14ac:dyDescent="0.25">
      <c r="A149" s="134" t="s">
        <v>328</v>
      </c>
      <c r="B149" s="30" t="s">
        <v>213</v>
      </c>
      <c r="C149" s="9">
        <v>6.6799395852999996</v>
      </c>
      <c r="D149" s="7" t="str">
        <f t="shared" si="46"/>
        <v>N/A</v>
      </c>
      <c r="E149" s="9">
        <v>6.7510078623999998</v>
      </c>
      <c r="F149" s="7" t="str">
        <f t="shared" si="47"/>
        <v>N/A</v>
      </c>
      <c r="G149" s="9">
        <v>6.7396835932999997</v>
      </c>
      <c r="H149" s="7" t="str">
        <f t="shared" si="48"/>
        <v>N/A</v>
      </c>
      <c r="I149" s="36">
        <v>1.0640000000000001</v>
      </c>
      <c r="J149" s="36">
        <v>-0.16800000000000001</v>
      </c>
      <c r="K149" s="28" t="s">
        <v>736</v>
      </c>
      <c r="L149" s="111" t="str">
        <f t="shared" si="49"/>
        <v>Yes</v>
      </c>
    </row>
    <row r="150" spans="1:12" x14ac:dyDescent="0.25">
      <c r="A150" s="134" t="s">
        <v>329</v>
      </c>
      <c r="B150" s="30" t="s">
        <v>213</v>
      </c>
      <c r="C150" s="9">
        <v>1.2804125773999999</v>
      </c>
      <c r="D150" s="7" t="str">
        <f t="shared" si="46"/>
        <v>N/A</v>
      </c>
      <c r="E150" s="9">
        <v>1.4783526926999999</v>
      </c>
      <c r="F150" s="7" t="str">
        <f t="shared" si="47"/>
        <v>N/A</v>
      </c>
      <c r="G150" s="9">
        <v>1.4050105073000001</v>
      </c>
      <c r="H150" s="7" t="str">
        <f t="shared" si="48"/>
        <v>N/A</v>
      </c>
      <c r="I150" s="36">
        <v>15.46</v>
      </c>
      <c r="J150" s="36">
        <v>-4.96</v>
      </c>
      <c r="K150" s="28" t="s">
        <v>736</v>
      </c>
      <c r="L150" s="111" t="str">
        <f t="shared" si="49"/>
        <v>Yes</v>
      </c>
    </row>
    <row r="151" spans="1:12" x14ac:dyDescent="0.25">
      <c r="A151" s="134" t="s">
        <v>330</v>
      </c>
      <c r="B151" s="30" t="s">
        <v>213</v>
      </c>
      <c r="C151" s="9">
        <v>3.2860216900000003E-2</v>
      </c>
      <c r="D151" s="7" t="str">
        <f t="shared" si="46"/>
        <v>N/A</v>
      </c>
      <c r="E151" s="9">
        <v>5.7765472200000001E-2</v>
      </c>
      <c r="F151" s="7" t="str">
        <f t="shared" si="47"/>
        <v>N/A</v>
      </c>
      <c r="G151" s="9">
        <v>2.6069576800000001E-2</v>
      </c>
      <c r="H151" s="7" t="str">
        <f t="shared" si="48"/>
        <v>N/A</v>
      </c>
      <c r="I151" s="36">
        <v>75.790000000000006</v>
      </c>
      <c r="J151" s="36">
        <v>-54.9</v>
      </c>
      <c r="K151" s="28" t="s">
        <v>736</v>
      </c>
      <c r="L151" s="111" t="str">
        <f t="shared" si="49"/>
        <v>No</v>
      </c>
    </row>
    <row r="152" spans="1:12" x14ac:dyDescent="0.25">
      <c r="A152" s="144" t="s">
        <v>1001</v>
      </c>
      <c r="B152" s="22" t="s">
        <v>213</v>
      </c>
      <c r="C152" s="23">
        <v>14383</v>
      </c>
      <c r="D152" s="27" t="str">
        <f t="shared" ref="D152:D158" si="50">IF($B152="N/A","N/A",IF(C152&gt;10,"No",IF(C152&lt;-10,"No","Yes")))</f>
        <v>N/A</v>
      </c>
      <c r="E152" s="23">
        <v>11400</v>
      </c>
      <c r="F152" s="27" t="str">
        <f t="shared" ref="F152:F158" si="51">IF($B152="N/A","N/A",IF(E152&gt;10,"No",IF(E152&lt;-10,"No","Yes")))</f>
        <v>N/A</v>
      </c>
      <c r="G152" s="23">
        <v>12397</v>
      </c>
      <c r="H152" s="27" t="str">
        <f t="shared" ref="H152:H158" si="52">IF($B152="N/A","N/A",IF(G152&gt;10,"No",IF(G152&lt;-10,"No","Yes")))</f>
        <v>N/A</v>
      </c>
      <c r="I152" s="8">
        <v>-20.7</v>
      </c>
      <c r="J152" s="8">
        <v>8.7460000000000004</v>
      </c>
      <c r="K152" s="28" t="s">
        <v>736</v>
      </c>
      <c r="L152" s="111" t="str">
        <f t="shared" ref="L152:L159" si="53">IF(J152="Div by 0", "N/A", IF(K152="N/A","N/A", IF(J152&gt;VALUE(MID(K152,1,2)), "No", IF(J152&lt;-1*VALUE(MID(K152,1,2)), "No", "Yes"))))</f>
        <v>Yes</v>
      </c>
    </row>
    <row r="153" spans="1:12" x14ac:dyDescent="0.25">
      <c r="A153" s="157" t="s">
        <v>1002</v>
      </c>
      <c r="B153" s="22" t="s">
        <v>213</v>
      </c>
      <c r="C153" s="4">
        <v>5.9645354189999997</v>
      </c>
      <c r="D153" s="27" t="str">
        <f t="shared" si="50"/>
        <v>N/A</v>
      </c>
      <c r="E153" s="4">
        <v>4.5415250760000001</v>
      </c>
      <c r="F153" s="27" t="str">
        <f t="shared" si="51"/>
        <v>N/A</v>
      </c>
      <c r="G153" s="4">
        <v>4.8609014448999996</v>
      </c>
      <c r="H153" s="27" t="str">
        <f t="shared" si="52"/>
        <v>N/A</v>
      </c>
      <c r="I153" s="8">
        <v>-23.9</v>
      </c>
      <c r="J153" s="8">
        <v>7.032</v>
      </c>
      <c r="K153" s="28" t="s">
        <v>736</v>
      </c>
      <c r="L153" s="111" t="str">
        <f t="shared" si="53"/>
        <v>Yes</v>
      </c>
    </row>
    <row r="154" spans="1:12" x14ac:dyDescent="0.25">
      <c r="A154" s="144" t="s">
        <v>1003</v>
      </c>
      <c r="B154" s="22" t="s">
        <v>213</v>
      </c>
      <c r="C154" s="4">
        <v>8.9005634231999995</v>
      </c>
      <c r="D154" s="27" t="str">
        <f t="shared" si="50"/>
        <v>N/A</v>
      </c>
      <c r="E154" s="4">
        <v>7.2490204026000002</v>
      </c>
      <c r="F154" s="27" t="str">
        <f t="shared" si="51"/>
        <v>N/A</v>
      </c>
      <c r="G154" s="4">
        <v>7.2487322845</v>
      </c>
      <c r="H154" s="27" t="str">
        <f t="shared" si="52"/>
        <v>N/A</v>
      </c>
      <c r="I154" s="8">
        <v>-18.600000000000001</v>
      </c>
      <c r="J154" s="8">
        <v>-4.0000000000000001E-3</v>
      </c>
      <c r="K154" s="28" t="s">
        <v>736</v>
      </c>
      <c r="L154" s="111" t="str">
        <f t="shared" si="53"/>
        <v>Yes</v>
      </c>
    </row>
    <row r="155" spans="1:12" x14ac:dyDescent="0.25">
      <c r="A155" s="144" t="s">
        <v>1004</v>
      </c>
      <c r="B155" s="22" t="s">
        <v>213</v>
      </c>
      <c r="C155" s="4">
        <v>27.175156758</v>
      </c>
      <c r="D155" s="27" t="str">
        <f t="shared" si="50"/>
        <v>N/A</v>
      </c>
      <c r="E155" s="4">
        <v>22.357841280999999</v>
      </c>
      <c r="F155" s="27" t="str">
        <f t="shared" si="51"/>
        <v>N/A</v>
      </c>
      <c r="G155" s="4">
        <v>24.398716671999999</v>
      </c>
      <c r="H155" s="27" t="str">
        <f t="shared" si="52"/>
        <v>N/A</v>
      </c>
      <c r="I155" s="8">
        <v>-17.7</v>
      </c>
      <c r="J155" s="8">
        <v>9.1280000000000001</v>
      </c>
      <c r="K155" s="28" t="s">
        <v>736</v>
      </c>
      <c r="L155" s="111" t="str">
        <f t="shared" si="53"/>
        <v>Yes</v>
      </c>
    </row>
    <row r="156" spans="1:12" x14ac:dyDescent="0.25">
      <c r="A156" s="144" t="s">
        <v>1005</v>
      </c>
      <c r="B156" s="22" t="s">
        <v>213</v>
      </c>
      <c r="C156" s="4">
        <v>1.0670104812000001</v>
      </c>
      <c r="D156" s="27" t="str">
        <f t="shared" si="50"/>
        <v>N/A</v>
      </c>
      <c r="E156" s="4">
        <v>1.8699401599999999E-2</v>
      </c>
      <c r="F156" s="27" t="str">
        <f t="shared" si="51"/>
        <v>N/A</v>
      </c>
      <c r="G156" s="4">
        <v>1.4303161E-2</v>
      </c>
      <c r="H156" s="27" t="str">
        <f t="shared" si="52"/>
        <v>N/A</v>
      </c>
      <c r="I156" s="8">
        <v>-98.2</v>
      </c>
      <c r="J156" s="8">
        <v>-23.5</v>
      </c>
      <c r="K156" s="28" t="s">
        <v>736</v>
      </c>
      <c r="L156" s="111" t="str">
        <f t="shared" si="53"/>
        <v>Yes</v>
      </c>
    </row>
    <row r="157" spans="1:12" x14ac:dyDescent="0.25">
      <c r="A157" s="144" t="s">
        <v>1006</v>
      </c>
      <c r="B157" s="22" t="s">
        <v>213</v>
      </c>
      <c r="C157" s="4">
        <v>0.40174265149999999</v>
      </c>
      <c r="D157" s="27" t="str">
        <f t="shared" si="50"/>
        <v>N/A</v>
      </c>
      <c r="E157" s="4">
        <v>0.27090014540000001</v>
      </c>
      <c r="F157" s="27" t="str">
        <f t="shared" si="51"/>
        <v>N/A</v>
      </c>
      <c r="G157" s="4">
        <v>0.2336606514</v>
      </c>
      <c r="H157" s="27" t="str">
        <f t="shared" si="52"/>
        <v>N/A</v>
      </c>
      <c r="I157" s="8">
        <v>-32.6</v>
      </c>
      <c r="J157" s="8">
        <v>-13.7</v>
      </c>
      <c r="K157" s="28" t="s">
        <v>736</v>
      </c>
      <c r="L157" s="111" t="str">
        <f t="shared" si="53"/>
        <v>Yes</v>
      </c>
    </row>
    <row r="158" spans="1:12" x14ac:dyDescent="0.25">
      <c r="A158" s="134" t="s">
        <v>1007</v>
      </c>
      <c r="B158" s="22" t="s">
        <v>213</v>
      </c>
      <c r="C158" s="23">
        <v>1062</v>
      </c>
      <c r="D158" s="27" t="str">
        <f t="shared" si="50"/>
        <v>N/A</v>
      </c>
      <c r="E158" s="23">
        <v>560</v>
      </c>
      <c r="F158" s="27" t="str">
        <f t="shared" si="51"/>
        <v>N/A</v>
      </c>
      <c r="G158" s="23">
        <v>573</v>
      </c>
      <c r="H158" s="27" t="str">
        <f t="shared" si="52"/>
        <v>N/A</v>
      </c>
      <c r="I158" s="8">
        <v>-47.3</v>
      </c>
      <c r="J158" s="8">
        <v>2.3210000000000002</v>
      </c>
      <c r="K158" s="28" t="s">
        <v>736</v>
      </c>
      <c r="L158" s="111" t="str">
        <f t="shared" si="53"/>
        <v>Yes</v>
      </c>
    </row>
    <row r="159" spans="1:12" ht="25" x14ac:dyDescent="0.25">
      <c r="A159" s="144" t="s">
        <v>1008</v>
      </c>
      <c r="B159" s="22" t="s">
        <v>213</v>
      </c>
      <c r="C159" s="23">
        <v>14616</v>
      </c>
      <c r="D159" s="27" t="str">
        <f>IF($B159="N/A","N/A",IF(C159&gt;10,"No",IF(C159&lt;-10,"No","Yes")))</f>
        <v>N/A</v>
      </c>
      <c r="E159" s="23">
        <v>11652</v>
      </c>
      <c r="F159" s="27" t="str">
        <f>IF($B159="N/A","N/A",IF(E159&gt;10,"No",IF(E159&lt;-10,"No","Yes")))</f>
        <v>N/A</v>
      </c>
      <c r="G159" s="23">
        <v>12603</v>
      </c>
      <c r="H159" s="27" t="str">
        <f>IF($B159="N/A","N/A",IF(G159&gt;10,"No",IF(G159&lt;-10,"No","Yes")))</f>
        <v>N/A</v>
      </c>
      <c r="I159" s="8">
        <v>-20.3</v>
      </c>
      <c r="J159" s="8">
        <v>8.1620000000000008</v>
      </c>
      <c r="K159" s="28" t="s">
        <v>736</v>
      </c>
      <c r="L159" s="111" t="str">
        <f t="shared" si="53"/>
        <v>Yes</v>
      </c>
    </row>
    <row r="160" spans="1:12" x14ac:dyDescent="0.25">
      <c r="A160" s="143" t="s">
        <v>1009</v>
      </c>
      <c r="B160" s="22" t="s">
        <v>213</v>
      </c>
      <c r="C160" s="23">
        <v>6021</v>
      </c>
      <c r="D160" s="27" t="str">
        <f t="shared" ref="D160:D234" si="54">IF($B160="N/A","N/A",IF(C160&gt;10,"No",IF(C160&lt;-10,"No","Yes")))</f>
        <v>N/A</v>
      </c>
      <c r="E160" s="23">
        <v>5342</v>
      </c>
      <c r="F160" s="27" t="str">
        <f t="shared" ref="F160:F234" si="55">IF($B160="N/A","N/A",IF(E160&gt;10,"No",IF(E160&lt;-10,"No","Yes")))</f>
        <v>N/A</v>
      </c>
      <c r="G160" s="23">
        <v>5027</v>
      </c>
      <c r="H160" s="27" t="str">
        <f t="shared" ref="H160:H223" si="56">IF($B160="N/A","N/A",IF(G160&gt;10,"No",IF(G160&lt;-10,"No","Yes")))</f>
        <v>N/A</v>
      </c>
      <c r="I160" s="8">
        <v>-11.3</v>
      </c>
      <c r="J160" s="8">
        <v>-5.9</v>
      </c>
      <c r="K160" s="28" t="s">
        <v>736</v>
      </c>
      <c r="L160" s="111" t="str">
        <f t="shared" ref="L160:L223" si="57">IF(J160="Div by 0", "N/A", IF(K160="N/A","N/A", IF(J160&gt;VALUE(MID(K160,1,2)), "No", IF(J160&lt;-1*VALUE(MID(K160,1,2)), "No", "Yes"))))</f>
        <v>Yes</v>
      </c>
    </row>
    <row r="161" spans="1:12" x14ac:dyDescent="0.25">
      <c r="A161" s="159" t="s">
        <v>71</v>
      </c>
      <c r="B161" s="22" t="s">
        <v>213</v>
      </c>
      <c r="C161" s="4">
        <v>2.4968690646999998</v>
      </c>
      <c r="D161" s="27" t="str">
        <f t="shared" si="54"/>
        <v>N/A</v>
      </c>
      <c r="E161" s="4">
        <v>2.1281427154000001</v>
      </c>
      <c r="F161" s="27" t="str">
        <f t="shared" si="55"/>
        <v>N/A</v>
      </c>
      <c r="G161" s="4">
        <v>1.9711020055999999</v>
      </c>
      <c r="H161" s="27" t="str">
        <f t="shared" si="56"/>
        <v>N/A</v>
      </c>
      <c r="I161" s="8">
        <v>-14.8</v>
      </c>
      <c r="J161" s="8">
        <v>-7.38</v>
      </c>
      <c r="K161" s="28" t="s">
        <v>736</v>
      </c>
      <c r="L161" s="111" t="str">
        <f t="shared" si="57"/>
        <v>Yes</v>
      </c>
    </row>
    <row r="162" spans="1:12" x14ac:dyDescent="0.25">
      <c r="A162" s="143" t="s">
        <v>111</v>
      </c>
      <c r="B162" s="22" t="s">
        <v>213</v>
      </c>
      <c r="C162" s="4">
        <v>1.5303791685999999</v>
      </c>
      <c r="D162" s="27" t="str">
        <f t="shared" si="54"/>
        <v>N/A</v>
      </c>
      <c r="E162" s="4">
        <v>1.0201324144999999</v>
      </c>
      <c r="F162" s="27" t="str">
        <f t="shared" si="55"/>
        <v>N/A</v>
      </c>
      <c r="G162" s="4">
        <v>0.74762709660000004</v>
      </c>
      <c r="H162" s="27" t="str">
        <f t="shared" si="56"/>
        <v>N/A</v>
      </c>
      <c r="I162" s="8">
        <v>-33.299999999999997</v>
      </c>
      <c r="J162" s="8">
        <v>-26.7</v>
      </c>
      <c r="K162" s="28" t="s">
        <v>736</v>
      </c>
      <c r="L162" s="111" t="str">
        <f t="shared" si="57"/>
        <v>Yes</v>
      </c>
    </row>
    <row r="163" spans="1:12" x14ac:dyDescent="0.25">
      <c r="A163" s="143" t="s">
        <v>112</v>
      </c>
      <c r="B163" s="22" t="s">
        <v>213</v>
      </c>
      <c r="C163" s="4">
        <v>13.298091446000001</v>
      </c>
      <c r="D163" s="27" t="str">
        <f t="shared" si="54"/>
        <v>N/A</v>
      </c>
      <c r="E163" s="4">
        <v>11.530837249999999</v>
      </c>
      <c r="F163" s="27" t="str">
        <f t="shared" si="55"/>
        <v>N/A</v>
      </c>
      <c r="G163" s="4">
        <v>10.859608364</v>
      </c>
      <c r="H163" s="27" t="str">
        <f t="shared" si="56"/>
        <v>N/A</v>
      </c>
      <c r="I163" s="8">
        <v>-13.3</v>
      </c>
      <c r="J163" s="8">
        <v>-5.82</v>
      </c>
      <c r="K163" s="28" t="s">
        <v>736</v>
      </c>
      <c r="L163" s="111" t="str">
        <f t="shared" si="57"/>
        <v>Yes</v>
      </c>
    </row>
    <row r="164" spans="1:12" x14ac:dyDescent="0.25">
      <c r="A164" s="143" t="s">
        <v>113</v>
      </c>
      <c r="B164" s="22" t="s">
        <v>213</v>
      </c>
      <c r="C164" s="4">
        <v>0</v>
      </c>
      <c r="D164" s="27" t="str">
        <f t="shared" si="54"/>
        <v>N/A</v>
      </c>
      <c r="E164" s="4">
        <v>0</v>
      </c>
      <c r="F164" s="27" t="str">
        <f t="shared" si="55"/>
        <v>N/A</v>
      </c>
      <c r="G164" s="4">
        <v>0</v>
      </c>
      <c r="H164" s="27" t="str">
        <f t="shared" si="56"/>
        <v>N/A</v>
      </c>
      <c r="I164" s="8" t="s">
        <v>1748</v>
      </c>
      <c r="J164" s="8" t="s">
        <v>1748</v>
      </c>
      <c r="K164" s="28" t="s">
        <v>736</v>
      </c>
      <c r="L164" s="111" t="str">
        <f t="shared" si="57"/>
        <v>N/A</v>
      </c>
    </row>
    <row r="165" spans="1:12" x14ac:dyDescent="0.25">
      <c r="A165" s="143" t="s">
        <v>114</v>
      </c>
      <c r="B165" s="22" t="s">
        <v>213</v>
      </c>
      <c r="C165" s="4">
        <v>9.5400629999999997E-3</v>
      </c>
      <c r="D165" s="27" t="str">
        <f t="shared" si="54"/>
        <v>N/A</v>
      </c>
      <c r="E165" s="4">
        <v>1.3943389800000001E-2</v>
      </c>
      <c r="F165" s="27" t="str">
        <f t="shared" si="55"/>
        <v>N/A</v>
      </c>
      <c r="G165" s="4">
        <v>3.8621595000000002E-3</v>
      </c>
      <c r="H165" s="27" t="str">
        <f t="shared" si="56"/>
        <v>N/A</v>
      </c>
      <c r="I165" s="8">
        <v>46.16</v>
      </c>
      <c r="J165" s="8">
        <v>-72.3</v>
      </c>
      <c r="K165" s="28" t="s">
        <v>736</v>
      </c>
      <c r="L165" s="111" t="str">
        <f t="shared" si="57"/>
        <v>No</v>
      </c>
    </row>
    <row r="166" spans="1:12" x14ac:dyDescent="0.25">
      <c r="A166" s="143" t="s">
        <v>426</v>
      </c>
      <c r="B166" s="22" t="s">
        <v>213</v>
      </c>
      <c r="C166" s="23">
        <v>196</v>
      </c>
      <c r="D166" s="27" t="str">
        <f>IF($B166="N/A","N/A",IF(C166&gt;10,"No",IF(C166&lt;-10,"No","Yes")))</f>
        <v>N/A</v>
      </c>
      <c r="E166" s="23">
        <v>147</v>
      </c>
      <c r="F166" s="27" t="str">
        <f>IF($B166="N/A","N/A",IF(E166&gt;10,"No",IF(E166&lt;-10,"No","Yes")))</f>
        <v>N/A</v>
      </c>
      <c r="G166" s="23">
        <v>111</v>
      </c>
      <c r="H166" s="27" t="str">
        <f>IF($B166="N/A","N/A",IF(G166&gt;10,"No",IF(G166&lt;-10,"No","Yes")))</f>
        <v>N/A</v>
      </c>
      <c r="I166" s="8">
        <v>-25</v>
      </c>
      <c r="J166" s="8">
        <v>-24.5</v>
      </c>
      <c r="K166" s="28" t="s">
        <v>736</v>
      </c>
      <c r="L166" s="111" t="str">
        <f t="shared" si="57"/>
        <v>Yes</v>
      </c>
    </row>
    <row r="167" spans="1:12" x14ac:dyDescent="0.25">
      <c r="A167" s="143" t="s">
        <v>427</v>
      </c>
      <c r="B167" s="22" t="s">
        <v>213</v>
      </c>
      <c r="C167" s="23">
        <v>11</v>
      </c>
      <c r="D167" s="27" t="str">
        <f>IF($B167="N/A","N/A",IF(C167&gt;10,"No",IF(C167&lt;-10,"No","Yes")))</f>
        <v>N/A</v>
      </c>
      <c r="E167" s="23">
        <v>11</v>
      </c>
      <c r="F167" s="27" t="str">
        <f>IF($B167="N/A","N/A",IF(E167&gt;10,"No",IF(E167&lt;-10,"No","Yes")))</f>
        <v>N/A</v>
      </c>
      <c r="G167" s="23">
        <v>11</v>
      </c>
      <c r="H167" s="27" t="str">
        <f>IF($B167="N/A","N/A",IF(G167&gt;10,"No",IF(G167&lt;-10,"No","Yes")))</f>
        <v>N/A</v>
      </c>
      <c r="I167" s="8">
        <v>-20</v>
      </c>
      <c r="J167" s="8">
        <v>0</v>
      </c>
      <c r="K167" s="28" t="s">
        <v>736</v>
      </c>
      <c r="L167" s="111" t="str">
        <f t="shared" si="57"/>
        <v>Yes</v>
      </c>
    </row>
    <row r="168" spans="1:12" x14ac:dyDescent="0.25">
      <c r="A168" s="143" t="s">
        <v>428</v>
      </c>
      <c r="B168" s="22" t="s">
        <v>213</v>
      </c>
      <c r="C168" s="23">
        <v>3930</v>
      </c>
      <c r="D168" s="27" t="str">
        <f>IF($B168="N/A","N/A",IF(C168&gt;10,"No",IF(C168&lt;-10,"No","Yes")))</f>
        <v>N/A</v>
      </c>
      <c r="E168" s="23">
        <v>3487</v>
      </c>
      <c r="F168" s="27" t="str">
        <f>IF($B168="N/A","N/A",IF(E168&gt;10,"No",IF(E168&lt;-10,"No","Yes")))</f>
        <v>N/A</v>
      </c>
      <c r="G168" s="23">
        <v>3389</v>
      </c>
      <c r="H168" s="27" t="str">
        <f>IF($B168="N/A","N/A",IF(G168&gt;10,"No",IF(G168&lt;-10,"No","Yes")))</f>
        <v>N/A</v>
      </c>
      <c r="I168" s="8">
        <v>-11.3</v>
      </c>
      <c r="J168" s="8">
        <v>-2.81</v>
      </c>
      <c r="K168" s="28" t="s">
        <v>736</v>
      </c>
      <c r="L168" s="111" t="str">
        <f t="shared" si="57"/>
        <v>Yes</v>
      </c>
    </row>
    <row r="169" spans="1:12" x14ac:dyDescent="0.25">
      <c r="A169" s="143" t="s">
        <v>429</v>
      </c>
      <c r="B169" s="22" t="s">
        <v>213</v>
      </c>
      <c r="C169" s="23">
        <v>1881</v>
      </c>
      <c r="D169" s="27" t="str">
        <f>IF($B169="N/A","N/A",IF(C169&gt;10,"No",IF(C169&lt;-10,"No","Yes")))</f>
        <v>N/A</v>
      </c>
      <c r="E169" s="23">
        <v>1690</v>
      </c>
      <c r="F169" s="27" t="str">
        <f>IF($B169="N/A","N/A",IF(E169&gt;10,"No",IF(E169&lt;-10,"No","Yes")))</f>
        <v>N/A</v>
      </c>
      <c r="G169" s="23">
        <v>1519</v>
      </c>
      <c r="H169" s="27" t="str">
        <f>IF($B169="N/A","N/A",IF(G169&gt;10,"No",IF(G169&lt;-10,"No","Yes")))</f>
        <v>N/A</v>
      </c>
      <c r="I169" s="8">
        <v>-10.199999999999999</v>
      </c>
      <c r="J169" s="8">
        <v>-10.1</v>
      </c>
      <c r="K169" s="28" t="s">
        <v>736</v>
      </c>
      <c r="L169" s="111" t="str">
        <f t="shared" si="57"/>
        <v>Yes</v>
      </c>
    </row>
    <row r="170" spans="1:12" x14ac:dyDescent="0.25">
      <c r="A170" s="143" t="s">
        <v>430</v>
      </c>
      <c r="B170" s="22" t="s">
        <v>213</v>
      </c>
      <c r="C170" s="23">
        <v>11</v>
      </c>
      <c r="D170" s="27" t="str">
        <f>IF($B170="N/A","N/A",IF(C170&gt;10,"No",IF(C170&lt;-10,"No","Yes")))</f>
        <v>N/A</v>
      </c>
      <c r="E170" s="23">
        <v>14</v>
      </c>
      <c r="F170" s="27" t="str">
        <f>IF($B170="N/A","N/A",IF(E170&gt;10,"No",IF(E170&lt;-10,"No","Yes")))</f>
        <v>N/A</v>
      </c>
      <c r="G170" s="23">
        <v>11</v>
      </c>
      <c r="H170" s="27" t="str">
        <f>IF($B170="N/A","N/A",IF(G170&gt;10,"No",IF(G170&lt;-10,"No","Yes")))</f>
        <v>N/A</v>
      </c>
      <c r="I170" s="8">
        <v>55.56</v>
      </c>
      <c r="J170" s="8">
        <v>-71.400000000000006</v>
      </c>
      <c r="K170" s="28" t="s">
        <v>736</v>
      </c>
      <c r="L170" s="111" t="str">
        <f t="shared" si="57"/>
        <v>No</v>
      </c>
    </row>
    <row r="171" spans="1:12" x14ac:dyDescent="0.25">
      <c r="A171" s="157" t="s">
        <v>1010</v>
      </c>
      <c r="B171" s="22" t="s">
        <v>213</v>
      </c>
      <c r="C171" s="23">
        <v>4465</v>
      </c>
      <c r="D171" s="27" t="str">
        <f t="shared" si="54"/>
        <v>N/A</v>
      </c>
      <c r="E171" s="23">
        <v>3715</v>
      </c>
      <c r="F171" s="27" t="str">
        <f t="shared" si="55"/>
        <v>N/A</v>
      </c>
      <c r="G171" s="23">
        <v>3346</v>
      </c>
      <c r="H171" s="27" t="str">
        <f t="shared" si="56"/>
        <v>N/A</v>
      </c>
      <c r="I171" s="8">
        <v>-16.8</v>
      </c>
      <c r="J171" s="8">
        <v>-9.93</v>
      </c>
      <c r="K171" s="28" t="s">
        <v>736</v>
      </c>
      <c r="L171" s="111" t="str">
        <f t="shared" si="57"/>
        <v>Yes</v>
      </c>
    </row>
    <row r="172" spans="1:12" x14ac:dyDescent="0.25">
      <c r="A172" s="143" t="s">
        <v>1011</v>
      </c>
      <c r="B172" s="22" t="s">
        <v>213</v>
      </c>
      <c r="C172" s="23">
        <v>195</v>
      </c>
      <c r="D172" s="27" t="str">
        <f>IF($B172="N/A","N/A",IF(C172&gt;10,"No",IF(C172&lt;-10,"No","Yes")))</f>
        <v>N/A</v>
      </c>
      <c r="E172" s="23">
        <v>146</v>
      </c>
      <c r="F172" s="27" t="str">
        <f>IF($B172="N/A","N/A",IF(E172&gt;10,"No",IF(E172&lt;-10,"No","Yes")))</f>
        <v>N/A</v>
      </c>
      <c r="G172" s="23">
        <v>109</v>
      </c>
      <c r="H172" s="27" t="str">
        <f>IF($B172="N/A","N/A",IF(G172&gt;10,"No",IF(G172&lt;-10,"No","Yes")))</f>
        <v>N/A</v>
      </c>
      <c r="I172" s="8">
        <v>-25.1</v>
      </c>
      <c r="J172" s="8">
        <v>-25.3</v>
      </c>
      <c r="K172" s="28" t="s">
        <v>736</v>
      </c>
      <c r="L172" s="111" t="str">
        <f t="shared" si="57"/>
        <v>Yes</v>
      </c>
    </row>
    <row r="173" spans="1:12" x14ac:dyDescent="0.25">
      <c r="A173" s="143" t="s">
        <v>1012</v>
      </c>
      <c r="B173" s="22" t="s">
        <v>213</v>
      </c>
      <c r="C173" s="23">
        <v>11</v>
      </c>
      <c r="D173" s="27" t="str">
        <f>IF($B173="N/A","N/A",IF(C173&gt;10,"No",IF(C173&lt;-10,"No","Yes")))</f>
        <v>N/A</v>
      </c>
      <c r="E173" s="23">
        <v>11</v>
      </c>
      <c r="F173" s="27" t="str">
        <f>IF($B173="N/A","N/A",IF(E173&gt;10,"No",IF(E173&lt;-10,"No","Yes")))</f>
        <v>N/A</v>
      </c>
      <c r="G173" s="23">
        <v>11</v>
      </c>
      <c r="H173" s="27" t="str">
        <f>IF($B173="N/A","N/A",IF(G173&gt;10,"No",IF(G173&lt;-10,"No","Yes")))</f>
        <v>N/A</v>
      </c>
      <c r="I173" s="8">
        <v>-20</v>
      </c>
      <c r="J173" s="8">
        <v>-25</v>
      </c>
      <c r="K173" s="28" t="s">
        <v>736</v>
      </c>
      <c r="L173" s="111" t="str">
        <f t="shared" si="57"/>
        <v>Yes</v>
      </c>
    </row>
    <row r="174" spans="1:12" x14ac:dyDescent="0.25">
      <c r="A174" s="143" t="s">
        <v>1013</v>
      </c>
      <c r="B174" s="22" t="s">
        <v>213</v>
      </c>
      <c r="C174" s="23">
        <v>3236</v>
      </c>
      <c r="D174" s="27" t="str">
        <f>IF($B174="N/A","N/A",IF(C174&gt;10,"No",IF(C174&lt;-10,"No","Yes")))</f>
        <v>N/A</v>
      </c>
      <c r="E174" s="23">
        <v>2760</v>
      </c>
      <c r="F174" s="27" t="str">
        <f>IF($B174="N/A","N/A",IF(E174&gt;10,"No",IF(E174&lt;-10,"No","Yes")))</f>
        <v>N/A</v>
      </c>
      <c r="G174" s="23">
        <v>2628</v>
      </c>
      <c r="H174" s="27" t="str">
        <f>IF($B174="N/A","N/A",IF(G174&gt;10,"No",IF(G174&lt;-10,"No","Yes")))</f>
        <v>N/A</v>
      </c>
      <c r="I174" s="8">
        <v>-14.7</v>
      </c>
      <c r="J174" s="8">
        <v>-4.78</v>
      </c>
      <c r="K174" s="28" t="s">
        <v>736</v>
      </c>
      <c r="L174" s="111" t="str">
        <f t="shared" si="57"/>
        <v>Yes</v>
      </c>
    </row>
    <row r="175" spans="1:12" x14ac:dyDescent="0.25">
      <c r="A175" s="143" t="s">
        <v>1014</v>
      </c>
      <c r="B175" s="22" t="s">
        <v>213</v>
      </c>
      <c r="C175" s="23">
        <v>1021</v>
      </c>
      <c r="D175" s="27" t="str">
        <f>IF($B175="N/A","N/A",IF(C175&gt;10,"No",IF(C175&lt;-10,"No","Yes")))</f>
        <v>N/A</v>
      </c>
      <c r="E175" s="23">
        <v>792</v>
      </c>
      <c r="F175" s="27" t="str">
        <f>IF($B175="N/A","N/A",IF(E175&gt;10,"No",IF(E175&lt;-10,"No","Yes")))</f>
        <v>N/A</v>
      </c>
      <c r="G175" s="23">
        <v>604</v>
      </c>
      <c r="H175" s="27" t="str">
        <f>IF($B175="N/A","N/A",IF(G175&gt;10,"No",IF(G175&lt;-10,"No","Yes")))</f>
        <v>N/A</v>
      </c>
      <c r="I175" s="8">
        <v>-22.4</v>
      </c>
      <c r="J175" s="8">
        <v>-23.7</v>
      </c>
      <c r="K175" s="28" t="s">
        <v>736</v>
      </c>
      <c r="L175" s="111" t="str">
        <f t="shared" si="57"/>
        <v>Yes</v>
      </c>
    </row>
    <row r="176" spans="1:12" ht="25" x14ac:dyDescent="0.25">
      <c r="A176" s="143" t="s">
        <v>1015</v>
      </c>
      <c r="B176" s="22" t="s">
        <v>213</v>
      </c>
      <c r="C176" s="23">
        <v>11</v>
      </c>
      <c r="D176" s="27" t="str">
        <f>IF($B176="N/A","N/A",IF(C176&gt;10,"No",IF(C176&lt;-10,"No","Yes")))</f>
        <v>N/A</v>
      </c>
      <c r="E176" s="23">
        <v>13</v>
      </c>
      <c r="F176" s="27" t="str">
        <f>IF($B176="N/A","N/A",IF(E176&gt;10,"No",IF(E176&lt;-10,"No","Yes")))</f>
        <v>N/A</v>
      </c>
      <c r="G176" s="23">
        <v>11</v>
      </c>
      <c r="H176" s="27" t="str">
        <f>IF($B176="N/A","N/A",IF(G176&gt;10,"No",IF(G176&lt;-10,"No","Yes")))</f>
        <v>N/A</v>
      </c>
      <c r="I176" s="8">
        <v>62.5</v>
      </c>
      <c r="J176" s="8">
        <v>-84.6</v>
      </c>
      <c r="K176" s="28" t="s">
        <v>736</v>
      </c>
      <c r="L176" s="111" t="str">
        <f t="shared" si="57"/>
        <v>No</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1556</v>
      </c>
      <c r="D201" s="7" t="str">
        <f t="shared" si="54"/>
        <v>N/A</v>
      </c>
      <c r="E201" s="1">
        <v>1627</v>
      </c>
      <c r="F201" s="7" t="str">
        <f t="shared" si="55"/>
        <v>N/A</v>
      </c>
      <c r="G201" s="1">
        <v>1681</v>
      </c>
      <c r="H201" s="7" t="str">
        <f t="shared" si="56"/>
        <v>N/A</v>
      </c>
      <c r="I201" s="36">
        <v>4.5629999999999997</v>
      </c>
      <c r="J201" s="36">
        <v>3.319</v>
      </c>
      <c r="K201" s="30" t="s">
        <v>736</v>
      </c>
      <c r="L201" s="164" t="str">
        <f t="shared" si="57"/>
        <v>Yes</v>
      </c>
    </row>
    <row r="202" spans="1:12" x14ac:dyDescent="0.25">
      <c r="A202" s="143" t="s">
        <v>1041</v>
      </c>
      <c r="B202" s="22" t="s">
        <v>213</v>
      </c>
      <c r="C202" s="23">
        <v>11</v>
      </c>
      <c r="D202" s="27" t="str">
        <f t="shared" si="54"/>
        <v>N/A</v>
      </c>
      <c r="E202" s="23">
        <v>11</v>
      </c>
      <c r="F202" s="27" t="str">
        <f t="shared" si="55"/>
        <v>N/A</v>
      </c>
      <c r="G202" s="23">
        <v>11</v>
      </c>
      <c r="H202" s="27" t="str">
        <f t="shared" si="56"/>
        <v>N/A</v>
      </c>
      <c r="I202" s="8">
        <v>0</v>
      </c>
      <c r="J202" s="8">
        <v>100</v>
      </c>
      <c r="K202" s="28" t="s">
        <v>736</v>
      </c>
      <c r="L202" s="111" t="str">
        <f t="shared" si="57"/>
        <v>No</v>
      </c>
    </row>
    <row r="203" spans="1:12" x14ac:dyDescent="0.25">
      <c r="A203" s="143" t="s">
        <v>1042</v>
      </c>
      <c r="B203" s="22" t="s">
        <v>213</v>
      </c>
      <c r="C203" s="23">
        <v>0</v>
      </c>
      <c r="D203" s="27" t="str">
        <f t="shared" si="54"/>
        <v>N/A</v>
      </c>
      <c r="E203" s="23">
        <v>0</v>
      </c>
      <c r="F203" s="27" t="str">
        <f t="shared" si="55"/>
        <v>N/A</v>
      </c>
      <c r="G203" s="23">
        <v>11</v>
      </c>
      <c r="H203" s="27" t="str">
        <f t="shared" si="56"/>
        <v>N/A</v>
      </c>
      <c r="I203" s="8" t="s">
        <v>1748</v>
      </c>
      <c r="J203" s="8" t="s">
        <v>1748</v>
      </c>
      <c r="K203" s="28" t="s">
        <v>736</v>
      </c>
      <c r="L203" s="111" t="str">
        <f t="shared" si="57"/>
        <v>N/A</v>
      </c>
    </row>
    <row r="204" spans="1:12" x14ac:dyDescent="0.25">
      <c r="A204" s="143" t="s">
        <v>1043</v>
      </c>
      <c r="B204" s="22" t="s">
        <v>213</v>
      </c>
      <c r="C204" s="23">
        <v>694</v>
      </c>
      <c r="D204" s="27" t="str">
        <f t="shared" si="54"/>
        <v>N/A</v>
      </c>
      <c r="E204" s="23">
        <v>727</v>
      </c>
      <c r="F204" s="27" t="str">
        <f t="shared" si="55"/>
        <v>N/A</v>
      </c>
      <c r="G204" s="23">
        <v>761</v>
      </c>
      <c r="H204" s="27" t="str">
        <f t="shared" si="56"/>
        <v>N/A</v>
      </c>
      <c r="I204" s="8">
        <v>4.7549999999999999</v>
      </c>
      <c r="J204" s="8">
        <v>4.6769999999999996</v>
      </c>
      <c r="K204" s="28" t="s">
        <v>736</v>
      </c>
      <c r="L204" s="111" t="str">
        <f t="shared" si="57"/>
        <v>Yes</v>
      </c>
    </row>
    <row r="205" spans="1:12" x14ac:dyDescent="0.25">
      <c r="A205" s="143" t="s">
        <v>1044</v>
      </c>
      <c r="B205" s="22" t="s">
        <v>213</v>
      </c>
      <c r="C205" s="23">
        <v>860</v>
      </c>
      <c r="D205" s="27" t="str">
        <f t="shared" si="54"/>
        <v>N/A</v>
      </c>
      <c r="E205" s="23">
        <v>898</v>
      </c>
      <c r="F205" s="27" t="str">
        <f t="shared" si="55"/>
        <v>N/A</v>
      </c>
      <c r="G205" s="23">
        <v>915</v>
      </c>
      <c r="H205" s="27" t="str">
        <f t="shared" si="56"/>
        <v>N/A</v>
      </c>
      <c r="I205" s="8">
        <v>4.4189999999999996</v>
      </c>
      <c r="J205" s="8">
        <v>1.893</v>
      </c>
      <c r="K205" s="28" t="s">
        <v>736</v>
      </c>
      <c r="L205" s="111" t="str">
        <f t="shared" si="57"/>
        <v>Yes</v>
      </c>
    </row>
    <row r="206" spans="1:12" x14ac:dyDescent="0.25">
      <c r="A206" s="143" t="s">
        <v>1045</v>
      </c>
      <c r="B206" s="22" t="s">
        <v>213</v>
      </c>
      <c r="C206" s="23">
        <v>11</v>
      </c>
      <c r="D206" s="27" t="str">
        <f t="shared" si="54"/>
        <v>N/A</v>
      </c>
      <c r="E206" s="23">
        <v>11</v>
      </c>
      <c r="F206" s="27" t="str">
        <f t="shared" si="55"/>
        <v>N/A</v>
      </c>
      <c r="G206" s="23">
        <v>11</v>
      </c>
      <c r="H206" s="27" t="str">
        <f t="shared" si="56"/>
        <v>N/A</v>
      </c>
      <c r="I206" s="8">
        <v>0</v>
      </c>
      <c r="J206" s="8">
        <v>100</v>
      </c>
      <c r="K206" s="28" t="s">
        <v>736</v>
      </c>
      <c r="L206" s="111" t="str">
        <f t="shared" si="57"/>
        <v>No</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5.5638598238999997</v>
      </c>
      <c r="D231" s="27" t="str">
        <f>IF($B231="N/A","N/A",IF(C231&lt;15,"Yes","No"))</f>
        <v>Yes</v>
      </c>
      <c r="E231" s="4">
        <v>9.0415574691000007</v>
      </c>
      <c r="F231" s="27" t="str">
        <f>IF($B231="N/A","N/A",IF(E231&lt;15,"Yes","No"))</f>
        <v>Yes</v>
      </c>
      <c r="G231" s="4">
        <v>8.3150984683000004</v>
      </c>
      <c r="H231" s="27" t="str">
        <f>IF($B231="N/A","N/A",IF(G231&lt;15,"Yes","No"))</f>
        <v>Yes</v>
      </c>
      <c r="I231" s="8">
        <v>62.51</v>
      </c>
      <c r="J231" s="8">
        <v>-8.0299999999999994</v>
      </c>
      <c r="K231" s="28" t="s">
        <v>736</v>
      </c>
      <c r="L231" s="111" t="str">
        <f t="shared" si="59"/>
        <v>Yes</v>
      </c>
    </row>
    <row r="232" spans="1:12" x14ac:dyDescent="0.25">
      <c r="A232" s="144" t="s">
        <v>1071</v>
      </c>
      <c r="B232" s="22" t="s">
        <v>213</v>
      </c>
      <c r="C232" s="23">
        <v>5496</v>
      </c>
      <c r="D232" s="27" t="str">
        <f t="shared" ref="D232" si="60">IF($B232="N/A","N/A",IF(C232&gt;10,"No",IF(C232&lt;-10,"No","Yes")))</f>
        <v>N/A</v>
      </c>
      <c r="E232" s="23">
        <v>36</v>
      </c>
      <c r="F232" s="27" t="str">
        <f t="shared" ref="F232" si="61">IF($B232="N/A","N/A",IF(E232&gt;10,"No",IF(E232&lt;-10,"No","Yes")))</f>
        <v>N/A</v>
      </c>
      <c r="G232" s="23">
        <v>462</v>
      </c>
      <c r="H232" s="27" t="str">
        <f t="shared" ref="H232" si="62">IF($B232="N/A","N/A",IF(G232&gt;10,"No",IF(G232&lt;-10,"No","Yes")))</f>
        <v>N/A</v>
      </c>
      <c r="I232" s="8">
        <v>-99.3</v>
      </c>
      <c r="J232" s="8">
        <v>1183</v>
      </c>
      <c r="K232" s="28" t="s">
        <v>736</v>
      </c>
      <c r="L232" s="111" t="str">
        <f t="shared" si="59"/>
        <v>No</v>
      </c>
    </row>
    <row r="233" spans="1:12" x14ac:dyDescent="0.25">
      <c r="A233" s="144" t="s">
        <v>1072</v>
      </c>
      <c r="B233" s="22" t="s">
        <v>279</v>
      </c>
      <c r="C233" s="4">
        <v>49.150420318000002</v>
      </c>
      <c r="D233" s="27" t="str">
        <f>IF($B233="N/A","N/A",IF(C233&lt;10,"Yes","No"))</f>
        <v>No</v>
      </c>
      <c r="E233" s="4">
        <v>0.73544433090000005</v>
      </c>
      <c r="F233" s="27" t="str">
        <f>IF($B233="N/A","N/A",IF(E233&lt;10,"Yes","No"))</f>
        <v>Yes</v>
      </c>
      <c r="G233" s="4">
        <v>9.1106290671999997</v>
      </c>
      <c r="H233" s="27" t="str">
        <f>IF($B233="N/A","N/A",IF(G233&lt;10,"Yes","No"))</f>
        <v>Yes</v>
      </c>
      <c r="I233" s="8">
        <v>-98.5</v>
      </c>
      <c r="J233" s="8">
        <v>1139</v>
      </c>
      <c r="K233" s="28" t="s">
        <v>736</v>
      </c>
      <c r="L233" s="111" t="str">
        <f t="shared" si="59"/>
        <v>No</v>
      </c>
    </row>
    <row r="234" spans="1:12" x14ac:dyDescent="0.25">
      <c r="A234" s="134" t="s">
        <v>72</v>
      </c>
      <c r="B234" s="22" t="s">
        <v>213</v>
      </c>
      <c r="C234" s="4">
        <v>1.4449427005</v>
      </c>
      <c r="D234" s="27" t="str">
        <f t="shared" si="54"/>
        <v>N/A</v>
      </c>
      <c r="E234" s="4">
        <v>2.1901909396999999</v>
      </c>
      <c r="F234" s="27" t="str">
        <f t="shared" si="55"/>
        <v>N/A</v>
      </c>
      <c r="G234" s="4">
        <v>2.7451760492999999</v>
      </c>
      <c r="H234" s="27" t="str">
        <f>IF($B234="N/A","N/A",IF(G234&gt;10,"No",IF(G234&lt;-10,"No","Yes")))</f>
        <v>N/A</v>
      </c>
      <c r="I234" s="8">
        <v>51.58</v>
      </c>
      <c r="J234" s="8">
        <v>25.34</v>
      </c>
      <c r="K234" s="28" t="s">
        <v>736</v>
      </c>
      <c r="L234" s="111" t="str">
        <f t="shared" si="59"/>
        <v>Yes</v>
      </c>
    </row>
    <row r="235" spans="1:12" ht="25" x14ac:dyDescent="0.25">
      <c r="A235" s="144" t="s">
        <v>1073</v>
      </c>
      <c r="B235" s="22" t="s">
        <v>289</v>
      </c>
      <c r="C235" s="5">
        <v>5.3479488457000004</v>
      </c>
      <c r="D235" s="27" t="str">
        <f>IF($B235="N/A","N/A",IF(C235&lt;15,"Yes","No"))</f>
        <v>Yes</v>
      </c>
      <c r="E235" s="5">
        <v>8.6671658555000004</v>
      </c>
      <c r="F235" s="27" t="str">
        <f>IF($B235="N/A","N/A",IF(E235&lt;15,"Yes","No"))</f>
        <v>Yes</v>
      </c>
      <c r="G235" s="5">
        <v>8.0564949273999993</v>
      </c>
      <c r="H235" s="27" t="str">
        <f>IF($B235="N/A","N/A",IF(G235&lt;15,"Yes","No"))</f>
        <v>Yes</v>
      </c>
      <c r="I235" s="8">
        <v>62.07</v>
      </c>
      <c r="J235" s="8">
        <v>-7.05</v>
      </c>
      <c r="K235" s="28" t="s">
        <v>736</v>
      </c>
      <c r="L235" s="111" t="str">
        <f t="shared" si="59"/>
        <v>Yes</v>
      </c>
    </row>
    <row r="236" spans="1:12" ht="25" x14ac:dyDescent="0.25">
      <c r="A236" s="144" t="s">
        <v>152</v>
      </c>
      <c r="B236" s="22" t="s">
        <v>213</v>
      </c>
      <c r="C236" s="23">
        <v>11</v>
      </c>
      <c r="D236" s="27" t="str">
        <f>IF($B236="N/A","N/A",IF(C236&gt;10,"No",IF(C236&lt;-10,"No","Yes")))</f>
        <v>N/A</v>
      </c>
      <c r="E236" s="23">
        <v>11</v>
      </c>
      <c r="F236" s="27" t="str">
        <f>IF($B236="N/A","N/A",IF(E236&gt;10,"No",IF(E236&lt;-10,"No","Yes")))</f>
        <v>N/A</v>
      </c>
      <c r="G236" s="23">
        <v>11</v>
      </c>
      <c r="H236" s="27" t="str">
        <f>IF($B236="N/A","N/A",IF(G236&gt;10,"No",IF(G236&lt;-10,"No","Yes")))</f>
        <v>N/A</v>
      </c>
      <c r="I236" s="8">
        <v>-83.3</v>
      </c>
      <c r="J236" s="8">
        <v>200</v>
      </c>
      <c r="K236" s="28" t="s">
        <v>736</v>
      </c>
      <c r="L236" s="111" t="str">
        <f>IF(J236="Div by 0", "N/A", IF(K236="N/A","N/A", IF(J236&gt;VALUE(MID(K236,1,2)), "No", IF(J236&lt;-1*VALUE(MID(K236,1,2)), "No", "Yes"))))</f>
        <v>No</v>
      </c>
    </row>
    <row r="237" spans="1:12" x14ac:dyDescent="0.25">
      <c r="A237" s="144" t="s">
        <v>1074</v>
      </c>
      <c r="B237" s="22" t="s">
        <v>213</v>
      </c>
      <c r="C237" s="23">
        <v>11182</v>
      </c>
      <c r="D237" s="27" t="str">
        <f t="shared" ref="D237:D242" si="63">IF($B237="N/A","N/A",IF(C237&gt;10,"No",IF(C237&lt;-10,"No","Yes")))</f>
        <v>N/A</v>
      </c>
      <c r="E237" s="23">
        <v>4895</v>
      </c>
      <c r="F237" s="27" t="str">
        <f t="shared" ref="F237:F242" si="64">IF($B237="N/A","N/A",IF(E237&gt;10,"No",IF(E237&lt;-10,"No","Yes")))</f>
        <v>N/A</v>
      </c>
      <c r="G237" s="23">
        <v>5071</v>
      </c>
      <c r="H237" s="27" t="str">
        <f>IF($B237="N/A","N/A",IF(G237&gt;10,"No",IF(G237&lt;-10,"No","Yes")))</f>
        <v>N/A</v>
      </c>
      <c r="I237" s="8">
        <v>-56.2</v>
      </c>
      <c r="J237" s="8">
        <v>3.5960000000000001</v>
      </c>
      <c r="K237" s="28" t="s">
        <v>736</v>
      </c>
      <c r="L237" s="111" t="str">
        <f>IF(J237="Div by 0", "N/A", IF(OR(J237="N/A",K237="N/A"),"N/A", IF(J237&gt;VALUE(MID(K237,1,2)), "No", IF(J237&lt;-1*VALUE(MID(K237,1,2)), "No", "Yes"))))</f>
        <v>Yes</v>
      </c>
    </row>
    <row r="238" spans="1:12" ht="25" x14ac:dyDescent="0.25">
      <c r="A238" s="144" t="s">
        <v>1075</v>
      </c>
      <c r="B238" s="22" t="s">
        <v>213</v>
      </c>
      <c r="C238" s="4">
        <v>99.916957315999994</v>
      </c>
      <c r="D238" s="27" t="str">
        <f t="shared" si="63"/>
        <v>N/A</v>
      </c>
      <c r="E238" s="4">
        <v>100</v>
      </c>
      <c r="F238" s="27" t="str">
        <f t="shared" si="64"/>
        <v>N/A</v>
      </c>
      <c r="G238" s="4">
        <v>100</v>
      </c>
      <c r="H238" s="27" t="str">
        <f t="shared" ref="H238:H242" si="65">IF($B238="N/A","N/A",IF(G238&gt;10,"No",IF(G238&lt;-10,"No","Yes")))</f>
        <v>N/A</v>
      </c>
      <c r="I238" s="8">
        <v>8.3099999999999993E-2</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1361</v>
      </c>
      <c r="D239" s="27" t="str">
        <f t="shared" si="63"/>
        <v>N/A</v>
      </c>
      <c r="E239" s="23">
        <v>11</v>
      </c>
      <c r="F239" s="27" t="str">
        <f t="shared" si="64"/>
        <v>N/A</v>
      </c>
      <c r="G239" s="23">
        <v>20</v>
      </c>
      <c r="H239" s="27" t="str">
        <f t="shared" si="65"/>
        <v>N/A</v>
      </c>
      <c r="I239" s="8">
        <v>-99.6</v>
      </c>
      <c r="J239" s="8">
        <v>300</v>
      </c>
      <c r="K239" s="28" t="s">
        <v>213</v>
      </c>
      <c r="L239" s="111" t="str">
        <f t="shared" si="66"/>
        <v>N/A</v>
      </c>
    </row>
    <row r="240" spans="1:12" ht="25" x14ac:dyDescent="0.25">
      <c r="A240" s="144" t="s">
        <v>1077</v>
      </c>
      <c r="B240" s="22" t="s">
        <v>213</v>
      </c>
      <c r="C240" s="4">
        <v>99.633967788999996</v>
      </c>
      <c r="D240" s="27" t="str">
        <f t="shared" si="63"/>
        <v>N/A</v>
      </c>
      <c r="E240" s="4">
        <v>100</v>
      </c>
      <c r="F240" s="27" t="str">
        <f t="shared" si="64"/>
        <v>N/A</v>
      </c>
      <c r="G240" s="4">
        <v>100</v>
      </c>
      <c r="H240" s="27" t="str">
        <f t="shared" si="65"/>
        <v>N/A</v>
      </c>
      <c r="I240" s="8">
        <v>0.3674</v>
      </c>
      <c r="J240" s="8">
        <v>0</v>
      </c>
      <c r="K240" s="28" t="s">
        <v>213</v>
      </c>
      <c r="L240" s="111" t="str">
        <f t="shared" si="66"/>
        <v>N/A</v>
      </c>
    </row>
    <row r="241" spans="1:12" x14ac:dyDescent="0.25">
      <c r="A241" s="144" t="s">
        <v>1078</v>
      </c>
      <c r="B241" s="22" t="s">
        <v>213</v>
      </c>
      <c r="C241" s="23">
        <v>1366</v>
      </c>
      <c r="D241" s="27" t="str">
        <f t="shared" si="63"/>
        <v>N/A</v>
      </c>
      <c r="E241" s="23">
        <v>11</v>
      </c>
      <c r="F241" s="27" t="str">
        <f t="shared" si="64"/>
        <v>N/A</v>
      </c>
      <c r="G241" s="23">
        <v>20</v>
      </c>
      <c r="H241" s="27" t="str">
        <f t="shared" si="65"/>
        <v>N/A</v>
      </c>
      <c r="I241" s="8">
        <v>-99.6</v>
      </c>
      <c r="J241" s="8">
        <v>300</v>
      </c>
      <c r="K241" s="28" t="s">
        <v>213</v>
      </c>
      <c r="L241" s="111" t="str">
        <f t="shared" si="66"/>
        <v>N/A</v>
      </c>
    </row>
    <row r="242" spans="1:12" ht="25" x14ac:dyDescent="0.25">
      <c r="A242" s="144" t="s">
        <v>1079</v>
      </c>
      <c r="B242" s="22" t="s">
        <v>213</v>
      </c>
      <c r="C242" s="4">
        <v>5.5472512871999999</v>
      </c>
      <c r="D242" s="27" t="str">
        <f t="shared" si="63"/>
        <v>N/A</v>
      </c>
      <c r="E242" s="4">
        <v>9.0415574691000007</v>
      </c>
      <c r="F242" s="27" t="str">
        <f t="shared" si="64"/>
        <v>N/A</v>
      </c>
      <c r="G242" s="4">
        <v>8.3150984683000004</v>
      </c>
      <c r="H242" s="27" t="str">
        <f t="shared" si="65"/>
        <v>N/A</v>
      </c>
      <c r="I242" s="8">
        <v>62.99</v>
      </c>
      <c r="J242" s="8">
        <v>-8.0299999999999994</v>
      </c>
      <c r="K242" s="28" t="s">
        <v>213</v>
      </c>
      <c r="L242" s="111" t="str">
        <f t="shared" si="66"/>
        <v>N/A</v>
      </c>
    </row>
    <row r="243" spans="1:12" x14ac:dyDescent="0.25">
      <c r="A243" s="157" t="s">
        <v>1080</v>
      </c>
      <c r="B243" s="22" t="s">
        <v>213</v>
      </c>
      <c r="C243" s="23">
        <v>5068</v>
      </c>
      <c r="D243" s="27" t="str">
        <f>IF($B243="N/A","N/A",IF(C243&gt;10,"No",IF(C243&lt;-10,"No","Yes")))</f>
        <v>N/A</v>
      </c>
      <c r="E243" s="23">
        <v>6110</v>
      </c>
      <c r="F243" s="27" t="str">
        <f>IF($B243="N/A","N/A",IF(E243&gt;10,"No",IF(E243&lt;-10,"No","Yes")))</f>
        <v>N/A</v>
      </c>
      <c r="G243" s="23">
        <v>6279</v>
      </c>
      <c r="H243" s="27" t="str">
        <f>IF($B243="N/A","N/A",IF(G243&gt;10,"No",IF(G243&lt;-10,"No","Yes")))</f>
        <v>N/A</v>
      </c>
      <c r="I243" s="8">
        <v>20.56</v>
      </c>
      <c r="J243" s="8">
        <v>2.766</v>
      </c>
      <c r="K243" s="28" t="s">
        <v>736</v>
      </c>
      <c r="L243" s="111" t="str">
        <f t="shared" ref="L243:L276" si="67">IF(J243="Div by 0", "N/A", IF(K243="N/A","N/A", IF(J243&gt;VALUE(MID(K243,1,2)), "No", IF(J243&lt;-1*VALUE(MID(K243,1,2)), "No", "Yes"))))</f>
        <v>Yes</v>
      </c>
    </row>
    <row r="244" spans="1:12" x14ac:dyDescent="0.25">
      <c r="A244" s="134" t="s">
        <v>1081</v>
      </c>
      <c r="B244" s="22" t="s">
        <v>213</v>
      </c>
      <c r="C244" s="4">
        <v>0.1218212273</v>
      </c>
      <c r="D244" s="27" t="str">
        <f>IF($B244="N/A","N/A",IF(C244&gt;10,"No",IF(C244&lt;-10,"No","Yes")))</f>
        <v>N/A</v>
      </c>
      <c r="E244" s="4">
        <v>0.50668828539999999</v>
      </c>
      <c r="F244" s="27" t="str">
        <f>IF($B244="N/A","N/A",IF(E244&gt;10,"No",IF(E244&lt;-10,"No","Yes")))</f>
        <v>N/A</v>
      </c>
      <c r="G244" s="4">
        <v>0.61110388770000001</v>
      </c>
      <c r="H244" s="27" t="str">
        <f>IF($B244="N/A","N/A",IF(G244&gt;10,"No",IF(G244&lt;-10,"No","Yes")))</f>
        <v>N/A</v>
      </c>
      <c r="I244" s="8">
        <v>315.89999999999998</v>
      </c>
      <c r="J244" s="8">
        <v>20.61</v>
      </c>
      <c r="K244" s="28" t="s">
        <v>736</v>
      </c>
      <c r="L244" s="111" t="str">
        <f t="shared" si="67"/>
        <v>Yes</v>
      </c>
    </row>
    <row r="245" spans="1:12" x14ac:dyDescent="0.25">
      <c r="A245" s="134" t="s">
        <v>1082</v>
      </c>
      <c r="B245" s="22" t="s">
        <v>213</v>
      </c>
      <c r="C245" s="4">
        <v>0.23799716230000001</v>
      </c>
      <c r="D245" s="27" t="str">
        <f>IF($B245="N/A","N/A",IF(C245&gt;10,"No",IF(C245&lt;-10,"No","Yes")))</f>
        <v>N/A</v>
      </c>
      <c r="E245" s="4">
        <v>0.45660066370000002</v>
      </c>
      <c r="F245" s="27" t="str">
        <f>IF($B245="N/A","N/A",IF(E245&gt;10,"No",IF(E245&lt;-10,"No","Yes")))</f>
        <v>N/A</v>
      </c>
      <c r="G245" s="4">
        <v>0.44916473060000001</v>
      </c>
      <c r="H245" s="27" t="str">
        <f>IF($B245="N/A","N/A",IF(G245&gt;10,"No",IF(G245&lt;-10,"No","Yes")))</f>
        <v>N/A</v>
      </c>
      <c r="I245" s="8">
        <v>91.85</v>
      </c>
      <c r="J245" s="8">
        <v>-1.63</v>
      </c>
      <c r="K245" s="28" t="s">
        <v>736</v>
      </c>
      <c r="L245" s="111" t="str">
        <f t="shared" si="67"/>
        <v>Yes</v>
      </c>
    </row>
    <row r="246" spans="1:12" x14ac:dyDescent="0.25">
      <c r="A246" s="134" t="s">
        <v>1083</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736</v>
      </c>
      <c r="L246" s="111" t="str">
        <f t="shared" si="67"/>
        <v>N/A</v>
      </c>
    </row>
    <row r="247" spans="1:12" x14ac:dyDescent="0.25">
      <c r="A247" s="134" t="s">
        <v>1084</v>
      </c>
      <c r="B247" s="22" t="s">
        <v>213</v>
      </c>
      <c r="C247" s="4">
        <v>5.2449146164</v>
      </c>
      <c r="D247" s="27" t="str">
        <f t="shared" si="68"/>
        <v>N/A</v>
      </c>
      <c r="E247" s="4">
        <v>5.8064259107999998</v>
      </c>
      <c r="F247" s="27" t="str">
        <f t="shared" si="69"/>
        <v>N/A</v>
      </c>
      <c r="G247" s="4">
        <v>5.7758595718999999</v>
      </c>
      <c r="H247" s="27" t="str">
        <f t="shared" si="70"/>
        <v>N/A</v>
      </c>
      <c r="I247" s="8">
        <v>10.71</v>
      </c>
      <c r="J247" s="8">
        <v>-0.52600000000000002</v>
      </c>
      <c r="K247" s="28" t="s">
        <v>736</v>
      </c>
      <c r="L247" s="111" t="str">
        <f t="shared" si="67"/>
        <v>Yes</v>
      </c>
    </row>
    <row r="248" spans="1:12" x14ac:dyDescent="0.25">
      <c r="A248" s="134" t="s">
        <v>1085</v>
      </c>
      <c r="B248" s="22" t="s">
        <v>213</v>
      </c>
      <c r="C248" s="4">
        <v>89.798737173999996</v>
      </c>
      <c r="D248" s="27" t="str">
        <f t="shared" si="68"/>
        <v>N/A</v>
      </c>
      <c r="E248" s="4">
        <v>90.851063830000001</v>
      </c>
      <c r="F248" s="27" t="str">
        <f t="shared" si="69"/>
        <v>N/A</v>
      </c>
      <c r="G248" s="4">
        <v>94.027711418999999</v>
      </c>
      <c r="H248" s="27" t="str">
        <f t="shared" si="70"/>
        <v>N/A</v>
      </c>
      <c r="I248" s="8">
        <v>1.1719999999999999</v>
      </c>
      <c r="J248" s="8">
        <v>3.4969999999999999</v>
      </c>
      <c r="K248" s="28" t="s">
        <v>736</v>
      </c>
      <c r="L248" s="111" t="str">
        <f t="shared" si="67"/>
        <v>Yes</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232787</v>
      </c>
      <c r="D277" s="7" t="str">
        <f t="shared" ref="D277:D284" si="74">IF($B277="N/A","N/A",IF(C277&gt;10,"No",IF(C277&lt;-10,"No","Yes")))</f>
        <v>N/A</v>
      </c>
      <c r="E277" s="1">
        <v>241653</v>
      </c>
      <c r="F277" s="7" t="str">
        <f t="shared" ref="F277:F278" si="75">IF($B277="N/A","N/A",IF(E277&gt;10,"No",IF(E277&lt;-10,"No","Yes")))</f>
        <v>N/A</v>
      </c>
      <c r="G277" s="1">
        <v>245164</v>
      </c>
      <c r="H277" s="7" t="str">
        <f t="shared" ref="H277:H278" si="76">IF($B277="N/A","N/A",IF(G277&gt;10,"No",IF(G277&lt;-10,"No","Yes")))</f>
        <v>N/A</v>
      </c>
      <c r="I277" s="8">
        <v>3.8090000000000002</v>
      </c>
      <c r="J277" s="8">
        <v>1.4530000000000001</v>
      </c>
      <c r="K277" s="1" t="s">
        <v>213</v>
      </c>
      <c r="L277" s="111" t="str">
        <f t="shared" ref="L277:L278" si="77">IF(J277="Div by 0", "N/A", IF(K277="N/A","N/A", IF(J277&gt;VALUE(MID(K277,1,2)), "No", IF(J277&lt;-1*VALUE(MID(K277,1,2)), "No", "Yes"))))</f>
        <v>N/A</v>
      </c>
    </row>
    <row r="278" spans="1:12" x14ac:dyDescent="0.25">
      <c r="A278" s="144" t="s">
        <v>691</v>
      </c>
      <c r="B278" s="1" t="s">
        <v>213</v>
      </c>
      <c r="C278" s="1">
        <v>201454.58332999999</v>
      </c>
      <c r="D278" s="7" t="str">
        <f t="shared" si="74"/>
        <v>N/A</v>
      </c>
      <c r="E278" s="1">
        <v>209300.5</v>
      </c>
      <c r="F278" s="7" t="str">
        <f t="shared" si="75"/>
        <v>N/A</v>
      </c>
      <c r="G278" s="1">
        <v>213764.58332999999</v>
      </c>
      <c r="H278" s="7" t="str">
        <f t="shared" si="76"/>
        <v>N/A</v>
      </c>
      <c r="I278" s="8">
        <v>3.895</v>
      </c>
      <c r="J278" s="8">
        <v>2.133</v>
      </c>
      <c r="K278" s="1" t="s">
        <v>213</v>
      </c>
      <c r="L278" s="111" t="str">
        <f t="shared" si="77"/>
        <v>N/A</v>
      </c>
    </row>
    <row r="279" spans="1:12" x14ac:dyDescent="0.25">
      <c r="A279" s="144" t="s">
        <v>692</v>
      </c>
      <c r="B279" s="1" t="s">
        <v>213</v>
      </c>
      <c r="C279" s="1">
        <v>1423</v>
      </c>
      <c r="D279" s="7" t="str">
        <f t="shared" si="74"/>
        <v>N/A</v>
      </c>
      <c r="E279" s="1">
        <v>1264</v>
      </c>
      <c r="F279" s="7" t="str">
        <f t="shared" ref="F279:F284" si="78">IF($B279="N/A","N/A",IF(E279&gt;10,"No",IF(E279&lt;-10,"No","Yes")))</f>
        <v>N/A</v>
      </c>
      <c r="G279" s="1">
        <v>1030</v>
      </c>
      <c r="H279" s="7" t="str">
        <f t="shared" ref="H279:H284" si="79">IF($B279="N/A","N/A",IF(G279&gt;10,"No",IF(G279&lt;-10,"No","Yes")))</f>
        <v>N/A</v>
      </c>
      <c r="I279" s="8">
        <v>-11.2</v>
      </c>
      <c r="J279" s="8">
        <v>-18.5</v>
      </c>
      <c r="K279" s="1" t="s">
        <v>213</v>
      </c>
      <c r="L279" s="111" t="str">
        <f t="shared" ref="L279:L285" si="80">IF(J279="Div by 0", "N/A", IF(K279="N/A","N/A", IF(J279&gt;VALUE(MID(K279,1,2)), "No", IF(J279&lt;-1*VALUE(MID(K279,1,2)), "No", "Yes"))))</f>
        <v>N/A</v>
      </c>
    </row>
    <row r="280" spans="1:12" x14ac:dyDescent="0.25">
      <c r="A280" s="144" t="s">
        <v>693</v>
      </c>
      <c r="B280" s="1" t="s">
        <v>213</v>
      </c>
      <c r="C280" s="1">
        <v>1468</v>
      </c>
      <c r="D280" s="7" t="str">
        <f t="shared" si="74"/>
        <v>N/A</v>
      </c>
      <c r="E280" s="1">
        <v>1318</v>
      </c>
      <c r="F280" s="7" t="str">
        <f t="shared" si="78"/>
        <v>N/A</v>
      </c>
      <c r="G280" s="1">
        <v>1061</v>
      </c>
      <c r="H280" s="7" t="str">
        <f t="shared" si="79"/>
        <v>N/A</v>
      </c>
      <c r="I280" s="8">
        <v>-10.199999999999999</v>
      </c>
      <c r="J280" s="8">
        <v>-19.5</v>
      </c>
      <c r="K280" s="1" t="s">
        <v>213</v>
      </c>
      <c r="L280" s="111" t="str">
        <f t="shared" si="80"/>
        <v>N/A</v>
      </c>
    </row>
    <row r="281" spans="1:12" x14ac:dyDescent="0.25">
      <c r="A281" s="144" t="s">
        <v>694</v>
      </c>
      <c r="B281" s="1" t="s">
        <v>213</v>
      </c>
      <c r="C281" s="1">
        <v>177.33333332999999</v>
      </c>
      <c r="D281" s="7" t="str">
        <f t="shared" si="74"/>
        <v>N/A</v>
      </c>
      <c r="E281" s="1">
        <v>151.33333332999999</v>
      </c>
      <c r="F281" s="7" t="str">
        <f t="shared" si="78"/>
        <v>N/A</v>
      </c>
      <c r="G281" s="1">
        <v>132.33333332999999</v>
      </c>
      <c r="H281" s="7" t="str">
        <f t="shared" si="79"/>
        <v>N/A</v>
      </c>
      <c r="I281" s="8">
        <v>-14.7</v>
      </c>
      <c r="J281" s="8">
        <v>-12.6</v>
      </c>
      <c r="K281" s="1" t="s">
        <v>213</v>
      </c>
      <c r="L281" s="111" t="str">
        <f t="shared" si="80"/>
        <v>N/A</v>
      </c>
    </row>
    <row r="282" spans="1:12" x14ac:dyDescent="0.25">
      <c r="A282" s="144" t="s">
        <v>695</v>
      </c>
      <c r="B282" s="1" t="s">
        <v>213</v>
      </c>
      <c r="C282" s="1">
        <v>6559</v>
      </c>
      <c r="D282" s="7" t="str">
        <f t="shared" si="74"/>
        <v>N/A</v>
      </c>
      <c r="E282" s="1">
        <v>7808</v>
      </c>
      <c r="F282" s="7" t="str">
        <f t="shared" si="78"/>
        <v>N/A</v>
      </c>
      <c r="G282" s="1">
        <v>8642</v>
      </c>
      <c r="H282" s="7" t="str">
        <f t="shared" si="79"/>
        <v>N/A</v>
      </c>
      <c r="I282" s="8">
        <v>19.04</v>
      </c>
      <c r="J282" s="8">
        <v>10.68</v>
      </c>
      <c r="K282" s="1" t="s">
        <v>213</v>
      </c>
      <c r="L282" s="111" t="str">
        <f t="shared" si="80"/>
        <v>N/A</v>
      </c>
    </row>
    <row r="283" spans="1:12" x14ac:dyDescent="0.25">
      <c r="A283" s="144" t="s">
        <v>696</v>
      </c>
      <c r="B283" s="1" t="s">
        <v>213</v>
      </c>
      <c r="C283" s="1">
        <v>7940</v>
      </c>
      <c r="D283" s="7" t="str">
        <f t="shared" si="74"/>
        <v>N/A</v>
      </c>
      <c r="E283" s="1">
        <v>9708</v>
      </c>
      <c r="F283" s="7" t="str">
        <f t="shared" si="78"/>
        <v>N/A</v>
      </c>
      <c r="G283" s="1">
        <v>10330</v>
      </c>
      <c r="H283" s="7" t="str">
        <f t="shared" si="79"/>
        <v>N/A</v>
      </c>
      <c r="I283" s="8">
        <v>22.27</v>
      </c>
      <c r="J283" s="8">
        <v>6.407</v>
      </c>
      <c r="K283" s="1" t="s">
        <v>213</v>
      </c>
      <c r="L283" s="111" t="str">
        <f t="shared" si="80"/>
        <v>N/A</v>
      </c>
    </row>
    <row r="284" spans="1:12" x14ac:dyDescent="0.25">
      <c r="A284" s="144" t="s">
        <v>697</v>
      </c>
      <c r="B284" s="1" t="s">
        <v>213</v>
      </c>
      <c r="C284" s="1">
        <v>6121.75</v>
      </c>
      <c r="D284" s="7" t="str">
        <f t="shared" si="74"/>
        <v>N/A</v>
      </c>
      <c r="E284" s="1">
        <v>7639.1666667</v>
      </c>
      <c r="F284" s="7" t="str">
        <f t="shared" si="78"/>
        <v>N/A</v>
      </c>
      <c r="G284" s="1">
        <v>8390.5833332999991</v>
      </c>
      <c r="H284" s="7" t="str">
        <f t="shared" si="79"/>
        <v>N/A</v>
      </c>
      <c r="I284" s="8">
        <v>24.79</v>
      </c>
      <c r="J284" s="8">
        <v>9.8360000000000003</v>
      </c>
      <c r="K284" s="1" t="s">
        <v>213</v>
      </c>
      <c r="L284" s="111" t="str">
        <f t="shared" si="80"/>
        <v>N/A</v>
      </c>
    </row>
    <row r="285" spans="1:12" x14ac:dyDescent="0.25">
      <c r="A285" s="144" t="s">
        <v>402</v>
      </c>
      <c r="B285" s="22" t="s">
        <v>290</v>
      </c>
      <c r="C285" s="4">
        <v>22.119924457</v>
      </c>
      <c r="D285" s="27" t="str">
        <f>IF($B285="N/A","N/A",IF(C285&lt;=40,"Yes","No"))</f>
        <v>Yes</v>
      </c>
      <c r="E285" s="4">
        <v>24.408390384</v>
      </c>
      <c r="F285" s="27" t="str">
        <f>IF($B285="N/A","N/A",IF(E285&lt;=40,"Yes","No"))</f>
        <v>Yes</v>
      </c>
      <c r="G285" s="4">
        <v>25.834803144999999</v>
      </c>
      <c r="H285" s="27" t="str">
        <f>IF($B285="N/A","N/A",IF(G285&lt;=40,"Yes","No"))</f>
        <v>Yes</v>
      </c>
      <c r="I285" s="8">
        <v>10.35</v>
      </c>
      <c r="J285" s="8">
        <v>5.8440000000000003</v>
      </c>
      <c r="K285" s="28" t="s">
        <v>738</v>
      </c>
      <c r="L285" s="111" t="str">
        <f t="shared" si="80"/>
        <v>Yes</v>
      </c>
    </row>
    <row r="286" spans="1:12" x14ac:dyDescent="0.25">
      <c r="A286" s="144" t="s">
        <v>698</v>
      </c>
      <c r="B286" s="1" t="s">
        <v>213</v>
      </c>
      <c r="C286" s="1">
        <v>1072</v>
      </c>
      <c r="D286" s="7" t="str">
        <f t="shared" ref="D286:D304" si="81">IF($B286="N/A","N/A",IF(C286&gt;10,"No",IF(C286&lt;-10,"No","Yes")))</f>
        <v>N/A</v>
      </c>
      <c r="E286" s="1">
        <v>749</v>
      </c>
      <c r="F286" s="7" t="str">
        <f t="shared" ref="F286:F287" si="82">IF($B286="N/A","N/A",IF(E286&gt;10,"No",IF(E286&lt;-10,"No","Yes")))</f>
        <v>N/A</v>
      </c>
      <c r="G286" s="1">
        <v>680</v>
      </c>
      <c r="H286" s="7" t="str">
        <f t="shared" ref="H286:H287" si="83">IF($B286="N/A","N/A",IF(G286&gt;10,"No",IF(G286&lt;-10,"No","Yes")))</f>
        <v>N/A</v>
      </c>
      <c r="I286" s="8">
        <v>-30.1</v>
      </c>
      <c r="J286" s="8">
        <v>-9.2100000000000009</v>
      </c>
      <c r="K286" s="1" t="s">
        <v>213</v>
      </c>
      <c r="L286" s="111" t="str">
        <f t="shared" ref="L286:L287" si="84">IF(J286="Div by 0", "N/A", IF(K286="N/A","N/A", IF(J286&gt;VALUE(MID(K286,1,2)), "No", IF(J286&lt;-1*VALUE(MID(K286,1,2)), "No", "Yes"))))</f>
        <v>N/A</v>
      </c>
    </row>
    <row r="287" spans="1:12" x14ac:dyDescent="0.25">
      <c r="A287" s="144" t="s">
        <v>699</v>
      </c>
      <c r="B287" s="1" t="s">
        <v>213</v>
      </c>
      <c r="C287" s="1">
        <v>504.75</v>
      </c>
      <c r="D287" s="7" t="str">
        <f t="shared" si="81"/>
        <v>N/A</v>
      </c>
      <c r="E287" s="1">
        <v>254.66666667000001</v>
      </c>
      <c r="F287" s="7" t="str">
        <f t="shared" si="82"/>
        <v>N/A</v>
      </c>
      <c r="G287" s="1">
        <v>223.16666667000001</v>
      </c>
      <c r="H287" s="7" t="str">
        <f t="shared" si="83"/>
        <v>N/A</v>
      </c>
      <c r="I287" s="8">
        <v>-49.5</v>
      </c>
      <c r="J287" s="8">
        <v>-12.4</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0</v>
      </c>
      <c r="H289" s="7" t="str">
        <f t="shared" si="86"/>
        <v>N/A</v>
      </c>
      <c r="I289" s="8" t="s">
        <v>1748</v>
      </c>
      <c r="J289" s="8" t="s">
        <v>1748</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50</v>
      </c>
      <c r="D296" s="7" t="str">
        <f t="shared" si="81"/>
        <v>N/A</v>
      </c>
      <c r="E296" s="1">
        <v>48</v>
      </c>
      <c r="F296" s="7" t="str">
        <f t="shared" si="88"/>
        <v>N/A</v>
      </c>
      <c r="G296" s="1">
        <v>31</v>
      </c>
      <c r="H296" s="7" t="str">
        <f t="shared" si="89"/>
        <v>N/A</v>
      </c>
      <c r="I296" s="8">
        <v>-4</v>
      </c>
      <c r="J296" s="8">
        <v>-35.4</v>
      </c>
      <c r="K296" s="1" t="s">
        <v>213</v>
      </c>
      <c r="L296" s="111" t="str">
        <f t="shared" si="90"/>
        <v>N/A</v>
      </c>
    </row>
    <row r="297" spans="1:12" x14ac:dyDescent="0.25">
      <c r="A297" s="144" t="s">
        <v>715</v>
      </c>
      <c r="B297" s="1" t="s">
        <v>213</v>
      </c>
      <c r="C297" s="1">
        <v>24.666666667000001</v>
      </c>
      <c r="D297" s="7" t="str">
        <f t="shared" si="81"/>
        <v>N/A</v>
      </c>
      <c r="E297" s="1">
        <v>23.25</v>
      </c>
      <c r="F297" s="7" t="str">
        <f t="shared" si="88"/>
        <v>N/A</v>
      </c>
      <c r="G297" s="1">
        <v>19</v>
      </c>
      <c r="H297" s="7" t="str">
        <f t="shared" si="89"/>
        <v>N/A</v>
      </c>
      <c r="I297" s="8">
        <v>-5.74</v>
      </c>
      <c r="J297" s="8">
        <v>-18.3</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8085</v>
      </c>
      <c r="D309" s="1" t="s">
        <v>213</v>
      </c>
      <c r="E309" s="1">
        <v>9204</v>
      </c>
      <c r="F309" s="1" t="s">
        <v>213</v>
      </c>
      <c r="G309" s="1">
        <v>9763</v>
      </c>
      <c r="H309" s="1" t="s">
        <v>213</v>
      </c>
      <c r="I309" s="8">
        <v>13.84</v>
      </c>
      <c r="J309" s="8">
        <v>6.0730000000000004</v>
      </c>
      <c r="K309" s="1" t="s">
        <v>213</v>
      </c>
      <c r="L309" s="111" t="str">
        <f>IF(J309="Div by 0", "N/A", IF(K309="N/A","N/A", IF(J309&gt;VALUE(MID(K309,1,2)), "No", IF(J309&lt;-1*VALUE(MID(K309,1,2)), "No", "Yes"))))</f>
        <v>N/A</v>
      </c>
    </row>
    <row r="310" spans="1:12" x14ac:dyDescent="0.25">
      <c r="A310" s="163" t="s">
        <v>73</v>
      </c>
      <c r="B310" s="22" t="s">
        <v>213</v>
      </c>
      <c r="C310" s="23">
        <v>207718</v>
      </c>
      <c r="D310" s="27" t="str">
        <f>IF($B310="N/A","N/A",IF(C310&gt;10,"No",IF(C310&lt;-10,"No","Yes")))</f>
        <v>N/A</v>
      </c>
      <c r="E310" s="23">
        <v>216729</v>
      </c>
      <c r="F310" s="27" t="str">
        <f>IF($B310="N/A","N/A",IF(E310&gt;10,"No",IF(E310&lt;-10,"No","Yes")))</f>
        <v>N/A</v>
      </c>
      <c r="G310" s="23">
        <v>222484</v>
      </c>
      <c r="H310" s="27" t="str">
        <f>IF($B310="N/A","N/A",IF(G310&gt;10,"No",IF(G310&lt;-10,"No","Yes")))</f>
        <v>N/A</v>
      </c>
      <c r="I310" s="8">
        <v>4.3380000000000001</v>
      </c>
      <c r="J310" s="8">
        <v>2.6549999999999998</v>
      </c>
      <c r="K310" s="28" t="s">
        <v>738</v>
      </c>
      <c r="L310" s="111" t="str">
        <f t="shared" ref="L310:L339" si="92">IF(J310="Div by 0", "N/A", IF(K310="N/A","N/A", IF(J310&gt;VALUE(MID(K310,1,2)), "No", IF(J310&lt;-1*VALUE(MID(K310,1,2)), "No", "Yes"))))</f>
        <v>Yes</v>
      </c>
    </row>
    <row r="311" spans="1:12" x14ac:dyDescent="0.25">
      <c r="A311" s="162" t="s">
        <v>182</v>
      </c>
      <c r="B311" s="22" t="s">
        <v>213</v>
      </c>
      <c r="C311" s="23">
        <v>10937</v>
      </c>
      <c r="D311" s="7" t="str">
        <f t="shared" ref="D311:D314" si="93">IF($B311="N/A","N/A",IF(C311&gt;10,"No",IF(C311&lt;-10,"No","Yes")))</f>
        <v>N/A</v>
      </c>
      <c r="E311" s="23">
        <v>12371</v>
      </c>
      <c r="F311" s="7" t="str">
        <f t="shared" ref="F311:F314" si="94">IF($B311="N/A","N/A",IF(E311&gt;10,"No",IF(E311&lt;-10,"No","Yes")))</f>
        <v>N/A</v>
      </c>
      <c r="G311" s="23">
        <v>13214</v>
      </c>
      <c r="H311" s="7" t="str">
        <f t="shared" ref="H311:H314" si="95">IF($B311="N/A","N/A",IF(G311&gt;10,"No",IF(G311&lt;-10,"No","Yes")))</f>
        <v>N/A</v>
      </c>
      <c r="I311" s="8">
        <v>13.11</v>
      </c>
      <c r="J311" s="8">
        <v>6.8140000000000001</v>
      </c>
      <c r="K311" s="28" t="s">
        <v>738</v>
      </c>
      <c r="L311" s="111" t="str">
        <f>IF(J311="Div by 0", "N/A", IF(OR(J311="N/A",K311="N/A"),"N/A", IF(J311&gt;VALUE(MID(K311,1,2)), "No", IF(J311&lt;-1*VALUE(MID(K311,1,2)), "No", "Yes"))))</f>
        <v>Yes</v>
      </c>
    </row>
    <row r="312" spans="1:12" x14ac:dyDescent="0.25">
      <c r="A312" s="162" t="s">
        <v>183</v>
      </c>
      <c r="B312" s="22" t="s">
        <v>213</v>
      </c>
      <c r="C312" s="23">
        <v>40176</v>
      </c>
      <c r="D312" s="7" t="str">
        <f t="shared" si="93"/>
        <v>N/A</v>
      </c>
      <c r="E312" s="23">
        <v>40686</v>
      </c>
      <c r="F312" s="7" t="str">
        <f t="shared" si="94"/>
        <v>N/A</v>
      </c>
      <c r="G312" s="23">
        <v>41660</v>
      </c>
      <c r="H312" s="7" t="str">
        <f t="shared" si="95"/>
        <v>N/A</v>
      </c>
      <c r="I312" s="8">
        <v>1.2689999999999999</v>
      </c>
      <c r="J312" s="8">
        <v>2.3940000000000001</v>
      </c>
      <c r="K312" s="28" t="s">
        <v>738</v>
      </c>
      <c r="L312" s="111" t="str">
        <f t="shared" ref="L312:L314" si="96">IF(J312="Div by 0", "N/A", IF(OR(J312="N/A",K312="N/A"),"N/A", IF(J312&gt;VALUE(MID(K312,1,2)), "No", IF(J312&lt;-1*VALUE(MID(K312,1,2)), "No", "Yes"))))</f>
        <v>Yes</v>
      </c>
    </row>
    <row r="313" spans="1:12" x14ac:dyDescent="0.25">
      <c r="A313" s="162" t="s">
        <v>184</v>
      </c>
      <c r="B313" s="22" t="s">
        <v>213</v>
      </c>
      <c r="C313" s="23">
        <v>79697</v>
      </c>
      <c r="D313" s="7" t="str">
        <f t="shared" si="93"/>
        <v>N/A</v>
      </c>
      <c r="E313" s="23">
        <v>81064</v>
      </c>
      <c r="F313" s="7" t="str">
        <f t="shared" si="94"/>
        <v>N/A</v>
      </c>
      <c r="G313" s="23">
        <v>81435</v>
      </c>
      <c r="H313" s="7" t="str">
        <f t="shared" si="95"/>
        <v>N/A</v>
      </c>
      <c r="I313" s="8">
        <v>1.7150000000000001</v>
      </c>
      <c r="J313" s="8">
        <v>0.4577</v>
      </c>
      <c r="K313" s="28" t="s">
        <v>738</v>
      </c>
      <c r="L313" s="111" t="str">
        <f t="shared" si="96"/>
        <v>Yes</v>
      </c>
    </row>
    <row r="314" spans="1:12" x14ac:dyDescent="0.25">
      <c r="A314" s="158" t="s">
        <v>185</v>
      </c>
      <c r="B314" s="22" t="s">
        <v>213</v>
      </c>
      <c r="C314" s="23">
        <v>76908</v>
      </c>
      <c r="D314" s="7" t="str">
        <f t="shared" si="93"/>
        <v>N/A</v>
      </c>
      <c r="E314" s="23">
        <v>82608</v>
      </c>
      <c r="F314" s="7" t="str">
        <f t="shared" si="94"/>
        <v>N/A</v>
      </c>
      <c r="G314" s="23">
        <v>86175</v>
      </c>
      <c r="H314" s="7" t="str">
        <f t="shared" si="95"/>
        <v>N/A</v>
      </c>
      <c r="I314" s="8">
        <v>7.4109999999999996</v>
      </c>
      <c r="J314" s="8">
        <v>4.3179999999999996</v>
      </c>
      <c r="K314" s="28" t="s">
        <v>738</v>
      </c>
      <c r="L314" s="111" t="str">
        <f t="shared" si="96"/>
        <v>Yes</v>
      </c>
    </row>
    <row r="315" spans="1:12" x14ac:dyDescent="0.25">
      <c r="A315" s="162" t="s">
        <v>1111</v>
      </c>
      <c r="B315" s="9" t="s">
        <v>213</v>
      </c>
      <c r="C315" s="23">
        <v>74499</v>
      </c>
      <c r="D315" s="5" t="str">
        <f t="shared" ref="D315:F318" si="97">IF($B315="N/A","N/A",IF(C315&lt;0,"No","Yes"))</f>
        <v>N/A</v>
      </c>
      <c r="E315" s="23">
        <v>75379</v>
      </c>
      <c r="F315" s="5" t="str">
        <f t="shared" si="97"/>
        <v>N/A</v>
      </c>
      <c r="G315" s="23">
        <v>76031</v>
      </c>
      <c r="H315" s="5" t="str">
        <f t="shared" ref="H315:H318" si="98">IF($B315="N/A","N/A",IF(G315&lt;0,"No","Yes"))</f>
        <v>N/A</v>
      </c>
      <c r="I315" s="8">
        <v>1.181</v>
      </c>
      <c r="J315" s="8">
        <v>0.86499999999999999</v>
      </c>
      <c r="K315" s="1" t="s">
        <v>737</v>
      </c>
      <c r="L315" s="111" t="str">
        <f>IF(J315="Div by 0", "N/A", IF(OR(J315="N/A",K315="N/A"),"N/A", IF(J315&gt;VALUE(MID(K315,1,2)), "No", IF(J315&lt;-1*VALUE(MID(K315,1,2)), "No", "Yes"))))</f>
        <v>Yes</v>
      </c>
    </row>
    <row r="316" spans="1:12" x14ac:dyDescent="0.25">
      <c r="A316" s="162" t="s">
        <v>431</v>
      </c>
      <c r="B316" s="9" t="s">
        <v>213</v>
      </c>
      <c r="C316" s="23">
        <v>8603</v>
      </c>
      <c r="D316" s="5" t="str">
        <f t="shared" si="97"/>
        <v>N/A</v>
      </c>
      <c r="E316" s="23">
        <v>8349</v>
      </c>
      <c r="F316" s="5" t="str">
        <f t="shared" si="97"/>
        <v>N/A</v>
      </c>
      <c r="G316" s="23">
        <v>8136</v>
      </c>
      <c r="H316" s="5" t="str">
        <f t="shared" si="98"/>
        <v>N/A</v>
      </c>
      <c r="I316" s="8">
        <v>-2.95</v>
      </c>
      <c r="J316" s="8">
        <v>-2.5499999999999998</v>
      </c>
      <c r="K316" s="1" t="s">
        <v>737</v>
      </c>
      <c r="L316" s="111" t="str">
        <f t="shared" ref="L316:L318" si="99">IF(J316="Div by 0", "N/A", IF(OR(J316="N/A",K316="N/A"),"N/A", IF(J316&gt;VALUE(MID(K316,1,2)), "No", IF(J316&lt;-1*VALUE(MID(K316,1,2)), "No", "Yes"))))</f>
        <v>Yes</v>
      </c>
    </row>
    <row r="317" spans="1:12" x14ac:dyDescent="0.25">
      <c r="A317" s="162" t="s">
        <v>432</v>
      </c>
      <c r="B317" s="9" t="s">
        <v>213</v>
      </c>
      <c r="C317" s="23">
        <v>103402</v>
      </c>
      <c r="D317" s="5" t="str">
        <f t="shared" si="97"/>
        <v>N/A</v>
      </c>
      <c r="E317" s="23">
        <v>110126</v>
      </c>
      <c r="F317" s="5" t="str">
        <f t="shared" si="97"/>
        <v>N/A</v>
      </c>
      <c r="G317" s="23">
        <v>114534</v>
      </c>
      <c r="H317" s="5" t="str">
        <f t="shared" si="98"/>
        <v>N/A</v>
      </c>
      <c r="I317" s="8">
        <v>6.5030000000000001</v>
      </c>
      <c r="J317" s="8">
        <v>4.0030000000000001</v>
      </c>
      <c r="K317" s="1" t="s">
        <v>737</v>
      </c>
      <c r="L317" s="111" t="str">
        <f t="shared" si="99"/>
        <v>Yes</v>
      </c>
    </row>
    <row r="318" spans="1:12" x14ac:dyDescent="0.25">
      <c r="A318" s="162" t="s">
        <v>1112</v>
      </c>
      <c r="B318" s="9" t="s">
        <v>213</v>
      </c>
      <c r="C318" s="23">
        <v>14791</v>
      </c>
      <c r="D318" s="5" t="str">
        <f t="shared" si="97"/>
        <v>N/A</v>
      </c>
      <c r="E318" s="23">
        <v>16127</v>
      </c>
      <c r="F318" s="5" t="str">
        <f t="shared" si="97"/>
        <v>N/A</v>
      </c>
      <c r="G318" s="23">
        <v>17170</v>
      </c>
      <c r="H318" s="5" t="str">
        <f t="shared" si="98"/>
        <v>N/A</v>
      </c>
      <c r="I318" s="8">
        <v>9.0329999999999995</v>
      </c>
      <c r="J318" s="8">
        <v>6.4669999999999996</v>
      </c>
      <c r="K318" s="1" t="s">
        <v>737</v>
      </c>
      <c r="L318" s="111" t="str">
        <f t="shared" si="99"/>
        <v>Yes</v>
      </c>
    </row>
    <row r="319" spans="1:12" x14ac:dyDescent="0.25">
      <c r="A319" s="162" t="s">
        <v>98</v>
      </c>
      <c r="B319" s="22" t="s">
        <v>291</v>
      </c>
      <c r="C319" s="4">
        <v>96.665671728000007</v>
      </c>
      <c r="D319" s="27" t="str">
        <f>IF($B319="N/A","N/A",IF(C319&gt;80,"Yes","No"))</f>
        <v>Yes</v>
      </c>
      <c r="E319" s="4">
        <v>96.256153999000006</v>
      </c>
      <c r="F319" s="27" t="str">
        <f>IF($B319="N/A","N/A",IF(E319&gt;80,"Yes","No"))</f>
        <v>Yes</v>
      </c>
      <c r="G319" s="4">
        <v>96.056345625000006</v>
      </c>
      <c r="H319" s="27" t="str">
        <f>IF($B319="N/A","N/A",IF(G319&gt;80,"Yes","No"))</f>
        <v>Yes</v>
      </c>
      <c r="I319" s="8">
        <v>-0.42399999999999999</v>
      </c>
      <c r="J319" s="8">
        <v>-0.20799999999999999</v>
      </c>
      <c r="K319" s="28" t="s">
        <v>738</v>
      </c>
      <c r="L319" s="111" t="str">
        <f t="shared" si="92"/>
        <v>Yes</v>
      </c>
    </row>
    <row r="320" spans="1:12" x14ac:dyDescent="0.25">
      <c r="A320" s="162" t="s">
        <v>332</v>
      </c>
      <c r="B320" s="22" t="s">
        <v>278</v>
      </c>
      <c r="C320" s="4">
        <v>8.9063056599999996E-2</v>
      </c>
      <c r="D320" s="27" t="str">
        <f>IF($B320="N/A","N/A",IF(C320&gt;=5,"No",IF(C320&lt;0,"No","Yes")))</f>
        <v>Yes</v>
      </c>
      <c r="E320" s="4">
        <v>7.8900377899999999E-2</v>
      </c>
      <c r="F320" s="27" t="str">
        <f>IF($B320="N/A","N/A",IF(E320&gt;=5,"No",IF(E320&lt;0,"No","Yes")))</f>
        <v>Yes</v>
      </c>
      <c r="G320" s="4">
        <v>4.7194405000000002E-2</v>
      </c>
      <c r="H320" s="27" t="str">
        <f>IF($B320="N/A","N/A",IF(G320&gt;=5,"No",IF(G320&lt;0,"No","Yes")))</f>
        <v>Yes</v>
      </c>
      <c r="I320" s="8">
        <v>-11.4</v>
      </c>
      <c r="J320" s="8">
        <v>-40.200000000000003</v>
      </c>
      <c r="K320" s="28" t="s">
        <v>738</v>
      </c>
      <c r="L320" s="111" t="str">
        <f t="shared" si="92"/>
        <v>No</v>
      </c>
    </row>
    <row r="321" spans="1:12" x14ac:dyDescent="0.25">
      <c r="A321" s="162" t="s">
        <v>340</v>
      </c>
      <c r="B321" s="30" t="s">
        <v>278</v>
      </c>
      <c r="C321" s="4">
        <v>2.9655590752999998</v>
      </c>
      <c r="D321" s="27" t="str">
        <f>IF($B321="N/A","N/A",IF(C321&gt;=5,"No",IF(C321&lt;0,"No","Yes")))</f>
        <v>Yes</v>
      </c>
      <c r="E321" s="4">
        <v>3.5422117021999999</v>
      </c>
      <c r="F321" s="27" t="str">
        <f>IF($B321="N/A","N/A",IF(E321&gt;=5,"No",IF(E321&lt;0,"No","Yes")))</f>
        <v>Yes</v>
      </c>
      <c r="G321" s="4">
        <v>3.7912838675999998</v>
      </c>
      <c r="H321" s="27" t="str">
        <f>IF($B321="N/A","N/A",IF(G321&gt;=5,"No",IF(G321&lt;0,"No","Yes")))</f>
        <v>Yes</v>
      </c>
      <c r="I321" s="8">
        <v>19.440000000000001</v>
      </c>
      <c r="J321" s="8">
        <v>7.032</v>
      </c>
      <c r="K321" s="28" t="s">
        <v>738</v>
      </c>
      <c r="L321" s="111" t="str">
        <f t="shared" si="92"/>
        <v>Yes</v>
      </c>
    </row>
    <row r="322" spans="1:12" x14ac:dyDescent="0.25">
      <c r="A322" s="162" t="s">
        <v>333</v>
      </c>
      <c r="B322" s="30" t="s">
        <v>278</v>
      </c>
      <c r="C322" s="4">
        <v>0.26718916990000002</v>
      </c>
      <c r="D322" s="27" t="str">
        <f>IF($B322="N/A","N/A",IF(C322&gt;=5,"No",IF(C322&lt;0,"No","Yes")))</f>
        <v>Yes</v>
      </c>
      <c r="E322" s="4">
        <v>0.1116601839</v>
      </c>
      <c r="F322" s="27" t="str">
        <f>IF($B322="N/A","N/A",IF(E322&gt;=5,"No",IF(E322&lt;0,"No","Yes")))</f>
        <v>Yes</v>
      </c>
      <c r="G322" s="4">
        <v>9.6636162600000006E-2</v>
      </c>
      <c r="H322" s="27" t="str">
        <f>IF($B322="N/A","N/A",IF(G322&gt;=5,"No",IF(G322&lt;0,"No","Yes")))</f>
        <v>Yes</v>
      </c>
      <c r="I322" s="8">
        <v>-58.2</v>
      </c>
      <c r="J322" s="8">
        <v>-13.5</v>
      </c>
      <c r="K322" s="28" t="s">
        <v>738</v>
      </c>
      <c r="L322" s="111" t="str">
        <f t="shared" si="92"/>
        <v>Yes</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1.25169701E-2</v>
      </c>
      <c r="D326" s="27" t="str">
        <f t="shared" si="100"/>
        <v>No</v>
      </c>
      <c r="E326" s="4">
        <v>1.1073737199999999E-2</v>
      </c>
      <c r="F326" s="27" t="str">
        <f t="shared" si="101"/>
        <v>No</v>
      </c>
      <c r="G326" s="4">
        <v>8.5399399999999993E-3</v>
      </c>
      <c r="H326" s="27" t="str">
        <f t="shared" si="102"/>
        <v>No</v>
      </c>
      <c r="I326" s="8">
        <v>-11.5</v>
      </c>
      <c r="J326" s="8">
        <v>-22.9</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7.6859010773999996</v>
      </c>
      <c r="D334" s="27" t="str">
        <f>IF($B334="N/A","N/A",IF(C334&gt;15,"No",IF(C334&lt;2,"No","Yes")))</f>
        <v>Yes</v>
      </c>
      <c r="E334" s="4">
        <v>8.3832805023999999</v>
      </c>
      <c r="F334" s="27" t="str">
        <f>IF($B334="N/A","N/A",IF(E334&gt;15,"No",IF(E334&lt;2,"No","Yes")))</f>
        <v>Yes</v>
      </c>
      <c r="G334" s="4">
        <v>7.9713597382000003</v>
      </c>
      <c r="H334" s="27" t="str">
        <f>IF($B334="N/A","N/A",IF(G334&gt;15,"No",IF(G334&lt;2,"No","Yes")))</f>
        <v>Yes</v>
      </c>
      <c r="I334" s="8">
        <v>9.0730000000000004</v>
      </c>
      <c r="J334" s="8">
        <v>-4.91</v>
      </c>
      <c r="K334" s="28" t="s">
        <v>738</v>
      </c>
      <c r="L334" s="111" t="str">
        <f t="shared" si="92"/>
        <v>Yes</v>
      </c>
    </row>
    <row r="335" spans="1:12" x14ac:dyDescent="0.25">
      <c r="A335" s="162" t="s">
        <v>1118</v>
      </c>
      <c r="B335" s="22" t="s">
        <v>213</v>
      </c>
      <c r="C335" s="23">
        <v>101596</v>
      </c>
      <c r="D335" s="27" t="str">
        <f>IF($B335="N/A","N/A",IF(C335&gt;10,"No",IF(C335&lt;-10,"No","Yes")))</f>
        <v>N/A</v>
      </c>
      <c r="E335" s="23">
        <v>104255</v>
      </c>
      <c r="F335" s="27" t="str">
        <f>IF($B335="N/A","N/A",IF(E335&gt;10,"No",IF(E335&lt;-10,"No","Yes")))</f>
        <v>N/A</v>
      </c>
      <c r="G335" s="23">
        <v>105863</v>
      </c>
      <c r="H335" s="27" t="str">
        <f>IF($B335="N/A","N/A",IF(G335&gt;10,"No",IF(G335&lt;-10,"No","Yes")))</f>
        <v>N/A</v>
      </c>
      <c r="I335" s="8">
        <v>2.617</v>
      </c>
      <c r="J335" s="8">
        <v>1.542</v>
      </c>
      <c r="K335" s="28" t="s">
        <v>738</v>
      </c>
      <c r="L335" s="111" t="str">
        <f t="shared" si="92"/>
        <v>Yes</v>
      </c>
    </row>
    <row r="336" spans="1:12" x14ac:dyDescent="0.25">
      <c r="A336" s="162" t="s">
        <v>1673</v>
      </c>
      <c r="B336" s="22" t="s">
        <v>213</v>
      </c>
      <c r="C336" s="23">
        <v>5922</v>
      </c>
      <c r="D336" s="27" t="str">
        <f>IF($B336="N/A","N/A",IF(C336&gt;10,"No",IF(C336&lt;-10,"No","Yes")))</f>
        <v>N/A</v>
      </c>
      <c r="E336" s="23">
        <v>6066</v>
      </c>
      <c r="F336" s="27" t="str">
        <f>IF($B336="N/A","N/A",IF(E336&gt;10,"No",IF(E336&lt;-10,"No","Yes")))</f>
        <v>N/A</v>
      </c>
      <c r="G336" s="23">
        <v>6140</v>
      </c>
      <c r="H336" s="27" t="str">
        <f>IF($B336="N/A","N/A",IF(G336&gt;10,"No",IF(G336&lt;-10,"No","Yes")))</f>
        <v>N/A</v>
      </c>
      <c r="I336" s="8">
        <v>2.4319999999999999</v>
      </c>
      <c r="J336" s="8">
        <v>1.22</v>
      </c>
      <c r="K336" s="28" t="s">
        <v>738</v>
      </c>
      <c r="L336" s="111" t="str">
        <f t="shared" si="92"/>
        <v>Yes</v>
      </c>
    </row>
    <row r="337" spans="1:12" x14ac:dyDescent="0.25">
      <c r="A337" s="162" t="s">
        <v>1674</v>
      </c>
      <c r="B337" s="22" t="s">
        <v>213</v>
      </c>
      <c r="C337" s="23">
        <v>419</v>
      </c>
      <c r="D337" s="27" t="str">
        <f>IF($B337="N/A","N/A",IF(C337&gt;10,"No",IF(C337&lt;-10,"No","Yes")))</f>
        <v>N/A</v>
      </c>
      <c r="E337" s="23">
        <v>464</v>
      </c>
      <c r="F337" s="27" t="str">
        <f>IF($B337="N/A","N/A",IF(E337&gt;10,"No",IF(E337&lt;-10,"No","Yes")))</f>
        <v>N/A</v>
      </c>
      <c r="G337" s="23">
        <v>404</v>
      </c>
      <c r="H337" s="27" t="str">
        <f>IF($B337="N/A","N/A",IF(G337&gt;10,"No",IF(G337&lt;-10,"No","Yes")))</f>
        <v>N/A</v>
      </c>
      <c r="I337" s="8">
        <v>10.74</v>
      </c>
      <c r="J337" s="8">
        <v>-12.9</v>
      </c>
      <c r="K337" s="28" t="s">
        <v>738</v>
      </c>
      <c r="L337" s="111" t="str">
        <f t="shared" si="92"/>
        <v>Yes</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1999041682</v>
      </c>
      <c r="D6" s="7" t="str">
        <f t="shared" ref="D6:D12" si="0">IF($B6="N/A","N/A",IF(C6&gt;10,"No",IF(C6&lt;-10,"No","Yes")))</f>
        <v>N/A</v>
      </c>
      <c r="E6" s="10">
        <v>2143265136</v>
      </c>
      <c r="F6" s="7" t="str">
        <f t="shared" ref="F6:F12" si="1">IF($B6="N/A","N/A",IF(E6&gt;10,"No",IF(E6&lt;-10,"No","Yes")))</f>
        <v>N/A</v>
      </c>
      <c r="G6" s="10">
        <v>2432582300</v>
      </c>
      <c r="H6" s="7" t="str">
        <f t="shared" ref="H6:H12" si="2">IF($B6="N/A","N/A",IF(G6&gt;10,"No",IF(G6&lt;-10,"No","Yes")))</f>
        <v>N/A</v>
      </c>
      <c r="I6" s="8">
        <v>7.2149999999999999</v>
      </c>
      <c r="J6" s="8">
        <v>13.5</v>
      </c>
      <c r="K6" s="30" t="s">
        <v>736</v>
      </c>
      <c r="L6" s="111" t="str">
        <f t="shared" ref="L6:L13" si="3">IF(J6="Div by 0", "N/A", IF(K6="N/A","N/A", IF(J6&gt;VALUE(MID(K6,1,2)), "No", IF(J6&lt;-1*VALUE(MID(K6,1,2)), "No", "Yes"))))</f>
        <v>Yes</v>
      </c>
    </row>
    <row r="7" spans="1:12" x14ac:dyDescent="0.25">
      <c r="A7" s="143" t="s">
        <v>1119</v>
      </c>
      <c r="B7" s="30" t="s">
        <v>213</v>
      </c>
      <c r="C7" s="10">
        <v>8289.8942614999996</v>
      </c>
      <c r="D7" s="7" t="str">
        <f t="shared" si="0"/>
        <v>N/A</v>
      </c>
      <c r="E7" s="10">
        <v>8538.3266313000004</v>
      </c>
      <c r="F7" s="7" t="str">
        <f t="shared" si="1"/>
        <v>N/A</v>
      </c>
      <c r="G7" s="10">
        <v>9538.2292627000006</v>
      </c>
      <c r="H7" s="7" t="str">
        <f t="shared" si="2"/>
        <v>N/A</v>
      </c>
      <c r="I7" s="8">
        <v>2.9969999999999999</v>
      </c>
      <c r="J7" s="8">
        <v>11.71</v>
      </c>
      <c r="K7" s="30" t="s">
        <v>736</v>
      </c>
      <c r="L7" s="111" t="str">
        <f t="shared" si="3"/>
        <v>Yes</v>
      </c>
    </row>
    <row r="8" spans="1:12" x14ac:dyDescent="0.25">
      <c r="A8" s="143" t="s">
        <v>721</v>
      </c>
      <c r="B8" s="30" t="s">
        <v>213</v>
      </c>
      <c r="C8" s="10">
        <v>1561</v>
      </c>
      <c r="D8" s="7" t="str">
        <f t="shared" si="0"/>
        <v>N/A</v>
      </c>
      <c r="E8" s="10">
        <v>1775</v>
      </c>
      <c r="F8" s="7" t="str">
        <f t="shared" si="1"/>
        <v>N/A</v>
      </c>
      <c r="G8" s="10">
        <v>1944</v>
      </c>
      <c r="H8" s="7" t="str">
        <f t="shared" si="2"/>
        <v>N/A</v>
      </c>
      <c r="I8" s="8">
        <v>13.71</v>
      </c>
      <c r="J8" s="8">
        <v>9.5210000000000008</v>
      </c>
      <c r="K8" s="30" t="s">
        <v>736</v>
      </c>
      <c r="L8" s="111" t="str">
        <f t="shared" si="3"/>
        <v>Yes</v>
      </c>
    </row>
    <row r="9" spans="1:12" x14ac:dyDescent="0.25">
      <c r="A9" s="143" t="s">
        <v>722</v>
      </c>
      <c r="B9" s="30" t="s">
        <v>213</v>
      </c>
      <c r="C9" s="10">
        <v>2062</v>
      </c>
      <c r="D9" s="7" t="str">
        <f t="shared" si="0"/>
        <v>N/A</v>
      </c>
      <c r="E9" s="10">
        <v>2424</v>
      </c>
      <c r="F9" s="7" t="str">
        <f t="shared" si="1"/>
        <v>N/A</v>
      </c>
      <c r="G9" s="10">
        <v>2628</v>
      </c>
      <c r="H9" s="7" t="str">
        <f t="shared" si="2"/>
        <v>N/A</v>
      </c>
      <c r="I9" s="8">
        <v>17.559999999999999</v>
      </c>
      <c r="J9" s="8">
        <v>8.4160000000000004</v>
      </c>
      <c r="K9" s="30" t="s">
        <v>736</v>
      </c>
      <c r="L9" s="111" t="str">
        <f t="shared" si="3"/>
        <v>Yes</v>
      </c>
    </row>
    <row r="10" spans="1:12" x14ac:dyDescent="0.25">
      <c r="A10" s="143" t="s">
        <v>723</v>
      </c>
      <c r="B10" s="30" t="s">
        <v>213</v>
      </c>
      <c r="C10" s="10">
        <v>5449</v>
      </c>
      <c r="D10" s="7" t="str">
        <f t="shared" si="0"/>
        <v>N/A</v>
      </c>
      <c r="E10" s="10">
        <v>5912</v>
      </c>
      <c r="F10" s="7" t="str">
        <f t="shared" si="1"/>
        <v>N/A</v>
      </c>
      <c r="G10" s="10">
        <v>6012</v>
      </c>
      <c r="H10" s="7" t="str">
        <f t="shared" si="2"/>
        <v>N/A</v>
      </c>
      <c r="I10" s="8">
        <v>8.4969999999999999</v>
      </c>
      <c r="J10" s="8">
        <v>1.6910000000000001</v>
      </c>
      <c r="K10" s="30" t="s">
        <v>736</v>
      </c>
      <c r="L10" s="111" t="str">
        <f t="shared" si="3"/>
        <v>Yes</v>
      </c>
    </row>
    <row r="11" spans="1:12" x14ac:dyDescent="0.25">
      <c r="A11" s="143" t="s">
        <v>724</v>
      </c>
      <c r="B11" s="30" t="s">
        <v>213</v>
      </c>
      <c r="C11" s="10">
        <v>36441</v>
      </c>
      <c r="D11" s="7" t="str">
        <f t="shared" si="0"/>
        <v>N/A</v>
      </c>
      <c r="E11" s="10">
        <v>38031</v>
      </c>
      <c r="F11" s="7" t="str">
        <f t="shared" si="1"/>
        <v>N/A</v>
      </c>
      <c r="G11" s="10">
        <v>40924</v>
      </c>
      <c r="H11" s="7" t="str">
        <f t="shared" si="2"/>
        <v>N/A</v>
      </c>
      <c r="I11" s="8">
        <v>4.3630000000000004</v>
      </c>
      <c r="J11" s="8">
        <v>7.6070000000000002</v>
      </c>
      <c r="K11" s="30" t="s">
        <v>736</v>
      </c>
      <c r="L11" s="111" t="str">
        <f t="shared" si="3"/>
        <v>Yes</v>
      </c>
    </row>
    <row r="12" spans="1:12" x14ac:dyDescent="0.25">
      <c r="A12" s="143" t="s">
        <v>725</v>
      </c>
      <c r="B12" s="30" t="s">
        <v>213</v>
      </c>
      <c r="C12" s="10">
        <v>114136</v>
      </c>
      <c r="D12" s="7" t="str">
        <f t="shared" si="0"/>
        <v>N/A</v>
      </c>
      <c r="E12" s="10">
        <v>112571</v>
      </c>
      <c r="F12" s="7" t="str">
        <f t="shared" si="1"/>
        <v>N/A</v>
      </c>
      <c r="G12" s="10">
        <v>155081</v>
      </c>
      <c r="H12" s="7" t="str">
        <f t="shared" si="2"/>
        <v>N/A</v>
      </c>
      <c r="I12" s="8">
        <v>-1.37</v>
      </c>
      <c r="J12" s="8">
        <v>37.76</v>
      </c>
      <c r="K12" s="30" t="s">
        <v>736</v>
      </c>
      <c r="L12" s="111" t="str">
        <f t="shared" si="3"/>
        <v>No</v>
      </c>
    </row>
    <row r="13" spans="1:12" x14ac:dyDescent="0.25">
      <c r="A13" s="143" t="s">
        <v>74</v>
      </c>
      <c r="B13" s="30" t="s">
        <v>213</v>
      </c>
      <c r="C13" s="10">
        <v>1467071</v>
      </c>
      <c r="D13" s="7" t="str">
        <f>IF($B13="N/A","N/A",IF(C13&gt;10,"No",IF(C13&lt;-10,"No","Yes")))</f>
        <v>N/A</v>
      </c>
      <c r="E13" s="10">
        <v>1448759</v>
      </c>
      <c r="F13" s="7" t="str">
        <f>IF($B13="N/A","N/A",IF(E13&gt;10,"No",IF(E13&lt;-10,"No","Yes")))</f>
        <v>N/A</v>
      </c>
      <c r="G13" s="10">
        <v>1508322</v>
      </c>
      <c r="H13" s="7" t="str">
        <f>IF($B13="N/A","N/A",IF(G13&gt;10,"No",IF(G13&lt;-10,"No","Yes")))</f>
        <v>N/A</v>
      </c>
      <c r="I13" s="8">
        <v>-1.25</v>
      </c>
      <c r="J13" s="8">
        <v>4.1109999999999998</v>
      </c>
      <c r="K13" s="30" t="s">
        <v>736</v>
      </c>
      <c r="L13" s="111" t="str">
        <f t="shared" si="3"/>
        <v>Yes</v>
      </c>
    </row>
    <row r="14" spans="1:12" x14ac:dyDescent="0.25">
      <c r="A14" s="159" t="s">
        <v>157</v>
      </c>
      <c r="B14" s="22" t="s">
        <v>213</v>
      </c>
      <c r="C14" s="4">
        <v>1.9552794619</v>
      </c>
      <c r="D14" s="27" t="str">
        <f t="shared" ref="D14:D18" si="4">IF($B14="N/A","N/A",IF(C14&gt;10,"No",IF(C14&lt;-10,"No","Yes")))</f>
        <v>N/A</v>
      </c>
      <c r="E14" s="4">
        <v>1.9807423402</v>
      </c>
      <c r="F14" s="27" t="str">
        <f t="shared" ref="F14:F18" si="5">IF($B14="N/A","N/A",IF(E14&gt;10,"No",IF(E14&lt;-10,"No","Yes")))</f>
        <v>N/A</v>
      </c>
      <c r="G14" s="4">
        <v>2.2616503617000001</v>
      </c>
      <c r="H14" s="27" t="str">
        <f t="shared" ref="H14:H18" si="6">IF($B14="N/A","N/A",IF(G14&gt;10,"No",IF(G14&lt;-10,"No","Yes")))</f>
        <v>N/A</v>
      </c>
      <c r="I14" s="8">
        <v>1.302</v>
      </c>
      <c r="J14" s="8">
        <v>14.18</v>
      </c>
      <c r="K14" s="28" t="s">
        <v>736</v>
      </c>
      <c r="L14" s="111" t="str">
        <f t="shared" ref="L14:L18" si="7">IF(J14="Div by 0", "N/A", IF(K14="N/A","N/A", IF(J14&gt;VALUE(MID(K14,1,2)), "No", IF(J14&lt;-1*VALUE(MID(K14,1,2)), "No", "Yes"))))</f>
        <v>Yes</v>
      </c>
    </row>
    <row r="15" spans="1:12" x14ac:dyDescent="0.25">
      <c r="A15" s="143" t="s">
        <v>417</v>
      </c>
      <c r="B15" s="22" t="s">
        <v>213</v>
      </c>
      <c r="C15" s="4">
        <v>15.600730927000001</v>
      </c>
      <c r="D15" s="27" t="str">
        <f t="shared" si="4"/>
        <v>N/A</v>
      </c>
      <c r="E15" s="4">
        <v>16.646399134999999</v>
      </c>
      <c r="F15" s="27" t="str">
        <f t="shared" si="5"/>
        <v>N/A</v>
      </c>
      <c r="G15" s="4">
        <v>13.067221428</v>
      </c>
      <c r="H15" s="27" t="str">
        <f t="shared" si="6"/>
        <v>N/A</v>
      </c>
      <c r="I15" s="8">
        <v>6.7030000000000003</v>
      </c>
      <c r="J15" s="8">
        <v>-21.5</v>
      </c>
      <c r="K15" s="28" t="s">
        <v>736</v>
      </c>
      <c r="L15" s="111" t="str">
        <f t="shared" si="7"/>
        <v>Yes</v>
      </c>
    </row>
    <row r="16" spans="1:12" x14ac:dyDescent="0.25">
      <c r="A16" s="143" t="s">
        <v>418</v>
      </c>
      <c r="B16" s="22" t="s">
        <v>213</v>
      </c>
      <c r="C16" s="4">
        <v>1.8193052314</v>
      </c>
      <c r="D16" s="27" t="str">
        <f t="shared" si="4"/>
        <v>N/A</v>
      </c>
      <c r="E16" s="4">
        <v>1.9511325924</v>
      </c>
      <c r="F16" s="27" t="str">
        <f t="shared" si="5"/>
        <v>N/A</v>
      </c>
      <c r="G16" s="4">
        <v>1.5510565328000001</v>
      </c>
      <c r="H16" s="27" t="str">
        <f t="shared" si="6"/>
        <v>N/A</v>
      </c>
      <c r="I16" s="8">
        <v>7.2460000000000004</v>
      </c>
      <c r="J16" s="8">
        <v>-20.5</v>
      </c>
      <c r="K16" s="28" t="s">
        <v>736</v>
      </c>
      <c r="L16" s="111" t="str">
        <f t="shared" si="7"/>
        <v>Yes</v>
      </c>
    </row>
    <row r="17" spans="1:12" x14ac:dyDescent="0.25">
      <c r="A17" s="143" t="s">
        <v>419</v>
      </c>
      <c r="B17" s="22" t="s">
        <v>213</v>
      </c>
      <c r="C17" s="4">
        <v>0.72801235949999998</v>
      </c>
      <c r="D17" s="27" t="str">
        <f t="shared" si="4"/>
        <v>N/A</v>
      </c>
      <c r="E17" s="4">
        <v>0.58518127419999999</v>
      </c>
      <c r="F17" s="27" t="str">
        <f t="shared" si="5"/>
        <v>N/A</v>
      </c>
      <c r="G17" s="4">
        <v>0.80207725910000005</v>
      </c>
      <c r="H17" s="27" t="str">
        <f t="shared" si="6"/>
        <v>N/A</v>
      </c>
      <c r="I17" s="8">
        <v>-19.600000000000001</v>
      </c>
      <c r="J17" s="8">
        <v>37.06</v>
      </c>
      <c r="K17" s="28" t="s">
        <v>736</v>
      </c>
      <c r="L17" s="111" t="str">
        <f t="shared" si="7"/>
        <v>No</v>
      </c>
    </row>
    <row r="18" spans="1:12" x14ac:dyDescent="0.25">
      <c r="A18" s="143" t="s">
        <v>420</v>
      </c>
      <c r="B18" s="22" t="s">
        <v>213</v>
      </c>
      <c r="C18" s="4">
        <v>1.2889685071999999</v>
      </c>
      <c r="D18" s="27" t="str">
        <f t="shared" si="4"/>
        <v>N/A</v>
      </c>
      <c r="E18" s="4">
        <v>1.0955520586</v>
      </c>
      <c r="F18" s="27" t="str">
        <f t="shared" si="5"/>
        <v>N/A</v>
      </c>
      <c r="G18" s="4">
        <v>2.2477768444000001</v>
      </c>
      <c r="H18" s="27" t="str">
        <f t="shared" si="6"/>
        <v>N/A</v>
      </c>
      <c r="I18" s="8">
        <v>-15</v>
      </c>
      <c r="J18" s="8">
        <v>105.2</v>
      </c>
      <c r="K18" s="28" t="s">
        <v>736</v>
      </c>
      <c r="L18" s="111" t="str">
        <f t="shared" si="7"/>
        <v>No</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0</v>
      </c>
      <c r="K19" s="30" t="s">
        <v>213</v>
      </c>
      <c r="L19" s="111" t="str">
        <f t="shared" ref="L19:L25" si="11">IF(J19="Div by 0", "N/A", IF(K19="N/A","N/A", IF(J19&gt;VALUE(MID(K19,1,2)), "No", IF(J19&lt;-1*VALUE(MID(K19,1,2)), "No", "Yes"))))</f>
        <v>N/A</v>
      </c>
    </row>
    <row r="20" spans="1:12" x14ac:dyDescent="0.25">
      <c r="A20" s="143" t="s">
        <v>76</v>
      </c>
      <c r="B20" s="30" t="s">
        <v>213</v>
      </c>
      <c r="C20" s="23">
        <v>29</v>
      </c>
      <c r="D20" s="27" t="str">
        <f t="shared" si="8"/>
        <v>N/A</v>
      </c>
      <c r="E20" s="23">
        <v>27</v>
      </c>
      <c r="F20" s="27" t="str">
        <f t="shared" si="9"/>
        <v>N/A</v>
      </c>
      <c r="G20" s="23">
        <v>46</v>
      </c>
      <c r="H20" s="27" t="str">
        <f t="shared" si="10"/>
        <v>N/A</v>
      </c>
      <c r="I20" s="8">
        <v>-6.9</v>
      </c>
      <c r="J20" s="8">
        <v>70.37</v>
      </c>
      <c r="K20" s="30" t="s">
        <v>213</v>
      </c>
      <c r="L20" s="111" t="str">
        <f t="shared" si="11"/>
        <v>N/A</v>
      </c>
    </row>
    <row r="21" spans="1:12" x14ac:dyDescent="0.25">
      <c r="A21" s="159" t="s">
        <v>1119</v>
      </c>
      <c r="B21" s="30" t="s">
        <v>213</v>
      </c>
      <c r="C21" s="10">
        <v>8289.8942614999996</v>
      </c>
      <c r="D21" s="7" t="str">
        <f t="shared" si="8"/>
        <v>N/A</v>
      </c>
      <c r="E21" s="10">
        <v>8538.3266313000004</v>
      </c>
      <c r="F21" s="7" t="str">
        <f t="shared" si="9"/>
        <v>N/A</v>
      </c>
      <c r="G21" s="10">
        <v>9538.2292627000006</v>
      </c>
      <c r="H21" s="7" t="str">
        <f t="shared" si="10"/>
        <v>N/A</v>
      </c>
      <c r="I21" s="8">
        <v>2.9969999999999999</v>
      </c>
      <c r="J21" s="8">
        <v>11.71</v>
      </c>
      <c r="K21" s="30" t="s">
        <v>736</v>
      </c>
      <c r="L21" s="111" t="str">
        <f t="shared" si="11"/>
        <v>Yes</v>
      </c>
    </row>
    <row r="22" spans="1:12" x14ac:dyDescent="0.25">
      <c r="A22" s="143" t="s">
        <v>1703</v>
      </c>
      <c r="B22" s="30" t="s">
        <v>213</v>
      </c>
      <c r="C22" s="10">
        <v>14955.750495</v>
      </c>
      <c r="D22" s="7" t="str">
        <f t="shared" si="8"/>
        <v>N/A</v>
      </c>
      <c r="E22" s="10">
        <v>14794.315227999999</v>
      </c>
      <c r="F22" s="7" t="str">
        <f t="shared" si="9"/>
        <v>N/A</v>
      </c>
      <c r="G22" s="10">
        <v>22446.523534</v>
      </c>
      <c r="H22" s="7" t="str">
        <f t="shared" si="10"/>
        <v>N/A</v>
      </c>
      <c r="I22" s="8">
        <v>-1.08</v>
      </c>
      <c r="J22" s="8">
        <v>51.72</v>
      </c>
      <c r="K22" s="30" t="s">
        <v>736</v>
      </c>
      <c r="L22" s="111" t="str">
        <f t="shared" si="11"/>
        <v>No</v>
      </c>
    </row>
    <row r="23" spans="1:12" x14ac:dyDescent="0.25">
      <c r="A23" s="143" t="s">
        <v>1120</v>
      </c>
      <c r="B23" s="30" t="s">
        <v>213</v>
      </c>
      <c r="C23" s="10">
        <v>26021.685203000001</v>
      </c>
      <c r="D23" s="7" t="str">
        <f t="shared" si="8"/>
        <v>N/A</v>
      </c>
      <c r="E23" s="10">
        <v>26732.233155999998</v>
      </c>
      <c r="F23" s="7" t="str">
        <f t="shared" si="9"/>
        <v>N/A</v>
      </c>
      <c r="G23" s="10">
        <v>28985.583007000001</v>
      </c>
      <c r="H23" s="7" t="str">
        <f t="shared" si="10"/>
        <v>N/A</v>
      </c>
      <c r="I23" s="8">
        <v>2.7309999999999999</v>
      </c>
      <c r="J23" s="8">
        <v>8.4290000000000003</v>
      </c>
      <c r="K23" s="30" t="s">
        <v>736</v>
      </c>
      <c r="L23" s="111" t="str">
        <f t="shared" si="11"/>
        <v>Yes</v>
      </c>
    </row>
    <row r="24" spans="1:12" x14ac:dyDescent="0.25">
      <c r="A24" s="143" t="s">
        <v>1121</v>
      </c>
      <c r="B24" s="30" t="s">
        <v>213</v>
      </c>
      <c r="C24" s="10">
        <v>2792.4601483000001</v>
      </c>
      <c r="D24" s="7" t="str">
        <f t="shared" si="8"/>
        <v>N/A</v>
      </c>
      <c r="E24" s="10">
        <v>2865.2180130000002</v>
      </c>
      <c r="F24" s="7" t="str">
        <f t="shared" si="9"/>
        <v>N/A</v>
      </c>
      <c r="G24" s="10">
        <v>3111.6318476000001</v>
      </c>
      <c r="H24" s="7" t="str">
        <f t="shared" si="10"/>
        <v>N/A</v>
      </c>
      <c r="I24" s="8">
        <v>2.6059999999999999</v>
      </c>
      <c r="J24" s="8">
        <v>8.6</v>
      </c>
      <c r="K24" s="30" t="s">
        <v>736</v>
      </c>
      <c r="L24" s="111" t="str">
        <f t="shared" si="11"/>
        <v>Yes</v>
      </c>
    </row>
    <row r="25" spans="1:12" x14ac:dyDescent="0.25">
      <c r="A25" s="143" t="s">
        <v>1122</v>
      </c>
      <c r="B25" s="30" t="s">
        <v>213</v>
      </c>
      <c r="C25" s="10">
        <v>4391.3633067999999</v>
      </c>
      <c r="D25" s="7" t="str">
        <f t="shared" si="8"/>
        <v>N/A</v>
      </c>
      <c r="E25" s="10">
        <v>4617.2530526</v>
      </c>
      <c r="F25" s="7" t="str">
        <f t="shared" si="9"/>
        <v>N/A</v>
      </c>
      <c r="G25" s="10">
        <v>4774.5304483</v>
      </c>
      <c r="H25" s="7" t="str">
        <f t="shared" si="10"/>
        <v>N/A</v>
      </c>
      <c r="I25" s="8">
        <v>5.1440000000000001</v>
      </c>
      <c r="J25" s="8">
        <v>3.4060000000000001</v>
      </c>
      <c r="K25" s="30" t="s">
        <v>736</v>
      </c>
      <c r="L25" s="111" t="str">
        <f t="shared" si="11"/>
        <v>Yes</v>
      </c>
    </row>
    <row r="26" spans="1:12" x14ac:dyDescent="0.25">
      <c r="A26" s="134" t="s">
        <v>1123</v>
      </c>
      <c r="B26" s="30" t="s">
        <v>213</v>
      </c>
      <c r="C26" s="10">
        <v>8446.5269558</v>
      </c>
      <c r="D26" s="7" t="str">
        <f t="shared" si="8"/>
        <v>N/A</v>
      </c>
      <c r="E26" s="10">
        <v>8636.0873573000008</v>
      </c>
      <c r="F26" s="7" t="str">
        <f t="shared" si="9"/>
        <v>N/A</v>
      </c>
      <c r="G26" s="10">
        <v>9700.4335969999993</v>
      </c>
      <c r="H26" s="7" t="str">
        <f t="shared" si="10"/>
        <v>N/A</v>
      </c>
      <c r="I26" s="8">
        <v>2.2440000000000002</v>
      </c>
      <c r="J26" s="8">
        <v>12.32</v>
      </c>
      <c r="K26" s="30" t="s">
        <v>736</v>
      </c>
      <c r="L26" s="111" t="str">
        <f>IF(J26="Div by 0", "N/A", IF(OR(J26="N/A",K26="N/A"),"N/A", IF(J26&gt;VALUE(MID(K26,1,2)), "No", IF(J26&lt;-1*VALUE(MID(K26,1,2)), "No", "Yes"))))</f>
        <v>Yes</v>
      </c>
    </row>
    <row r="27" spans="1:12" x14ac:dyDescent="0.25">
      <c r="A27" s="134" t="s">
        <v>1124</v>
      </c>
      <c r="B27" s="30" t="s">
        <v>213</v>
      </c>
      <c r="C27" s="10">
        <v>8111.8595259000003</v>
      </c>
      <c r="D27" s="7" t="str">
        <f t="shared" si="8"/>
        <v>N/A</v>
      </c>
      <c r="E27" s="10">
        <v>8428.2124612000007</v>
      </c>
      <c r="F27" s="7" t="str">
        <f t="shared" si="9"/>
        <v>N/A</v>
      </c>
      <c r="G27" s="10">
        <v>9355.4088057999998</v>
      </c>
      <c r="H27" s="7" t="str">
        <f t="shared" si="10"/>
        <v>N/A</v>
      </c>
      <c r="I27" s="8">
        <v>3.9</v>
      </c>
      <c r="J27" s="8">
        <v>11</v>
      </c>
      <c r="K27" s="30" t="s">
        <v>736</v>
      </c>
      <c r="L27" s="111" t="str">
        <f>IF(J27="Div by 0", "N/A", IF(OR(J27="N/A",K27="N/A"),"N/A", IF(J27&gt;VALUE(MID(K27,1,2)), "No", IF(J27&lt;-1*VALUE(MID(K27,1,2)), "No", "Yes"))))</f>
        <v>Yes</v>
      </c>
    </row>
    <row r="28" spans="1:12" x14ac:dyDescent="0.25">
      <c r="A28" s="159" t="s">
        <v>1125</v>
      </c>
      <c r="B28" s="30" t="s">
        <v>213</v>
      </c>
      <c r="C28" s="10">
        <v>18188.618473999999</v>
      </c>
      <c r="D28" s="7" t="str">
        <f t="shared" si="8"/>
        <v>N/A</v>
      </c>
      <c r="E28" s="10">
        <v>18489.905217</v>
      </c>
      <c r="F28" s="7" t="str">
        <f t="shared" si="9"/>
        <v>N/A</v>
      </c>
      <c r="G28" s="10">
        <v>22815.711937</v>
      </c>
      <c r="H28" s="7" t="str">
        <f t="shared" si="10"/>
        <v>N/A</v>
      </c>
      <c r="I28" s="8">
        <v>1.6559999999999999</v>
      </c>
      <c r="J28" s="8">
        <v>23.4</v>
      </c>
      <c r="K28" s="30" t="s">
        <v>736</v>
      </c>
      <c r="L28" s="111" t="str">
        <f>IF(J28="Div by 0", "N/A", IF(K28="N/A","N/A", IF(J28&gt;VALUE(MID(K28,1,2)), "No", IF(J28&lt;-1*VALUE(MID(K28,1,2)), "No", "Yes"))))</f>
        <v>Yes</v>
      </c>
    </row>
    <row r="29" spans="1:12" x14ac:dyDescent="0.25">
      <c r="A29" s="134" t="s">
        <v>1126</v>
      </c>
      <c r="B29" s="30" t="s">
        <v>213</v>
      </c>
      <c r="C29" s="10">
        <v>14744.567782</v>
      </c>
      <c r="D29" s="7" t="str">
        <f t="shared" si="8"/>
        <v>N/A</v>
      </c>
      <c r="E29" s="10">
        <v>14485.267093</v>
      </c>
      <c r="F29" s="7" t="str">
        <f t="shared" si="9"/>
        <v>N/A</v>
      </c>
      <c r="G29" s="10">
        <v>22435.359707</v>
      </c>
      <c r="H29" s="7" t="str">
        <f t="shared" si="10"/>
        <v>N/A</v>
      </c>
      <c r="I29" s="8">
        <v>-1.76</v>
      </c>
      <c r="J29" s="8">
        <v>54.88</v>
      </c>
      <c r="K29" s="30" t="s">
        <v>736</v>
      </c>
      <c r="L29" s="111" t="str">
        <f>IF(J29="Div by 0", "N/A", IF(K29="N/A","N/A", IF(J29&gt;VALUE(MID(K29,1,2)), "No", IF(J29&lt;-1*VALUE(MID(K29,1,2)), "No", "Yes"))))</f>
        <v>No</v>
      </c>
    </row>
    <row r="30" spans="1:12" x14ac:dyDescent="0.25">
      <c r="A30" s="134" t="s">
        <v>1127</v>
      </c>
      <c r="B30" s="30" t="s">
        <v>213</v>
      </c>
      <c r="C30" s="10">
        <v>21670.012073999998</v>
      </c>
      <c r="D30" s="7" t="str">
        <f t="shared" si="8"/>
        <v>N/A</v>
      </c>
      <c r="E30" s="10">
        <v>22472.100955000002</v>
      </c>
      <c r="F30" s="7" t="str">
        <f t="shared" si="9"/>
        <v>N/A</v>
      </c>
      <c r="G30" s="10">
        <v>24293.320398</v>
      </c>
      <c r="H30" s="7" t="str">
        <f t="shared" si="10"/>
        <v>N/A</v>
      </c>
      <c r="I30" s="8">
        <v>3.7010000000000001</v>
      </c>
      <c r="J30" s="8">
        <v>8.1039999999999992</v>
      </c>
      <c r="K30" s="30" t="s">
        <v>736</v>
      </c>
      <c r="L30" s="111" t="str">
        <f>IF(J30="Div by 0", "N/A", IF(K30="N/A","N/A", IF(J30&gt;VALUE(MID(K30,1,2)), "No", IF(J30&lt;-1*VALUE(MID(K30,1,2)), "No", "Yes"))))</f>
        <v>Yes</v>
      </c>
    </row>
    <row r="31" spans="1:12" x14ac:dyDescent="0.25">
      <c r="A31" s="134" t="s">
        <v>1128</v>
      </c>
      <c r="B31" s="30" t="s">
        <v>213</v>
      </c>
      <c r="C31" s="10">
        <v>18435.999016000002</v>
      </c>
      <c r="D31" s="7" t="str">
        <f t="shared" si="8"/>
        <v>N/A</v>
      </c>
      <c r="E31" s="10">
        <v>18597.722415</v>
      </c>
      <c r="F31" s="7" t="str">
        <f t="shared" si="9"/>
        <v>N/A</v>
      </c>
      <c r="G31" s="10">
        <v>23312.62472</v>
      </c>
      <c r="H31" s="7" t="str">
        <f t="shared" si="10"/>
        <v>N/A</v>
      </c>
      <c r="I31" s="8">
        <v>0.87719999999999998</v>
      </c>
      <c r="J31" s="8">
        <v>25.35</v>
      </c>
      <c r="K31" s="30" t="s">
        <v>736</v>
      </c>
      <c r="L31" s="111" t="str">
        <f>IF(J31="Div by 0", "N/A", IF(OR(J31="N/A",K31="N/A"),"N/A", IF(J31&gt;VALUE(MID(K31,1,2)), "No", IF(J31&lt;-1*VALUE(MID(K31,1,2)), "No", "Yes"))))</f>
        <v>Yes</v>
      </c>
    </row>
    <row r="32" spans="1:12" x14ac:dyDescent="0.25">
      <c r="A32" s="134" t="s">
        <v>1129</v>
      </c>
      <c r="B32" s="30" t="s">
        <v>213</v>
      </c>
      <c r="C32" s="10">
        <v>17843.10152</v>
      </c>
      <c r="D32" s="7" t="str">
        <f t="shared" si="8"/>
        <v>N/A</v>
      </c>
      <c r="E32" s="10">
        <v>18343.280191999998</v>
      </c>
      <c r="F32" s="7" t="str">
        <f t="shared" si="9"/>
        <v>N/A</v>
      </c>
      <c r="G32" s="10">
        <v>22144.348818999999</v>
      </c>
      <c r="H32" s="7" t="str">
        <f t="shared" si="10"/>
        <v>N/A</v>
      </c>
      <c r="I32" s="8">
        <v>2.8029999999999999</v>
      </c>
      <c r="J32" s="8">
        <v>20.72</v>
      </c>
      <c r="K32" s="30" t="s">
        <v>736</v>
      </c>
      <c r="L32" s="111" t="str">
        <f>IF(J32="Div by 0", "N/A", IF(OR(J32="N/A",K32="N/A"),"N/A", IF(J32&gt;VALUE(MID(K32,1,2)), "No", IF(J32&lt;-1*VALUE(MID(K32,1,2)), "No", "Yes"))))</f>
        <v>Yes</v>
      </c>
    </row>
    <row r="33" spans="1:12" x14ac:dyDescent="0.25">
      <c r="A33" s="134" t="s">
        <v>1706</v>
      </c>
      <c r="B33" s="30" t="s">
        <v>213</v>
      </c>
      <c r="C33" s="10">
        <v>14401.023987</v>
      </c>
      <c r="D33" s="7" t="str">
        <f t="shared" si="8"/>
        <v>N/A</v>
      </c>
      <c r="E33" s="10">
        <v>15239.41452</v>
      </c>
      <c r="F33" s="7" t="str">
        <f t="shared" si="9"/>
        <v>N/A</v>
      </c>
      <c r="G33" s="10">
        <v>16335.647387000001</v>
      </c>
      <c r="H33" s="7" t="str">
        <f t="shared" si="10"/>
        <v>N/A</v>
      </c>
      <c r="I33" s="8">
        <v>5.8220000000000001</v>
      </c>
      <c r="J33" s="8">
        <v>7.1929999999999996</v>
      </c>
      <c r="K33" s="30" t="s">
        <v>736</v>
      </c>
      <c r="L33" s="111" t="str">
        <f t="shared" ref="L33:L45" si="12">IF(J33="Div by 0", "N/A", IF(K33="N/A","N/A", IF(J33&gt;VALUE(MID(K33,1,2)), "No", IF(J33&lt;-1*VALUE(MID(K33,1,2)), "No", "Yes"))))</f>
        <v>Yes</v>
      </c>
    </row>
    <row r="34" spans="1:12" x14ac:dyDescent="0.25">
      <c r="A34" s="134" t="s">
        <v>1707</v>
      </c>
      <c r="B34" s="30" t="s">
        <v>213</v>
      </c>
      <c r="C34" s="10">
        <v>1791.4082948</v>
      </c>
      <c r="D34" s="7" t="str">
        <f t="shared" si="8"/>
        <v>N/A</v>
      </c>
      <c r="E34" s="10">
        <v>1764.8924497999999</v>
      </c>
      <c r="F34" s="7" t="str">
        <f t="shared" si="9"/>
        <v>N/A</v>
      </c>
      <c r="G34" s="10">
        <v>1959.6090850999999</v>
      </c>
      <c r="H34" s="7" t="str">
        <f t="shared" si="10"/>
        <v>N/A</v>
      </c>
      <c r="I34" s="8">
        <v>-1.48</v>
      </c>
      <c r="J34" s="8">
        <v>11.03</v>
      </c>
      <c r="K34" s="30" t="s">
        <v>736</v>
      </c>
      <c r="L34" s="111" t="str">
        <f t="shared" si="12"/>
        <v>Yes</v>
      </c>
    </row>
    <row r="35" spans="1:12" x14ac:dyDescent="0.25">
      <c r="A35" s="134" t="s">
        <v>1708</v>
      </c>
      <c r="B35" s="30" t="s">
        <v>213</v>
      </c>
      <c r="C35" s="10">
        <v>26802.037313000001</v>
      </c>
      <c r="D35" s="7" t="str">
        <f t="shared" si="8"/>
        <v>N/A</v>
      </c>
      <c r="E35" s="10">
        <v>28235.397842999999</v>
      </c>
      <c r="F35" s="7" t="str">
        <f t="shared" si="9"/>
        <v>N/A</v>
      </c>
      <c r="G35" s="10">
        <v>35583.953969000002</v>
      </c>
      <c r="H35" s="7" t="str">
        <f t="shared" si="10"/>
        <v>N/A</v>
      </c>
      <c r="I35" s="8">
        <v>5.3479999999999999</v>
      </c>
      <c r="J35" s="8">
        <v>26.03</v>
      </c>
      <c r="K35" s="30" t="s">
        <v>736</v>
      </c>
      <c r="L35" s="111" t="str">
        <f t="shared" si="12"/>
        <v>Yes</v>
      </c>
    </row>
    <row r="36" spans="1:12" x14ac:dyDescent="0.25">
      <c r="A36" s="134" t="s">
        <v>1709</v>
      </c>
      <c r="B36" s="30" t="s">
        <v>213</v>
      </c>
      <c r="C36" s="10">
        <v>1084.7784810000001</v>
      </c>
      <c r="D36" s="7" t="str">
        <f t="shared" si="8"/>
        <v>N/A</v>
      </c>
      <c r="E36" s="10">
        <v>986.44196428999999</v>
      </c>
      <c r="F36" s="7" t="str">
        <f t="shared" si="9"/>
        <v>N/A</v>
      </c>
      <c r="G36" s="10">
        <v>1025.9134615</v>
      </c>
      <c r="H36" s="7" t="str">
        <f t="shared" si="10"/>
        <v>N/A</v>
      </c>
      <c r="I36" s="8">
        <v>-9.07</v>
      </c>
      <c r="J36" s="8">
        <v>4.0010000000000003</v>
      </c>
      <c r="K36" s="30" t="s">
        <v>736</v>
      </c>
      <c r="L36" s="111" t="str">
        <f t="shared" si="12"/>
        <v>Yes</v>
      </c>
    </row>
    <row r="37" spans="1:12" x14ac:dyDescent="0.25">
      <c r="A37" s="134" t="s">
        <v>1710</v>
      </c>
      <c r="B37" s="30" t="s">
        <v>213</v>
      </c>
      <c r="C37" s="10">
        <v>6232.5769231000004</v>
      </c>
      <c r="D37" s="7" t="str">
        <f t="shared" si="8"/>
        <v>N/A</v>
      </c>
      <c r="E37" s="10">
        <v>3052.4117646999998</v>
      </c>
      <c r="F37" s="7" t="str">
        <f t="shared" si="9"/>
        <v>N/A</v>
      </c>
      <c r="G37" s="10">
        <v>3620.0384614999998</v>
      </c>
      <c r="H37" s="7" t="str">
        <f t="shared" si="10"/>
        <v>N/A</v>
      </c>
      <c r="I37" s="8">
        <v>-51</v>
      </c>
      <c r="J37" s="8">
        <v>18.600000000000001</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t="s">
        <v>1748</v>
      </c>
      <c r="D39" s="7" t="str">
        <f t="shared" si="8"/>
        <v>N/A</v>
      </c>
      <c r="E39" s="10" t="s">
        <v>1748</v>
      </c>
      <c r="F39" s="7" t="str">
        <f t="shared" si="9"/>
        <v>N/A</v>
      </c>
      <c r="G39" s="10" t="s">
        <v>1748</v>
      </c>
      <c r="H39" s="7" t="str">
        <f t="shared" si="10"/>
        <v>N/A</v>
      </c>
      <c r="I39" s="8" t="s">
        <v>1748</v>
      </c>
      <c r="J39" s="8" t="s">
        <v>1748</v>
      </c>
      <c r="K39" s="30" t="s">
        <v>736</v>
      </c>
      <c r="L39" s="111" t="str">
        <f t="shared" si="12"/>
        <v>N/A</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t="s">
        <v>1748</v>
      </c>
      <c r="D41" s="7" t="str">
        <f t="shared" si="8"/>
        <v>N/A</v>
      </c>
      <c r="E41" s="10" t="s">
        <v>1748</v>
      </c>
      <c r="F41" s="7" t="str">
        <f t="shared" si="9"/>
        <v>N/A</v>
      </c>
      <c r="G41" s="10" t="s">
        <v>1748</v>
      </c>
      <c r="H41" s="7" t="str">
        <f t="shared" si="10"/>
        <v>N/A</v>
      </c>
      <c r="I41" s="8" t="s">
        <v>1748</v>
      </c>
      <c r="J41" s="8" t="s">
        <v>1748</v>
      </c>
      <c r="K41" s="30" t="s">
        <v>736</v>
      </c>
      <c r="L41" s="111" t="str">
        <f t="shared" si="12"/>
        <v>N/A</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23703.80846</v>
      </c>
      <c r="D44" s="7" t="str">
        <f t="shared" si="8"/>
        <v>N/A</v>
      </c>
      <c r="E44" s="10">
        <v>25273.660694999999</v>
      </c>
      <c r="F44" s="7" t="str">
        <f t="shared" si="9"/>
        <v>N/A</v>
      </c>
      <c r="G44" s="10">
        <v>31333.322714000002</v>
      </c>
      <c r="H44" s="7" t="str">
        <f t="shared" si="10"/>
        <v>N/A</v>
      </c>
      <c r="I44" s="8">
        <v>6.6230000000000002</v>
      </c>
      <c r="J44" s="8">
        <v>23.98</v>
      </c>
      <c r="K44" s="30" t="s">
        <v>736</v>
      </c>
      <c r="L44" s="111" t="str">
        <f t="shared" si="12"/>
        <v>Yes</v>
      </c>
    </row>
    <row r="45" spans="1:12" ht="25" x14ac:dyDescent="0.25">
      <c r="A45" s="134" t="s">
        <v>1131</v>
      </c>
      <c r="B45" s="30" t="s">
        <v>213</v>
      </c>
      <c r="C45" s="10">
        <v>1761.4478733000001</v>
      </c>
      <c r="D45" s="7" t="str">
        <f t="shared" si="8"/>
        <v>N/A</v>
      </c>
      <c r="E45" s="10">
        <v>1727.0511068000001</v>
      </c>
      <c r="F45" s="7" t="str">
        <f t="shared" si="9"/>
        <v>N/A</v>
      </c>
      <c r="G45" s="10">
        <v>1929.5458203999999</v>
      </c>
      <c r="H45" s="7" t="str">
        <f t="shared" si="10"/>
        <v>N/A</v>
      </c>
      <c r="I45" s="8">
        <v>-1.95</v>
      </c>
      <c r="J45" s="8">
        <v>11.72</v>
      </c>
      <c r="K45" s="30" t="s">
        <v>736</v>
      </c>
      <c r="L45" s="111" t="str">
        <f t="shared" si="12"/>
        <v>Yes</v>
      </c>
    </row>
    <row r="46" spans="1:12" x14ac:dyDescent="0.25">
      <c r="A46" s="134" t="s">
        <v>1132</v>
      </c>
      <c r="B46" s="22" t="s">
        <v>213</v>
      </c>
      <c r="C46" s="29">
        <v>65489.392644</v>
      </c>
      <c r="D46" s="27" t="str">
        <f t="shared" si="8"/>
        <v>N/A</v>
      </c>
      <c r="E46" s="29">
        <v>65959.962694000002</v>
      </c>
      <c r="F46" s="27" t="str">
        <f t="shared" si="9"/>
        <v>N/A</v>
      </c>
      <c r="G46" s="29">
        <v>95221.203932000004</v>
      </c>
      <c r="H46" s="27" t="str">
        <f t="shared" si="10"/>
        <v>N/A</v>
      </c>
      <c r="I46" s="8">
        <v>0.71850000000000003</v>
      </c>
      <c r="J46" s="8">
        <v>44.36</v>
      </c>
      <c r="K46" s="28" t="s">
        <v>736</v>
      </c>
      <c r="L46" s="111" t="str">
        <f>IF(J46="Div by 0", "N/A", IF(K46="N/A","N/A", IF(J46&gt;VALUE(MID(K46,1,2)), "No", IF(J46&lt;-1*VALUE(MID(K46,1,2)), "No", "Yes"))))</f>
        <v>No</v>
      </c>
    </row>
    <row r="47" spans="1:12" x14ac:dyDescent="0.25">
      <c r="A47" s="168" t="s">
        <v>1133</v>
      </c>
      <c r="B47" s="22" t="s">
        <v>213</v>
      </c>
      <c r="C47" s="29">
        <v>50076.288535</v>
      </c>
      <c r="D47" s="27" t="str">
        <f t="shared" si="8"/>
        <v>N/A</v>
      </c>
      <c r="E47" s="29">
        <v>58054.128684000003</v>
      </c>
      <c r="F47" s="27" t="str">
        <f t="shared" si="9"/>
        <v>N/A</v>
      </c>
      <c r="G47" s="29">
        <v>57741.849801999997</v>
      </c>
      <c r="H47" s="27" t="str">
        <f t="shared" si="10"/>
        <v>N/A</v>
      </c>
      <c r="I47" s="8">
        <v>15.93</v>
      </c>
      <c r="J47" s="8">
        <v>-0.53800000000000003</v>
      </c>
      <c r="K47" s="28" t="s">
        <v>736</v>
      </c>
      <c r="L47" s="111" t="str">
        <f>IF(J47="Div by 0", "N/A", IF(K47="N/A","N/A", IF(J47&gt;VALUE(MID(K47,1,2)), "No", IF(J47&lt;-1*VALUE(MID(K47,1,2)), "No", "Yes"))))</f>
        <v>Yes</v>
      </c>
    </row>
    <row r="48" spans="1:12" ht="25" x14ac:dyDescent="0.25">
      <c r="A48" s="134" t="s">
        <v>1134</v>
      </c>
      <c r="B48" s="22" t="s">
        <v>213</v>
      </c>
      <c r="C48" s="29">
        <v>99640.115818999999</v>
      </c>
      <c r="D48" s="27" t="str">
        <f t="shared" si="8"/>
        <v>N/A</v>
      </c>
      <c r="E48" s="29">
        <v>103064.69286</v>
      </c>
      <c r="F48" s="27" t="str">
        <f t="shared" si="9"/>
        <v>N/A</v>
      </c>
      <c r="G48" s="29">
        <v>107315.60558</v>
      </c>
      <c r="H48" s="27" t="str">
        <f t="shared" si="10"/>
        <v>N/A</v>
      </c>
      <c r="I48" s="8">
        <v>3.4369999999999998</v>
      </c>
      <c r="J48" s="8">
        <v>4.125</v>
      </c>
      <c r="K48" s="28" t="s">
        <v>736</v>
      </c>
      <c r="L48" s="111" t="str">
        <f>IF(J48="Div by 0", "N/A", IF(K48="N/A","N/A", IF(J48&gt;VALUE(MID(K48,1,2)), "No", IF(J48&lt;-1*VALUE(MID(K48,1,2)), "No", "Yes"))))</f>
        <v>Yes</v>
      </c>
    </row>
    <row r="49" spans="1:12" x14ac:dyDescent="0.25">
      <c r="A49" s="157" t="s">
        <v>1135</v>
      </c>
      <c r="B49" s="22" t="s">
        <v>213</v>
      </c>
      <c r="C49" s="29">
        <v>66821.609366999997</v>
      </c>
      <c r="D49" s="27" t="str">
        <f t="shared" si="8"/>
        <v>N/A</v>
      </c>
      <c r="E49" s="29">
        <v>71566.225944999998</v>
      </c>
      <c r="F49" s="27" t="str">
        <f t="shared" si="9"/>
        <v>N/A</v>
      </c>
      <c r="G49" s="29">
        <v>72856.432067000002</v>
      </c>
      <c r="H49" s="27" t="str">
        <f t="shared" si="10"/>
        <v>N/A</v>
      </c>
      <c r="I49" s="8">
        <v>7.1</v>
      </c>
      <c r="J49" s="8">
        <v>1.8029999999999999</v>
      </c>
      <c r="K49" s="28" t="s">
        <v>736</v>
      </c>
      <c r="L49" s="111" t="str">
        <f t="shared" ref="L49:L59" si="13">IF(J49="Div by 0", "N/A", IF(K49="N/A","N/A", IF(J49&gt;VALUE(MID(K49,1,2)), "No", IF(J49&lt;-1*VALUE(MID(K49,1,2)), "No", "Yes"))))</f>
        <v>Yes</v>
      </c>
    </row>
    <row r="50" spans="1:12" ht="25" x14ac:dyDescent="0.25">
      <c r="A50" s="134" t="s">
        <v>1136</v>
      </c>
      <c r="B50" s="22" t="s">
        <v>213</v>
      </c>
      <c r="C50" s="29">
        <v>50093.717132999998</v>
      </c>
      <c r="D50" s="27" t="str">
        <f t="shared" si="8"/>
        <v>N/A</v>
      </c>
      <c r="E50" s="29">
        <v>53069.494212999998</v>
      </c>
      <c r="F50" s="27" t="str">
        <f t="shared" si="9"/>
        <v>N/A</v>
      </c>
      <c r="G50" s="29">
        <v>53448.350568000002</v>
      </c>
      <c r="H50" s="27" t="str">
        <f t="shared" si="10"/>
        <v>N/A</v>
      </c>
      <c r="I50" s="8">
        <v>5.94</v>
      </c>
      <c r="J50" s="8">
        <v>0.71389999999999998</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114822.91967</v>
      </c>
      <c r="D55" s="27" t="str">
        <f t="shared" si="14"/>
        <v>N/A</v>
      </c>
      <c r="E55" s="29">
        <v>113800.61955</v>
      </c>
      <c r="F55" s="27" t="str">
        <f t="shared" si="15"/>
        <v>N/A</v>
      </c>
      <c r="G55" s="29">
        <v>111487.86615</v>
      </c>
      <c r="H55" s="27" t="str">
        <f t="shared" si="16"/>
        <v>N/A</v>
      </c>
      <c r="I55" s="8">
        <v>-0.89</v>
      </c>
      <c r="J55" s="8">
        <v>-2.0299999999999998</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268434776</v>
      </c>
      <c r="D60" s="27" t="str">
        <f t="shared" si="14"/>
        <v>N/A</v>
      </c>
      <c r="E60" s="29">
        <v>200693129</v>
      </c>
      <c r="F60" s="27" t="str">
        <f t="shared" si="15"/>
        <v>N/A</v>
      </c>
      <c r="G60" s="29">
        <v>180264708</v>
      </c>
      <c r="H60" s="27" t="str">
        <f t="shared" si="16"/>
        <v>N/A</v>
      </c>
      <c r="I60" s="8">
        <v>-25.2</v>
      </c>
      <c r="J60" s="8">
        <v>-10.199999999999999</v>
      </c>
      <c r="K60" s="28" t="s">
        <v>736</v>
      </c>
      <c r="L60" s="111" t="str">
        <f t="shared" ref="L60:L70" si="17">IF(J60="Div by 0", "N/A", IF(K60="N/A","N/A", IF(J60&gt;VALUE(MID(K60,1,2)), "No", IF(J60&lt;-1*VALUE(MID(K60,1,2)), "No", "Yes"))))</f>
        <v>Yes</v>
      </c>
    </row>
    <row r="61" spans="1:12" ht="25" x14ac:dyDescent="0.25">
      <c r="A61" s="134" t="s">
        <v>1146</v>
      </c>
      <c r="B61" s="22" t="s">
        <v>213</v>
      </c>
      <c r="C61" s="29">
        <v>119716822</v>
      </c>
      <c r="D61" s="27" t="str">
        <f t="shared" si="14"/>
        <v>N/A</v>
      </c>
      <c r="E61" s="29">
        <v>52042300</v>
      </c>
      <c r="F61" s="27" t="str">
        <f t="shared" si="15"/>
        <v>N/A</v>
      </c>
      <c r="G61" s="29">
        <v>29258318</v>
      </c>
      <c r="H61" s="27" t="str">
        <f t="shared" si="16"/>
        <v>N/A</v>
      </c>
      <c r="I61" s="8">
        <v>-56.5</v>
      </c>
      <c r="J61" s="8">
        <v>-43.8</v>
      </c>
      <c r="K61" s="28" t="s">
        <v>736</v>
      </c>
      <c r="L61" s="111" t="str">
        <f t="shared" si="17"/>
        <v>No</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148717954</v>
      </c>
      <c r="D66" s="27" t="str">
        <f t="shared" si="14"/>
        <v>N/A</v>
      </c>
      <c r="E66" s="29">
        <v>148650829</v>
      </c>
      <c r="F66" s="27" t="str">
        <f t="shared" si="15"/>
        <v>N/A</v>
      </c>
      <c r="G66" s="29">
        <v>151006390</v>
      </c>
      <c r="H66" s="27" t="str">
        <f t="shared" si="16"/>
        <v>N/A</v>
      </c>
      <c r="I66" s="8">
        <v>-4.4999999999999998E-2</v>
      </c>
      <c r="J66" s="8">
        <v>1.585</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44583.088523999999</v>
      </c>
      <c r="D71" s="27" t="str">
        <f t="shared" si="14"/>
        <v>N/A</v>
      </c>
      <c r="E71" s="29">
        <v>37568.912205000001</v>
      </c>
      <c r="F71" s="27" t="str">
        <f t="shared" si="15"/>
        <v>N/A</v>
      </c>
      <c r="G71" s="29">
        <v>35859.301373000002</v>
      </c>
      <c r="H71" s="27" t="str">
        <f t="shared" si="16"/>
        <v>N/A</v>
      </c>
      <c r="I71" s="8">
        <v>-15.7</v>
      </c>
      <c r="J71" s="8">
        <v>-4.55</v>
      </c>
      <c r="K71" s="28" t="s">
        <v>736</v>
      </c>
      <c r="L71" s="111" t="str">
        <f t="shared" ref="L71:L81" si="18">IF(J71="Div by 0", "N/A", IF(K71="N/A","N/A", IF(J71&gt;VALUE(MID(K71,1,2)), "No", IF(J71&lt;-1*VALUE(MID(K71,1,2)), "No", "Yes"))))</f>
        <v>Yes</v>
      </c>
    </row>
    <row r="72" spans="1:12" ht="25" x14ac:dyDescent="0.25">
      <c r="A72" s="134" t="s">
        <v>1157</v>
      </c>
      <c r="B72" s="22" t="s">
        <v>213</v>
      </c>
      <c r="C72" s="29">
        <v>26812.278162999999</v>
      </c>
      <c r="D72" s="27" t="str">
        <f t="shared" si="14"/>
        <v>N/A</v>
      </c>
      <c r="E72" s="29">
        <v>14008.694482000001</v>
      </c>
      <c r="F72" s="27" t="str">
        <f t="shared" si="15"/>
        <v>N/A</v>
      </c>
      <c r="G72" s="29">
        <v>8744.2671847000001</v>
      </c>
      <c r="H72" s="27" t="str">
        <f t="shared" si="16"/>
        <v>N/A</v>
      </c>
      <c r="I72" s="8">
        <v>-47.8</v>
      </c>
      <c r="J72" s="8">
        <v>-37.6</v>
      </c>
      <c r="K72" s="28" t="s">
        <v>736</v>
      </c>
      <c r="L72" s="111" t="str">
        <f t="shared" si="18"/>
        <v>No</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95577.091260000001</v>
      </c>
      <c r="D77" s="27" t="str">
        <f t="shared" si="14"/>
        <v>N/A</v>
      </c>
      <c r="E77" s="29">
        <v>91364.984020000004</v>
      </c>
      <c r="F77" s="27" t="str">
        <f t="shared" si="15"/>
        <v>N/A</v>
      </c>
      <c r="G77" s="29">
        <v>89831.284948999994</v>
      </c>
      <c r="H77" s="27" t="str">
        <f t="shared" si="16"/>
        <v>N/A</v>
      </c>
      <c r="I77" s="8">
        <v>-4.41</v>
      </c>
      <c r="J77" s="8">
        <v>-1.68</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273273210</v>
      </c>
      <c r="D82" s="27" t="str">
        <f t="shared" si="14"/>
        <v>N/A</v>
      </c>
      <c r="E82" s="29">
        <v>200866196</v>
      </c>
      <c r="F82" s="27" t="str">
        <f t="shared" si="15"/>
        <v>N/A</v>
      </c>
      <c r="G82" s="29">
        <v>180184157</v>
      </c>
      <c r="H82" s="27" t="str">
        <f t="shared" si="16"/>
        <v>N/A</v>
      </c>
      <c r="I82" s="8">
        <v>-26.5</v>
      </c>
      <c r="J82" s="8">
        <v>-10.3</v>
      </c>
      <c r="K82" s="28" t="s">
        <v>736</v>
      </c>
      <c r="L82" s="111" t="str">
        <f t="shared" ref="L82:L138" si="19">IF(J82="Div by 0", "N/A", IF(K82="N/A","N/A", IF(J82&gt;VALUE(MID(K82,1,2)), "No", IF(J82&lt;-1*VALUE(MID(K82,1,2)), "No", "Yes"))))</f>
        <v>Yes</v>
      </c>
    </row>
    <row r="83" spans="1:12" x14ac:dyDescent="0.25">
      <c r="A83" s="134" t="s">
        <v>363</v>
      </c>
      <c r="B83" s="22" t="s">
        <v>213</v>
      </c>
      <c r="C83" s="23">
        <v>11128</v>
      </c>
      <c r="D83" s="27" t="str">
        <f t="shared" ref="D83:D114" si="20">IF($B83="N/A","N/A",IF(C83&gt;10,"No",IF(C83&lt;-10,"No","Yes")))</f>
        <v>N/A</v>
      </c>
      <c r="E83" s="23">
        <v>4895</v>
      </c>
      <c r="F83" s="27" t="str">
        <f t="shared" ref="F83:F114" si="21">IF($B83="N/A","N/A",IF(E83&gt;10,"No",IF(E83&lt;-10,"No","Yes")))</f>
        <v>N/A</v>
      </c>
      <c r="G83" s="23">
        <v>5065</v>
      </c>
      <c r="H83" s="27" t="str">
        <f t="shared" ref="H83:H114" si="22">IF($B83="N/A","N/A",IF(G83&gt;10,"No",IF(G83&lt;-10,"No","Yes")))</f>
        <v>N/A</v>
      </c>
      <c r="I83" s="8">
        <v>-56</v>
      </c>
      <c r="J83" s="8">
        <v>3.4729999999999999</v>
      </c>
      <c r="K83" s="28" t="s">
        <v>736</v>
      </c>
      <c r="L83" s="111" t="str">
        <f t="shared" si="19"/>
        <v>Yes</v>
      </c>
    </row>
    <row r="84" spans="1:12" x14ac:dyDescent="0.25">
      <c r="A84" s="134" t="s">
        <v>358</v>
      </c>
      <c r="B84" s="22" t="s">
        <v>213</v>
      </c>
      <c r="C84" s="29">
        <v>24557.261861999999</v>
      </c>
      <c r="D84" s="27" t="str">
        <f t="shared" si="20"/>
        <v>N/A</v>
      </c>
      <c r="E84" s="29">
        <v>41034.973646999999</v>
      </c>
      <c r="F84" s="27" t="str">
        <f t="shared" si="21"/>
        <v>N/A</v>
      </c>
      <c r="G84" s="29">
        <v>35574.364658999999</v>
      </c>
      <c r="H84" s="27" t="str">
        <f t="shared" si="22"/>
        <v>N/A</v>
      </c>
      <c r="I84" s="8">
        <v>67.099999999999994</v>
      </c>
      <c r="J84" s="8">
        <v>-13.3</v>
      </c>
      <c r="K84" s="28" t="s">
        <v>736</v>
      </c>
      <c r="L84" s="111" t="str">
        <f t="shared" si="19"/>
        <v>Yes</v>
      </c>
    </row>
    <row r="85" spans="1:12" x14ac:dyDescent="0.25">
      <c r="A85" s="134" t="s">
        <v>1167</v>
      </c>
      <c r="B85" s="22" t="s">
        <v>213</v>
      </c>
      <c r="C85" s="29">
        <v>3393183</v>
      </c>
      <c r="D85" s="27" t="str">
        <f t="shared" si="20"/>
        <v>N/A</v>
      </c>
      <c r="E85" s="29">
        <v>1546875</v>
      </c>
      <c r="F85" s="27" t="str">
        <f t="shared" si="21"/>
        <v>N/A</v>
      </c>
      <c r="G85" s="29">
        <v>2046557</v>
      </c>
      <c r="H85" s="27" t="str">
        <f t="shared" si="22"/>
        <v>N/A</v>
      </c>
      <c r="I85" s="8">
        <v>-54.4</v>
      </c>
      <c r="J85" s="8">
        <v>32.299999999999997</v>
      </c>
      <c r="K85" s="28" t="s">
        <v>736</v>
      </c>
      <c r="L85" s="111" t="str">
        <f t="shared" si="19"/>
        <v>No</v>
      </c>
    </row>
    <row r="86" spans="1:12" x14ac:dyDescent="0.25">
      <c r="A86" s="134" t="s">
        <v>726</v>
      </c>
      <c r="B86" s="22" t="s">
        <v>213</v>
      </c>
      <c r="C86" s="23">
        <v>4012</v>
      </c>
      <c r="D86" s="27" t="str">
        <f t="shared" si="20"/>
        <v>N/A</v>
      </c>
      <c r="E86" s="23">
        <v>1800</v>
      </c>
      <c r="F86" s="27" t="str">
        <f t="shared" si="21"/>
        <v>N/A</v>
      </c>
      <c r="G86" s="23">
        <v>2714</v>
      </c>
      <c r="H86" s="27" t="str">
        <f t="shared" si="22"/>
        <v>N/A</v>
      </c>
      <c r="I86" s="8">
        <v>-55.1</v>
      </c>
      <c r="J86" s="8">
        <v>50.78</v>
      </c>
      <c r="K86" s="28" t="s">
        <v>736</v>
      </c>
      <c r="L86" s="111" t="str">
        <f t="shared" si="19"/>
        <v>No</v>
      </c>
    </row>
    <row r="87" spans="1:12" ht="25" x14ac:dyDescent="0.25">
      <c r="A87" s="134" t="s">
        <v>1168</v>
      </c>
      <c r="B87" s="22" t="s">
        <v>213</v>
      </c>
      <c r="C87" s="29">
        <v>845.75847457999998</v>
      </c>
      <c r="D87" s="27" t="str">
        <f t="shared" si="20"/>
        <v>N/A</v>
      </c>
      <c r="E87" s="29">
        <v>859.375</v>
      </c>
      <c r="F87" s="27" t="str">
        <f t="shared" si="21"/>
        <v>N/A</v>
      </c>
      <c r="G87" s="29">
        <v>754.07406043000003</v>
      </c>
      <c r="H87" s="27" t="str">
        <f t="shared" si="22"/>
        <v>N/A</v>
      </c>
      <c r="I87" s="8">
        <v>1.61</v>
      </c>
      <c r="J87" s="8">
        <v>-12.3</v>
      </c>
      <c r="K87" s="28" t="s">
        <v>736</v>
      </c>
      <c r="L87" s="111" t="str">
        <f t="shared" si="19"/>
        <v>Yes</v>
      </c>
    </row>
    <row r="88" spans="1:12" ht="25" x14ac:dyDescent="0.25">
      <c r="A88" s="134" t="s">
        <v>1169</v>
      </c>
      <c r="B88" s="22" t="s">
        <v>213</v>
      </c>
      <c r="C88" s="29">
        <v>111102499</v>
      </c>
      <c r="D88" s="27" t="str">
        <f t="shared" si="20"/>
        <v>N/A</v>
      </c>
      <c r="E88" s="29">
        <v>111807301</v>
      </c>
      <c r="F88" s="27" t="str">
        <f t="shared" si="21"/>
        <v>N/A</v>
      </c>
      <c r="G88" s="29">
        <v>111740131</v>
      </c>
      <c r="H88" s="27" t="str">
        <f t="shared" si="22"/>
        <v>N/A</v>
      </c>
      <c r="I88" s="8">
        <v>0.63439999999999996</v>
      </c>
      <c r="J88" s="8">
        <v>-0.06</v>
      </c>
      <c r="K88" s="28" t="s">
        <v>736</v>
      </c>
      <c r="L88" s="111" t="str">
        <f t="shared" si="19"/>
        <v>Yes</v>
      </c>
    </row>
    <row r="89" spans="1:12" x14ac:dyDescent="0.25">
      <c r="A89" s="134" t="s">
        <v>727</v>
      </c>
      <c r="B89" s="22" t="s">
        <v>213</v>
      </c>
      <c r="C89" s="23">
        <v>1013</v>
      </c>
      <c r="D89" s="27" t="str">
        <f t="shared" si="20"/>
        <v>N/A</v>
      </c>
      <c r="E89" s="23">
        <v>1026</v>
      </c>
      <c r="F89" s="27" t="str">
        <f t="shared" si="21"/>
        <v>N/A</v>
      </c>
      <c r="G89" s="23">
        <v>1044</v>
      </c>
      <c r="H89" s="27" t="str">
        <f t="shared" si="22"/>
        <v>N/A</v>
      </c>
      <c r="I89" s="8">
        <v>1.2829999999999999</v>
      </c>
      <c r="J89" s="8">
        <v>1.754</v>
      </c>
      <c r="K89" s="28" t="s">
        <v>736</v>
      </c>
      <c r="L89" s="111" t="str">
        <f t="shared" si="19"/>
        <v>Yes</v>
      </c>
    </row>
    <row r="90" spans="1:12" ht="25" x14ac:dyDescent="0.25">
      <c r="A90" s="134" t="s">
        <v>1170</v>
      </c>
      <c r="B90" s="22" t="s">
        <v>213</v>
      </c>
      <c r="C90" s="29">
        <v>109676.70187999999</v>
      </c>
      <c r="D90" s="27" t="str">
        <f t="shared" si="20"/>
        <v>N/A</v>
      </c>
      <c r="E90" s="29">
        <v>108973.97758000001</v>
      </c>
      <c r="F90" s="27" t="str">
        <f t="shared" si="21"/>
        <v>N/A</v>
      </c>
      <c r="G90" s="29">
        <v>107030.77682</v>
      </c>
      <c r="H90" s="27" t="str">
        <f t="shared" si="22"/>
        <v>N/A</v>
      </c>
      <c r="I90" s="8">
        <v>-0.64100000000000001</v>
      </c>
      <c r="J90" s="8">
        <v>-1.78</v>
      </c>
      <c r="K90" s="28" t="s">
        <v>736</v>
      </c>
      <c r="L90" s="111" t="str">
        <f t="shared" si="19"/>
        <v>Yes</v>
      </c>
    </row>
    <row r="91" spans="1:12" ht="25" x14ac:dyDescent="0.25">
      <c r="A91" s="134" t="s">
        <v>1171</v>
      </c>
      <c r="B91" s="22" t="s">
        <v>213</v>
      </c>
      <c r="C91" s="29">
        <v>6081085</v>
      </c>
      <c r="D91" s="27" t="str">
        <f t="shared" si="20"/>
        <v>N/A</v>
      </c>
      <c r="E91" s="29">
        <v>1680618</v>
      </c>
      <c r="F91" s="27" t="str">
        <f t="shared" si="21"/>
        <v>N/A</v>
      </c>
      <c r="G91" s="29">
        <v>1226716</v>
      </c>
      <c r="H91" s="27" t="str">
        <f t="shared" si="22"/>
        <v>N/A</v>
      </c>
      <c r="I91" s="8">
        <v>-72.400000000000006</v>
      </c>
      <c r="J91" s="8">
        <v>-27</v>
      </c>
      <c r="K91" s="28" t="s">
        <v>736</v>
      </c>
      <c r="L91" s="111" t="str">
        <f t="shared" si="19"/>
        <v>Yes</v>
      </c>
    </row>
    <row r="92" spans="1:12" x14ac:dyDescent="0.25">
      <c r="A92" s="134" t="s">
        <v>728</v>
      </c>
      <c r="B92" s="22" t="s">
        <v>213</v>
      </c>
      <c r="C92" s="23">
        <v>330</v>
      </c>
      <c r="D92" s="27" t="str">
        <f t="shared" si="20"/>
        <v>N/A</v>
      </c>
      <c r="E92" s="23">
        <v>223</v>
      </c>
      <c r="F92" s="27" t="str">
        <f t="shared" si="21"/>
        <v>N/A</v>
      </c>
      <c r="G92" s="23">
        <v>183</v>
      </c>
      <c r="H92" s="27" t="str">
        <f t="shared" si="22"/>
        <v>N/A</v>
      </c>
      <c r="I92" s="8">
        <v>-32.4</v>
      </c>
      <c r="J92" s="8">
        <v>-17.899999999999999</v>
      </c>
      <c r="K92" s="28" t="s">
        <v>736</v>
      </c>
      <c r="L92" s="111" t="str">
        <f t="shared" si="19"/>
        <v>Yes</v>
      </c>
    </row>
    <row r="93" spans="1:12" ht="25" x14ac:dyDescent="0.25">
      <c r="A93" s="134" t="s">
        <v>1172</v>
      </c>
      <c r="B93" s="22" t="s">
        <v>213</v>
      </c>
      <c r="C93" s="29">
        <v>18427.530303</v>
      </c>
      <c r="D93" s="27" t="str">
        <f t="shared" si="20"/>
        <v>N/A</v>
      </c>
      <c r="E93" s="29">
        <v>7536.4035874000001</v>
      </c>
      <c r="F93" s="27" t="str">
        <f t="shared" si="21"/>
        <v>N/A</v>
      </c>
      <c r="G93" s="29">
        <v>6703.3661202000003</v>
      </c>
      <c r="H93" s="27" t="str">
        <f t="shared" si="22"/>
        <v>N/A</v>
      </c>
      <c r="I93" s="8">
        <v>-59.1</v>
      </c>
      <c r="J93" s="8">
        <v>-11.1</v>
      </c>
      <c r="K93" s="28" t="s">
        <v>736</v>
      </c>
      <c r="L93" s="111" t="str">
        <f t="shared" si="19"/>
        <v>Yes</v>
      </c>
    </row>
    <row r="94" spans="1:12" x14ac:dyDescent="0.25">
      <c r="A94" s="134" t="s">
        <v>1173</v>
      </c>
      <c r="B94" s="22" t="s">
        <v>213</v>
      </c>
      <c r="C94" s="29">
        <v>8901353</v>
      </c>
      <c r="D94" s="27" t="str">
        <f t="shared" si="20"/>
        <v>N/A</v>
      </c>
      <c r="E94" s="29">
        <v>9641676</v>
      </c>
      <c r="F94" s="27" t="str">
        <f t="shared" si="21"/>
        <v>N/A</v>
      </c>
      <c r="G94" s="29">
        <v>12690739</v>
      </c>
      <c r="H94" s="27" t="str">
        <f t="shared" si="22"/>
        <v>N/A</v>
      </c>
      <c r="I94" s="8">
        <v>8.3170000000000002</v>
      </c>
      <c r="J94" s="8">
        <v>31.62</v>
      </c>
      <c r="K94" s="28" t="s">
        <v>736</v>
      </c>
      <c r="L94" s="111" t="str">
        <f t="shared" si="19"/>
        <v>No</v>
      </c>
    </row>
    <row r="95" spans="1:12" x14ac:dyDescent="0.25">
      <c r="A95" s="134" t="s">
        <v>729</v>
      </c>
      <c r="B95" s="22" t="s">
        <v>213</v>
      </c>
      <c r="C95" s="23">
        <v>558</v>
      </c>
      <c r="D95" s="27" t="str">
        <f t="shared" si="20"/>
        <v>N/A</v>
      </c>
      <c r="E95" s="23">
        <v>555</v>
      </c>
      <c r="F95" s="27" t="str">
        <f t="shared" si="21"/>
        <v>N/A</v>
      </c>
      <c r="G95" s="23">
        <v>783</v>
      </c>
      <c r="H95" s="27" t="str">
        <f t="shared" si="22"/>
        <v>N/A</v>
      </c>
      <c r="I95" s="8">
        <v>-0.53800000000000003</v>
      </c>
      <c r="J95" s="8">
        <v>41.08</v>
      </c>
      <c r="K95" s="28" t="s">
        <v>736</v>
      </c>
      <c r="L95" s="111" t="str">
        <f t="shared" si="19"/>
        <v>No</v>
      </c>
    </row>
    <row r="96" spans="1:12" x14ac:dyDescent="0.25">
      <c r="A96" s="134" t="s">
        <v>1174</v>
      </c>
      <c r="B96" s="22" t="s">
        <v>213</v>
      </c>
      <c r="C96" s="29">
        <v>15952.24552</v>
      </c>
      <c r="D96" s="27" t="str">
        <f t="shared" si="20"/>
        <v>N/A</v>
      </c>
      <c r="E96" s="29">
        <v>17372.389189000001</v>
      </c>
      <c r="F96" s="27" t="str">
        <f t="shared" si="21"/>
        <v>N/A</v>
      </c>
      <c r="G96" s="29">
        <v>16207.840357999999</v>
      </c>
      <c r="H96" s="27" t="str">
        <f t="shared" si="22"/>
        <v>N/A</v>
      </c>
      <c r="I96" s="8">
        <v>8.9019999999999992</v>
      </c>
      <c r="J96" s="8">
        <v>-6.7</v>
      </c>
      <c r="K96" s="28" t="s">
        <v>736</v>
      </c>
      <c r="L96" s="111" t="str">
        <f t="shared" si="19"/>
        <v>Yes</v>
      </c>
    </row>
    <row r="97" spans="1:12" x14ac:dyDescent="0.25">
      <c r="A97" s="134" t="s">
        <v>1175</v>
      </c>
      <c r="B97" s="22" t="s">
        <v>213</v>
      </c>
      <c r="C97" s="29">
        <v>501718</v>
      </c>
      <c r="D97" s="27" t="str">
        <f t="shared" si="20"/>
        <v>N/A</v>
      </c>
      <c r="E97" s="29">
        <v>10335</v>
      </c>
      <c r="F97" s="27" t="str">
        <f t="shared" si="21"/>
        <v>N/A</v>
      </c>
      <c r="G97" s="29">
        <v>90935</v>
      </c>
      <c r="H97" s="27" t="str">
        <f t="shared" si="22"/>
        <v>N/A</v>
      </c>
      <c r="I97" s="8">
        <v>-97.9</v>
      </c>
      <c r="J97" s="8">
        <v>779.9</v>
      </c>
      <c r="K97" s="28" t="s">
        <v>736</v>
      </c>
      <c r="L97" s="111" t="str">
        <f t="shared" si="19"/>
        <v>No</v>
      </c>
    </row>
    <row r="98" spans="1:12" x14ac:dyDescent="0.25">
      <c r="A98" s="134" t="s">
        <v>518</v>
      </c>
      <c r="B98" s="22" t="s">
        <v>213</v>
      </c>
      <c r="C98" s="23">
        <v>628</v>
      </c>
      <c r="D98" s="27" t="str">
        <f t="shared" si="20"/>
        <v>N/A</v>
      </c>
      <c r="E98" s="23">
        <v>80</v>
      </c>
      <c r="F98" s="27" t="str">
        <f t="shared" si="21"/>
        <v>N/A</v>
      </c>
      <c r="G98" s="23">
        <v>905</v>
      </c>
      <c r="H98" s="27" t="str">
        <f t="shared" si="22"/>
        <v>N/A</v>
      </c>
      <c r="I98" s="8">
        <v>-87.3</v>
      </c>
      <c r="J98" s="8">
        <v>1031</v>
      </c>
      <c r="K98" s="28" t="s">
        <v>736</v>
      </c>
      <c r="L98" s="111" t="str">
        <f t="shared" si="19"/>
        <v>No</v>
      </c>
    </row>
    <row r="99" spans="1:12" x14ac:dyDescent="0.25">
      <c r="A99" s="134" t="s">
        <v>1176</v>
      </c>
      <c r="B99" s="22" t="s">
        <v>213</v>
      </c>
      <c r="C99" s="29">
        <v>798.91401273999998</v>
      </c>
      <c r="D99" s="27" t="str">
        <f t="shared" si="20"/>
        <v>N/A</v>
      </c>
      <c r="E99" s="29">
        <v>129.1875</v>
      </c>
      <c r="F99" s="27" t="str">
        <f t="shared" si="21"/>
        <v>N/A</v>
      </c>
      <c r="G99" s="29">
        <v>100.48066298000001</v>
      </c>
      <c r="H99" s="27" t="str">
        <f t="shared" si="22"/>
        <v>N/A</v>
      </c>
      <c r="I99" s="8">
        <v>-83.8</v>
      </c>
      <c r="J99" s="8">
        <v>-22.2</v>
      </c>
      <c r="K99" s="28" t="s">
        <v>736</v>
      </c>
      <c r="L99" s="111" t="str">
        <f t="shared" si="19"/>
        <v>Yes</v>
      </c>
    </row>
    <row r="100" spans="1:12" ht="25" x14ac:dyDescent="0.25">
      <c r="A100" s="134" t="s">
        <v>1177</v>
      </c>
      <c r="B100" s="22" t="s">
        <v>213</v>
      </c>
      <c r="C100" s="29">
        <v>0</v>
      </c>
      <c r="D100" s="27" t="str">
        <f t="shared" si="20"/>
        <v>N/A</v>
      </c>
      <c r="E100" s="29">
        <v>0</v>
      </c>
      <c r="F100" s="27" t="str">
        <f t="shared" si="21"/>
        <v>N/A</v>
      </c>
      <c r="G100" s="29">
        <v>0</v>
      </c>
      <c r="H100" s="27" t="str">
        <f t="shared" si="22"/>
        <v>N/A</v>
      </c>
      <c r="I100" s="8" t="s">
        <v>1748</v>
      </c>
      <c r="J100" s="8" t="s">
        <v>1748</v>
      </c>
      <c r="K100" s="28" t="s">
        <v>736</v>
      </c>
      <c r="L100" s="111" t="str">
        <f t="shared" si="19"/>
        <v>N/A</v>
      </c>
    </row>
    <row r="101" spans="1:12" x14ac:dyDescent="0.25">
      <c r="A101" s="134" t="s">
        <v>519</v>
      </c>
      <c r="B101" s="22" t="s">
        <v>213</v>
      </c>
      <c r="C101" s="23">
        <v>0</v>
      </c>
      <c r="D101" s="27" t="str">
        <f t="shared" si="20"/>
        <v>N/A</v>
      </c>
      <c r="E101" s="23">
        <v>0</v>
      </c>
      <c r="F101" s="27" t="str">
        <f t="shared" si="21"/>
        <v>N/A</v>
      </c>
      <c r="G101" s="23">
        <v>0</v>
      </c>
      <c r="H101" s="27" t="str">
        <f t="shared" si="22"/>
        <v>N/A</v>
      </c>
      <c r="I101" s="8" t="s">
        <v>1748</v>
      </c>
      <c r="J101" s="8" t="s">
        <v>1748</v>
      </c>
      <c r="K101" s="28" t="s">
        <v>736</v>
      </c>
      <c r="L101" s="111" t="str">
        <f t="shared" si="19"/>
        <v>N/A</v>
      </c>
    </row>
    <row r="102" spans="1:12" ht="25" x14ac:dyDescent="0.25">
      <c r="A102" s="134" t="s">
        <v>1178</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126316725</v>
      </c>
      <c r="D106" s="27" t="str">
        <f t="shared" si="20"/>
        <v>N/A</v>
      </c>
      <c r="E106" s="29">
        <v>61637791</v>
      </c>
      <c r="F106" s="27" t="str">
        <f t="shared" si="21"/>
        <v>N/A</v>
      </c>
      <c r="G106" s="29">
        <v>40510382</v>
      </c>
      <c r="H106" s="27" t="str">
        <f t="shared" si="22"/>
        <v>N/A</v>
      </c>
      <c r="I106" s="8">
        <v>-51.2</v>
      </c>
      <c r="J106" s="8">
        <v>-34.299999999999997</v>
      </c>
      <c r="K106" s="28" t="s">
        <v>736</v>
      </c>
      <c r="L106" s="111" t="str">
        <f t="shared" si="19"/>
        <v>No</v>
      </c>
    </row>
    <row r="107" spans="1:12" x14ac:dyDescent="0.25">
      <c r="A107" s="134" t="s">
        <v>521</v>
      </c>
      <c r="B107" s="22" t="s">
        <v>213</v>
      </c>
      <c r="C107" s="23">
        <v>4149</v>
      </c>
      <c r="D107" s="27" t="str">
        <f t="shared" si="20"/>
        <v>N/A</v>
      </c>
      <c r="E107" s="23">
        <v>3349</v>
      </c>
      <c r="F107" s="27" t="str">
        <f t="shared" si="21"/>
        <v>N/A</v>
      </c>
      <c r="G107" s="23">
        <v>1698</v>
      </c>
      <c r="H107" s="27" t="str">
        <f t="shared" si="22"/>
        <v>N/A</v>
      </c>
      <c r="I107" s="8">
        <v>-19.3</v>
      </c>
      <c r="J107" s="8">
        <v>-49.3</v>
      </c>
      <c r="K107" s="28" t="s">
        <v>736</v>
      </c>
      <c r="L107" s="111" t="str">
        <f t="shared" si="19"/>
        <v>No</v>
      </c>
    </row>
    <row r="108" spans="1:12" ht="25" x14ac:dyDescent="0.25">
      <c r="A108" s="134" t="s">
        <v>1182</v>
      </c>
      <c r="B108" s="22" t="s">
        <v>213</v>
      </c>
      <c r="C108" s="29">
        <v>30445.101229</v>
      </c>
      <c r="D108" s="27" t="str">
        <f t="shared" si="20"/>
        <v>N/A</v>
      </c>
      <c r="E108" s="29">
        <v>18404.834577000001</v>
      </c>
      <c r="F108" s="27" t="str">
        <f t="shared" si="21"/>
        <v>N/A</v>
      </c>
      <c r="G108" s="29">
        <v>23857.704357999999</v>
      </c>
      <c r="H108" s="27" t="str">
        <f t="shared" si="22"/>
        <v>N/A</v>
      </c>
      <c r="I108" s="8">
        <v>-39.5</v>
      </c>
      <c r="J108" s="8">
        <v>29.63</v>
      </c>
      <c r="K108" s="28" t="s">
        <v>736</v>
      </c>
      <c r="L108" s="111" t="str">
        <f t="shared" si="19"/>
        <v>Yes</v>
      </c>
    </row>
    <row r="109" spans="1:12" x14ac:dyDescent="0.25">
      <c r="A109" s="134" t="s">
        <v>1183</v>
      </c>
      <c r="B109" s="22" t="s">
        <v>213</v>
      </c>
      <c r="C109" s="29">
        <v>1314491</v>
      </c>
      <c r="D109" s="27" t="str">
        <f t="shared" si="20"/>
        <v>N/A</v>
      </c>
      <c r="E109" s="29">
        <v>1444802</v>
      </c>
      <c r="F109" s="27" t="str">
        <f t="shared" si="21"/>
        <v>N/A</v>
      </c>
      <c r="G109" s="29">
        <v>1733912</v>
      </c>
      <c r="H109" s="27" t="str">
        <f t="shared" si="22"/>
        <v>N/A</v>
      </c>
      <c r="I109" s="8">
        <v>9.9130000000000003</v>
      </c>
      <c r="J109" s="8">
        <v>20.010000000000002</v>
      </c>
      <c r="K109" s="28" t="s">
        <v>736</v>
      </c>
      <c r="L109" s="111" t="str">
        <f t="shared" si="19"/>
        <v>Yes</v>
      </c>
    </row>
    <row r="110" spans="1:12" x14ac:dyDescent="0.25">
      <c r="A110" s="134" t="s">
        <v>522</v>
      </c>
      <c r="B110" s="22" t="s">
        <v>213</v>
      </c>
      <c r="C110" s="23">
        <v>309</v>
      </c>
      <c r="D110" s="27" t="str">
        <f t="shared" si="20"/>
        <v>N/A</v>
      </c>
      <c r="E110" s="23">
        <v>350</v>
      </c>
      <c r="F110" s="27" t="str">
        <f t="shared" si="21"/>
        <v>N/A</v>
      </c>
      <c r="G110" s="23">
        <v>374</v>
      </c>
      <c r="H110" s="27" t="str">
        <f t="shared" si="22"/>
        <v>N/A</v>
      </c>
      <c r="I110" s="8">
        <v>13.27</v>
      </c>
      <c r="J110" s="8">
        <v>6.8570000000000002</v>
      </c>
      <c r="K110" s="28" t="s">
        <v>736</v>
      </c>
      <c r="L110" s="111" t="str">
        <f t="shared" si="19"/>
        <v>Yes</v>
      </c>
    </row>
    <row r="111" spans="1:12" ht="25" x14ac:dyDescent="0.25">
      <c r="A111" s="134" t="s">
        <v>1184</v>
      </c>
      <c r="B111" s="22" t="s">
        <v>213</v>
      </c>
      <c r="C111" s="29">
        <v>4254.0161811999997</v>
      </c>
      <c r="D111" s="27" t="str">
        <f t="shared" si="20"/>
        <v>N/A</v>
      </c>
      <c r="E111" s="29">
        <v>4128.0057143000004</v>
      </c>
      <c r="F111" s="27" t="str">
        <f t="shared" si="21"/>
        <v>N/A</v>
      </c>
      <c r="G111" s="29">
        <v>4636.1283421999997</v>
      </c>
      <c r="H111" s="27" t="str">
        <f t="shared" si="22"/>
        <v>N/A</v>
      </c>
      <c r="I111" s="8">
        <v>-2.96</v>
      </c>
      <c r="J111" s="8">
        <v>12.31</v>
      </c>
      <c r="K111" s="28" t="s">
        <v>736</v>
      </c>
      <c r="L111" s="111" t="str">
        <f t="shared" si="19"/>
        <v>Yes</v>
      </c>
    </row>
    <row r="112" spans="1:12" ht="25" x14ac:dyDescent="0.25">
      <c r="A112" s="134" t="s">
        <v>1185</v>
      </c>
      <c r="B112" s="22" t="s">
        <v>213</v>
      </c>
      <c r="C112" s="29">
        <v>1370088</v>
      </c>
      <c r="D112" s="27" t="str">
        <f t="shared" si="20"/>
        <v>N/A</v>
      </c>
      <c r="E112" s="29">
        <v>5168879</v>
      </c>
      <c r="F112" s="27" t="str">
        <f t="shared" si="21"/>
        <v>N/A</v>
      </c>
      <c r="G112" s="29">
        <v>5824822</v>
      </c>
      <c r="H112" s="27" t="str">
        <f t="shared" si="22"/>
        <v>N/A</v>
      </c>
      <c r="I112" s="8">
        <v>277.3</v>
      </c>
      <c r="J112" s="8">
        <v>12.69</v>
      </c>
      <c r="K112" s="28" t="s">
        <v>736</v>
      </c>
      <c r="L112" s="111" t="str">
        <f t="shared" si="19"/>
        <v>Yes</v>
      </c>
    </row>
    <row r="113" spans="1:12" x14ac:dyDescent="0.25">
      <c r="A113" s="134" t="s">
        <v>523</v>
      </c>
      <c r="B113" s="22" t="s">
        <v>213</v>
      </c>
      <c r="C113" s="23">
        <v>2801</v>
      </c>
      <c r="D113" s="27" t="str">
        <f t="shared" si="20"/>
        <v>N/A</v>
      </c>
      <c r="E113" s="23">
        <v>599</v>
      </c>
      <c r="F113" s="27" t="str">
        <f t="shared" si="21"/>
        <v>N/A</v>
      </c>
      <c r="G113" s="23">
        <v>651</v>
      </c>
      <c r="H113" s="27" t="str">
        <f t="shared" si="22"/>
        <v>N/A</v>
      </c>
      <c r="I113" s="8">
        <v>-78.599999999999994</v>
      </c>
      <c r="J113" s="8">
        <v>8.6809999999999992</v>
      </c>
      <c r="K113" s="28" t="s">
        <v>736</v>
      </c>
      <c r="L113" s="111" t="str">
        <f t="shared" si="19"/>
        <v>Yes</v>
      </c>
    </row>
    <row r="114" spans="1:12" ht="25" x14ac:dyDescent="0.25">
      <c r="A114" s="134" t="s">
        <v>1186</v>
      </c>
      <c r="B114" s="22" t="s">
        <v>213</v>
      </c>
      <c r="C114" s="29">
        <v>489.14244912999999</v>
      </c>
      <c r="D114" s="27" t="str">
        <f t="shared" si="20"/>
        <v>N/A</v>
      </c>
      <c r="E114" s="29">
        <v>8629.1803005000002</v>
      </c>
      <c r="F114" s="27" t="str">
        <f t="shared" si="21"/>
        <v>N/A</v>
      </c>
      <c r="G114" s="29">
        <v>8947.4992320000001</v>
      </c>
      <c r="H114" s="27" t="str">
        <f t="shared" si="22"/>
        <v>N/A</v>
      </c>
      <c r="I114" s="8">
        <v>1664</v>
      </c>
      <c r="J114" s="8">
        <v>3.6890000000000001</v>
      </c>
      <c r="K114" s="28" t="s">
        <v>736</v>
      </c>
      <c r="L114" s="111" t="str">
        <f t="shared" si="19"/>
        <v>Yes</v>
      </c>
    </row>
    <row r="115" spans="1:12" ht="25" x14ac:dyDescent="0.25">
      <c r="A115" s="134" t="s">
        <v>1187</v>
      </c>
      <c r="B115" s="22" t="s">
        <v>213</v>
      </c>
      <c r="C115" s="29">
        <v>2391934</v>
      </c>
      <c r="D115" s="27" t="str">
        <f t="shared" ref="D115:D146" si="23">IF($B115="N/A","N/A",IF(C115&gt;10,"No",IF(C115&lt;-10,"No","Yes")))</f>
        <v>N/A</v>
      </c>
      <c r="E115" s="29">
        <v>1095704</v>
      </c>
      <c r="F115" s="27" t="str">
        <f t="shared" ref="F115:F146" si="24">IF($B115="N/A","N/A",IF(E115&gt;10,"No",IF(E115&lt;-10,"No","Yes")))</f>
        <v>N/A</v>
      </c>
      <c r="G115" s="29">
        <v>1634580</v>
      </c>
      <c r="H115" s="27" t="str">
        <f t="shared" ref="H115:H146" si="25">IF($B115="N/A","N/A",IF(G115&gt;10,"No",IF(G115&lt;-10,"No","Yes")))</f>
        <v>N/A</v>
      </c>
      <c r="I115" s="8">
        <v>-54.2</v>
      </c>
      <c r="J115" s="8">
        <v>49.18</v>
      </c>
      <c r="K115" s="28" t="s">
        <v>736</v>
      </c>
      <c r="L115" s="111" t="str">
        <f t="shared" si="19"/>
        <v>No</v>
      </c>
    </row>
    <row r="116" spans="1:12" ht="25" x14ac:dyDescent="0.25">
      <c r="A116" s="134" t="s">
        <v>524</v>
      </c>
      <c r="B116" s="22" t="s">
        <v>213</v>
      </c>
      <c r="C116" s="23">
        <v>2973</v>
      </c>
      <c r="D116" s="27" t="str">
        <f t="shared" si="23"/>
        <v>N/A</v>
      </c>
      <c r="E116" s="23">
        <v>996</v>
      </c>
      <c r="F116" s="27" t="str">
        <f t="shared" si="24"/>
        <v>N/A</v>
      </c>
      <c r="G116" s="23">
        <v>1020</v>
      </c>
      <c r="H116" s="27" t="str">
        <f t="shared" si="25"/>
        <v>N/A</v>
      </c>
      <c r="I116" s="8">
        <v>-66.5</v>
      </c>
      <c r="J116" s="8">
        <v>2.41</v>
      </c>
      <c r="K116" s="28" t="s">
        <v>736</v>
      </c>
      <c r="L116" s="111" t="str">
        <f t="shared" si="19"/>
        <v>Yes</v>
      </c>
    </row>
    <row r="117" spans="1:12" ht="25" x14ac:dyDescent="0.25">
      <c r="A117" s="134" t="s">
        <v>1188</v>
      </c>
      <c r="B117" s="22" t="s">
        <v>213</v>
      </c>
      <c r="C117" s="29">
        <v>804.55230406999999</v>
      </c>
      <c r="D117" s="27" t="str">
        <f t="shared" si="23"/>
        <v>N/A</v>
      </c>
      <c r="E117" s="29">
        <v>1100.1044177000001</v>
      </c>
      <c r="F117" s="27" t="str">
        <f t="shared" si="24"/>
        <v>N/A</v>
      </c>
      <c r="G117" s="29">
        <v>1602.5294117999999</v>
      </c>
      <c r="H117" s="27" t="str">
        <f t="shared" si="25"/>
        <v>N/A</v>
      </c>
      <c r="I117" s="8">
        <v>36.729999999999997</v>
      </c>
      <c r="J117" s="8">
        <v>45.67</v>
      </c>
      <c r="K117" s="28" t="s">
        <v>736</v>
      </c>
      <c r="L117" s="111" t="str">
        <f t="shared" si="19"/>
        <v>No</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5172718</v>
      </c>
      <c r="D121" s="27" t="str">
        <f t="shared" si="23"/>
        <v>N/A</v>
      </c>
      <c r="E121" s="29">
        <v>19177</v>
      </c>
      <c r="F121" s="27" t="str">
        <f t="shared" si="24"/>
        <v>N/A</v>
      </c>
      <c r="G121" s="29">
        <v>15408</v>
      </c>
      <c r="H121" s="27" t="str">
        <f t="shared" si="25"/>
        <v>N/A</v>
      </c>
      <c r="I121" s="8">
        <v>-99.6</v>
      </c>
      <c r="J121" s="8">
        <v>-19.7</v>
      </c>
      <c r="K121" s="28" t="s">
        <v>736</v>
      </c>
      <c r="L121" s="111" t="str">
        <f t="shared" si="19"/>
        <v>Yes</v>
      </c>
    </row>
    <row r="122" spans="1:12" x14ac:dyDescent="0.25">
      <c r="A122" s="134" t="s">
        <v>526</v>
      </c>
      <c r="B122" s="22" t="s">
        <v>213</v>
      </c>
      <c r="C122" s="23">
        <v>475</v>
      </c>
      <c r="D122" s="27" t="str">
        <f t="shared" si="23"/>
        <v>N/A</v>
      </c>
      <c r="E122" s="23">
        <v>32</v>
      </c>
      <c r="F122" s="27" t="str">
        <f t="shared" si="24"/>
        <v>N/A</v>
      </c>
      <c r="G122" s="23">
        <v>35</v>
      </c>
      <c r="H122" s="27" t="str">
        <f t="shared" si="25"/>
        <v>N/A</v>
      </c>
      <c r="I122" s="8">
        <v>-93.3</v>
      </c>
      <c r="J122" s="8">
        <v>9.375</v>
      </c>
      <c r="K122" s="28" t="s">
        <v>736</v>
      </c>
      <c r="L122" s="111" t="str">
        <f t="shared" si="19"/>
        <v>Yes</v>
      </c>
    </row>
    <row r="123" spans="1:12" ht="25" x14ac:dyDescent="0.25">
      <c r="A123" s="134" t="s">
        <v>1192</v>
      </c>
      <c r="B123" s="22" t="s">
        <v>213</v>
      </c>
      <c r="C123" s="29">
        <v>10889.932632</v>
      </c>
      <c r="D123" s="27" t="str">
        <f t="shared" si="23"/>
        <v>N/A</v>
      </c>
      <c r="E123" s="29">
        <v>599.28125</v>
      </c>
      <c r="F123" s="27" t="str">
        <f t="shared" si="24"/>
        <v>N/A</v>
      </c>
      <c r="G123" s="29">
        <v>440.22857142999999</v>
      </c>
      <c r="H123" s="27" t="str">
        <f t="shared" si="25"/>
        <v>N/A</v>
      </c>
      <c r="I123" s="8">
        <v>-94.5</v>
      </c>
      <c r="J123" s="8">
        <v>-26.5</v>
      </c>
      <c r="K123" s="28" t="s">
        <v>736</v>
      </c>
      <c r="L123" s="111" t="str">
        <f t="shared" si="19"/>
        <v>Yes</v>
      </c>
    </row>
    <row r="124" spans="1:12" ht="25" x14ac:dyDescent="0.25">
      <c r="A124" s="134" t="s">
        <v>1193</v>
      </c>
      <c r="B124" s="22" t="s">
        <v>213</v>
      </c>
      <c r="C124" s="29">
        <v>817682</v>
      </c>
      <c r="D124" s="27" t="str">
        <f t="shared" si="23"/>
        <v>N/A</v>
      </c>
      <c r="E124" s="29">
        <v>635571</v>
      </c>
      <c r="F124" s="27" t="str">
        <f t="shared" si="24"/>
        <v>N/A</v>
      </c>
      <c r="G124" s="29">
        <v>464975</v>
      </c>
      <c r="H124" s="27" t="str">
        <f t="shared" si="25"/>
        <v>N/A</v>
      </c>
      <c r="I124" s="8">
        <v>-22.3</v>
      </c>
      <c r="J124" s="8">
        <v>-26.8</v>
      </c>
      <c r="K124" s="28" t="s">
        <v>736</v>
      </c>
      <c r="L124" s="111" t="str">
        <f t="shared" si="19"/>
        <v>Yes</v>
      </c>
    </row>
    <row r="125" spans="1:12" ht="25" x14ac:dyDescent="0.25">
      <c r="A125" s="134" t="s">
        <v>527</v>
      </c>
      <c r="B125" s="22" t="s">
        <v>213</v>
      </c>
      <c r="C125" s="23">
        <v>3136</v>
      </c>
      <c r="D125" s="27" t="str">
        <f t="shared" si="23"/>
        <v>N/A</v>
      </c>
      <c r="E125" s="23">
        <v>2142</v>
      </c>
      <c r="F125" s="27" t="str">
        <f t="shared" si="24"/>
        <v>N/A</v>
      </c>
      <c r="G125" s="23">
        <v>1730</v>
      </c>
      <c r="H125" s="27" t="str">
        <f t="shared" si="25"/>
        <v>N/A</v>
      </c>
      <c r="I125" s="8">
        <v>-31.7</v>
      </c>
      <c r="J125" s="8">
        <v>-19.2</v>
      </c>
      <c r="K125" s="28" t="s">
        <v>736</v>
      </c>
      <c r="L125" s="111" t="str">
        <f t="shared" si="19"/>
        <v>Yes</v>
      </c>
    </row>
    <row r="126" spans="1:12" ht="25" x14ac:dyDescent="0.25">
      <c r="A126" s="134" t="s">
        <v>1194</v>
      </c>
      <c r="B126" s="22" t="s">
        <v>213</v>
      </c>
      <c r="C126" s="29">
        <v>260.74043367000002</v>
      </c>
      <c r="D126" s="27" t="str">
        <f t="shared" si="23"/>
        <v>N/A</v>
      </c>
      <c r="E126" s="29">
        <v>296.71848739000001</v>
      </c>
      <c r="F126" s="27" t="str">
        <f t="shared" si="24"/>
        <v>N/A</v>
      </c>
      <c r="G126" s="29">
        <v>268.77167630000002</v>
      </c>
      <c r="H126" s="27" t="str">
        <f t="shared" si="25"/>
        <v>N/A</v>
      </c>
      <c r="I126" s="8">
        <v>13.8</v>
      </c>
      <c r="J126" s="8">
        <v>-9.42</v>
      </c>
      <c r="K126" s="28" t="s">
        <v>736</v>
      </c>
      <c r="L126" s="111" t="str">
        <f t="shared" si="19"/>
        <v>Yes</v>
      </c>
    </row>
    <row r="127" spans="1:12" ht="25" x14ac:dyDescent="0.25">
      <c r="A127" s="134" t="s">
        <v>1195</v>
      </c>
      <c r="B127" s="22" t="s">
        <v>213</v>
      </c>
      <c r="C127" s="29">
        <v>2464</v>
      </c>
      <c r="D127" s="27" t="str">
        <f t="shared" si="23"/>
        <v>N/A</v>
      </c>
      <c r="E127" s="29">
        <v>0</v>
      </c>
      <c r="F127" s="27" t="str">
        <f t="shared" si="24"/>
        <v>N/A</v>
      </c>
      <c r="G127" s="29">
        <v>0</v>
      </c>
      <c r="H127" s="27" t="str">
        <f t="shared" si="25"/>
        <v>N/A</v>
      </c>
      <c r="I127" s="8">
        <v>-100</v>
      </c>
      <c r="J127" s="8" t="s">
        <v>1748</v>
      </c>
      <c r="K127" s="28" t="s">
        <v>736</v>
      </c>
      <c r="L127" s="111" t="str">
        <f t="shared" si="19"/>
        <v>N/A</v>
      </c>
    </row>
    <row r="128" spans="1:12" x14ac:dyDescent="0.25">
      <c r="A128" s="134" t="s">
        <v>528</v>
      </c>
      <c r="B128" s="22" t="s">
        <v>213</v>
      </c>
      <c r="C128" s="23">
        <v>399</v>
      </c>
      <c r="D128" s="27" t="str">
        <f t="shared" si="23"/>
        <v>N/A</v>
      </c>
      <c r="E128" s="23">
        <v>0</v>
      </c>
      <c r="F128" s="27" t="str">
        <f t="shared" si="24"/>
        <v>N/A</v>
      </c>
      <c r="G128" s="23">
        <v>0</v>
      </c>
      <c r="H128" s="27" t="str">
        <f t="shared" si="25"/>
        <v>N/A</v>
      </c>
      <c r="I128" s="8">
        <v>-100</v>
      </c>
      <c r="J128" s="8" t="s">
        <v>1748</v>
      </c>
      <c r="K128" s="28" t="s">
        <v>736</v>
      </c>
      <c r="L128" s="111" t="str">
        <f t="shared" si="19"/>
        <v>N/A</v>
      </c>
    </row>
    <row r="129" spans="1:12" ht="25" x14ac:dyDescent="0.25">
      <c r="A129" s="134" t="s">
        <v>1196</v>
      </c>
      <c r="B129" s="22" t="s">
        <v>213</v>
      </c>
      <c r="C129" s="29">
        <v>6.1754385965000003</v>
      </c>
      <c r="D129" s="27" t="str">
        <f t="shared" si="23"/>
        <v>N/A</v>
      </c>
      <c r="E129" s="29" t="s">
        <v>1748</v>
      </c>
      <c r="F129" s="27" t="str">
        <f t="shared" si="24"/>
        <v>N/A</v>
      </c>
      <c r="G129" s="29" t="s">
        <v>1748</v>
      </c>
      <c r="H129" s="27" t="str">
        <f t="shared" si="25"/>
        <v>N/A</v>
      </c>
      <c r="I129" s="8" t="s">
        <v>1748</v>
      </c>
      <c r="J129" s="8" t="s">
        <v>1748</v>
      </c>
      <c r="K129" s="28" t="s">
        <v>736</v>
      </c>
      <c r="L129" s="111" t="str">
        <f t="shared" si="19"/>
        <v>N/A</v>
      </c>
    </row>
    <row r="130" spans="1:12" ht="25" x14ac:dyDescent="0.25">
      <c r="A130" s="134" t="s">
        <v>1197</v>
      </c>
      <c r="B130" s="22" t="s">
        <v>213</v>
      </c>
      <c r="C130" s="29">
        <v>10000</v>
      </c>
      <c r="D130" s="27" t="str">
        <f t="shared" si="23"/>
        <v>N/A</v>
      </c>
      <c r="E130" s="29">
        <v>5000</v>
      </c>
      <c r="F130" s="27" t="str">
        <f t="shared" si="24"/>
        <v>N/A</v>
      </c>
      <c r="G130" s="29">
        <v>0</v>
      </c>
      <c r="H130" s="27" t="str">
        <f t="shared" si="25"/>
        <v>N/A</v>
      </c>
      <c r="I130" s="8">
        <v>-50</v>
      </c>
      <c r="J130" s="8">
        <v>-100</v>
      </c>
      <c r="K130" s="28" t="s">
        <v>736</v>
      </c>
      <c r="L130" s="111" t="str">
        <f t="shared" si="19"/>
        <v>No</v>
      </c>
    </row>
    <row r="131" spans="1:12" x14ac:dyDescent="0.25">
      <c r="A131" s="134" t="s">
        <v>529</v>
      </c>
      <c r="B131" s="22" t="s">
        <v>213</v>
      </c>
      <c r="C131" s="23">
        <v>11</v>
      </c>
      <c r="D131" s="27" t="str">
        <f t="shared" si="23"/>
        <v>N/A</v>
      </c>
      <c r="E131" s="23">
        <v>11</v>
      </c>
      <c r="F131" s="27" t="str">
        <f t="shared" si="24"/>
        <v>N/A</v>
      </c>
      <c r="G131" s="23">
        <v>0</v>
      </c>
      <c r="H131" s="27" t="str">
        <f t="shared" si="25"/>
        <v>N/A</v>
      </c>
      <c r="I131" s="8">
        <v>-50</v>
      </c>
      <c r="J131" s="8">
        <v>-100</v>
      </c>
      <c r="K131" s="28" t="s">
        <v>736</v>
      </c>
      <c r="L131" s="111" t="str">
        <f t="shared" si="19"/>
        <v>No</v>
      </c>
    </row>
    <row r="132" spans="1:12" ht="25" x14ac:dyDescent="0.25">
      <c r="A132" s="134" t="s">
        <v>1198</v>
      </c>
      <c r="B132" s="22" t="s">
        <v>213</v>
      </c>
      <c r="C132" s="29">
        <v>5000</v>
      </c>
      <c r="D132" s="27" t="str">
        <f t="shared" si="23"/>
        <v>N/A</v>
      </c>
      <c r="E132" s="29">
        <v>5000</v>
      </c>
      <c r="F132" s="27" t="str">
        <f t="shared" si="24"/>
        <v>N/A</v>
      </c>
      <c r="G132" s="29" t="s">
        <v>1748</v>
      </c>
      <c r="H132" s="27" t="str">
        <f t="shared" si="25"/>
        <v>N/A</v>
      </c>
      <c r="I132" s="8">
        <v>0</v>
      </c>
      <c r="J132" s="8" t="s">
        <v>1748</v>
      </c>
      <c r="K132" s="28" t="s">
        <v>736</v>
      </c>
      <c r="L132" s="111" t="str">
        <f t="shared" si="19"/>
        <v>N/A</v>
      </c>
    </row>
    <row r="133" spans="1:12" x14ac:dyDescent="0.25">
      <c r="A133" s="134" t="s">
        <v>1199</v>
      </c>
      <c r="B133" s="22" t="s">
        <v>213</v>
      </c>
      <c r="C133" s="29">
        <v>5892677</v>
      </c>
      <c r="D133" s="27" t="str">
        <f t="shared" si="23"/>
        <v>N/A</v>
      </c>
      <c r="E133" s="29">
        <v>6172467</v>
      </c>
      <c r="F133" s="27" t="str">
        <f t="shared" si="24"/>
        <v>N/A</v>
      </c>
      <c r="G133" s="29">
        <v>2204942</v>
      </c>
      <c r="H133" s="27" t="str">
        <f t="shared" si="25"/>
        <v>N/A</v>
      </c>
      <c r="I133" s="8">
        <v>4.7480000000000002</v>
      </c>
      <c r="J133" s="8">
        <v>-64.3</v>
      </c>
      <c r="K133" s="28" t="s">
        <v>736</v>
      </c>
      <c r="L133" s="111" t="str">
        <f t="shared" si="19"/>
        <v>No</v>
      </c>
    </row>
    <row r="134" spans="1:12" x14ac:dyDescent="0.25">
      <c r="A134" s="134" t="s">
        <v>530</v>
      </c>
      <c r="B134" s="22" t="s">
        <v>213</v>
      </c>
      <c r="C134" s="23">
        <v>921</v>
      </c>
      <c r="D134" s="27" t="str">
        <f t="shared" si="23"/>
        <v>N/A</v>
      </c>
      <c r="E134" s="23">
        <v>474</v>
      </c>
      <c r="F134" s="27" t="str">
        <f t="shared" si="24"/>
        <v>N/A</v>
      </c>
      <c r="G134" s="23">
        <v>452</v>
      </c>
      <c r="H134" s="27" t="str">
        <f t="shared" si="25"/>
        <v>N/A</v>
      </c>
      <c r="I134" s="8">
        <v>-48.5</v>
      </c>
      <c r="J134" s="8">
        <v>-4.6399999999999997</v>
      </c>
      <c r="K134" s="28" t="s">
        <v>736</v>
      </c>
      <c r="L134" s="111" t="str">
        <f t="shared" si="19"/>
        <v>Yes</v>
      </c>
    </row>
    <row r="135" spans="1:12" x14ac:dyDescent="0.25">
      <c r="A135" s="134" t="s">
        <v>1200</v>
      </c>
      <c r="B135" s="22" t="s">
        <v>213</v>
      </c>
      <c r="C135" s="29">
        <v>6398.1292074000003</v>
      </c>
      <c r="D135" s="27" t="str">
        <f t="shared" si="23"/>
        <v>N/A</v>
      </c>
      <c r="E135" s="29">
        <v>13022.082278</v>
      </c>
      <c r="F135" s="27" t="str">
        <f t="shared" si="24"/>
        <v>N/A</v>
      </c>
      <c r="G135" s="29">
        <v>4878.1902655000004</v>
      </c>
      <c r="H135" s="27" t="str">
        <f t="shared" si="25"/>
        <v>N/A</v>
      </c>
      <c r="I135" s="8">
        <v>103.5</v>
      </c>
      <c r="J135" s="8">
        <v>-62.5</v>
      </c>
      <c r="K135" s="28" t="s">
        <v>736</v>
      </c>
      <c r="L135" s="111" t="str">
        <f t="shared" si="19"/>
        <v>No</v>
      </c>
    </row>
    <row r="136" spans="1:12" x14ac:dyDescent="0.25">
      <c r="A136" s="134" t="s">
        <v>1201</v>
      </c>
      <c r="B136" s="22" t="s">
        <v>213</v>
      </c>
      <c r="C136" s="29">
        <v>4593</v>
      </c>
      <c r="D136" s="27" t="str">
        <f t="shared" si="23"/>
        <v>N/A</v>
      </c>
      <c r="E136" s="29">
        <v>0</v>
      </c>
      <c r="F136" s="27" t="str">
        <f t="shared" si="24"/>
        <v>N/A</v>
      </c>
      <c r="G136" s="29">
        <v>58</v>
      </c>
      <c r="H136" s="27" t="str">
        <f t="shared" si="25"/>
        <v>N/A</v>
      </c>
      <c r="I136" s="8">
        <v>-100</v>
      </c>
      <c r="J136" s="8" t="s">
        <v>1748</v>
      </c>
      <c r="K136" s="28" t="s">
        <v>736</v>
      </c>
      <c r="L136" s="111" t="str">
        <f t="shared" si="19"/>
        <v>N/A</v>
      </c>
    </row>
    <row r="137" spans="1:12" x14ac:dyDescent="0.25">
      <c r="A137" s="134" t="s">
        <v>531</v>
      </c>
      <c r="B137" s="22" t="s">
        <v>213</v>
      </c>
      <c r="C137" s="23">
        <v>11</v>
      </c>
      <c r="D137" s="27" t="str">
        <f t="shared" si="23"/>
        <v>N/A</v>
      </c>
      <c r="E137" s="23">
        <v>0</v>
      </c>
      <c r="F137" s="27" t="str">
        <f t="shared" si="24"/>
        <v>N/A</v>
      </c>
      <c r="G137" s="23">
        <v>11</v>
      </c>
      <c r="H137" s="27" t="str">
        <f t="shared" si="25"/>
        <v>N/A</v>
      </c>
      <c r="I137" s="8">
        <v>-100</v>
      </c>
      <c r="J137" s="8" t="s">
        <v>1748</v>
      </c>
      <c r="K137" s="28" t="s">
        <v>736</v>
      </c>
      <c r="L137" s="111" t="str">
        <f t="shared" si="19"/>
        <v>N/A</v>
      </c>
    </row>
    <row r="138" spans="1:12" x14ac:dyDescent="0.25">
      <c r="A138" s="134" t="s">
        <v>1202</v>
      </c>
      <c r="B138" s="22" t="s">
        <v>213</v>
      </c>
      <c r="C138" s="29">
        <v>417.54545454999999</v>
      </c>
      <c r="D138" s="27" t="str">
        <f t="shared" si="23"/>
        <v>N/A</v>
      </c>
      <c r="E138" s="29" t="s">
        <v>1748</v>
      </c>
      <c r="F138" s="27" t="str">
        <f t="shared" si="24"/>
        <v>N/A</v>
      </c>
      <c r="G138" s="29">
        <v>58</v>
      </c>
      <c r="H138" s="27" t="str">
        <f t="shared" si="25"/>
        <v>N/A</v>
      </c>
      <c r="I138" s="8" t="s">
        <v>1748</v>
      </c>
      <c r="J138" s="8" t="s">
        <v>1748</v>
      </c>
      <c r="K138" s="28" t="s">
        <v>736</v>
      </c>
      <c r="L138" s="111" t="str">
        <f t="shared" si="19"/>
        <v>N/A</v>
      </c>
    </row>
    <row r="139" spans="1:12" x14ac:dyDescent="0.25">
      <c r="A139" s="162" t="s">
        <v>404</v>
      </c>
      <c r="B139" s="10" t="s">
        <v>213</v>
      </c>
      <c r="C139" s="10">
        <v>1976596868</v>
      </c>
      <c r="D139" s="7" t="str">
        <f t="shared" si="23"/>
        <v>N/A</v>
      </c>
      <c r="E139" s="10">
        <v>2121341293</v>
      </c>
      <c r="F139" s="7" t="str">
        <f t="shared" si="24"/>
        <v>N/A</v>
      </c>
      <c r="G139" s="10">
        <v>2410758806</v>
      </c>
      <c r="H139" s="7" t="str">
        <f t="shared" si="25"/>
        <v>N/A</v>
      </c>
      <c r="I139" s="8">
        <v>7.3230000000000004</v>
      </c>
      <c r="J139" s="8">
        <v>13.64</v>
      </c>
      <c r="K139" s="10" t="s">
        <v>213</v>
      </c>
      <c r="L139" s="111" t="str">
        <f t="shared" ref="L139:L158" si="26">IF(J139="Div by 0", "N/A", IF(K139="N/A","N/A", IF(J139&gt;VALUE(MID(K139,1,2)), "No", IF(J139&lt;-1*VALUE(MID(K139,1,2)), "No", "Yes"))))</f>
        <v>N/A</v>
      </c>
    </row>
    <row r="140" spans="1:12" x14ac:dyDescent="0.25">
      <c r="A140" s="162" t="s">
        <v>1203</v>
      </c>
      <c r="B140" s="10" t="s">
        <v>213</v>
      </c>
      <c r="C140" s="10">
        <v>8491.0105289000003</v>
      </c>
      <c r="D140" s="7" t="str">
        <f t="shared" si="23"/>
        <v>N/A</v>
      </c>
      <c r="E140" s="10">
        <v>8778.4604080999998</v>
      </c>
      <c r="F140" s="7" t="str">
        <f t="shared" si="24"/>
        <v>N/A</v>
      </c>
      <c r="G140" s="10">
        <v>9833.2496042999992</v>
      </c>
      <c r="H140" s="7" t="str">
        <f t="shared" si="25"/>
        <v>N/A</v>
      </c>
      <c r="I140" s="8">
        <v>3.3849999999999998</v>
      </c>
      <c r="J140" s="8">
        <v>12.02</v>
      </c>
      <c r="K140" s="10" t="s">
        <v>213</v>
      </c>
      <c r="L140" s="111" t="str">
        <f t="shared" si="26"/>
        <v>N/A</v>
      </c>
    </row>
    <row r="141" spans="1:12" x14ac:dyDescent="0.25">
      <c r="A141" s="162" t="s">
        <v>405</v>
      </c>
      <c r="B141" s="10" t="s">
        <v>213</v>
      </c>
      <c r="C141" s="10">
        <v>13762823</v>
      </c>
      <c r="D141" s="7" t="str">
        <f t="shared" si="23"/>
        <v>N/A</v>
      </c>
      <c r="E141" s="10">
        <v>11975204</v>
      </c>
      <c r="F141" s="7" t="str">
        <f t="shared" si="24"/>
        <v>N/A</v>
      </c>
      <c r="G141" s="10">
        <v>8904950</v>
      </c>
      <c r="H141" s="7" t="str">
        <f t="shared" si="25"/>
        <v>N/A</v>
      </c>
      <c r="I141" s="8">
        <v>-13</v>
      </c>
      <c r="J141" s="8">
        <v>-25.6</v>
      </c>
      <c r="K141" s="10" t="s">
        <v>213</v>
      </c>
      <c r="L141" s="111" t="str">
        <f t="shared" si="26"/>
        <v>N/A</v>
      </c>
    </row>
    <row r="142" spans="1:12" x14ac:dyDescent="0.25">
      <c r="A142" s="162" t="s">
        <v>1204</v>
      </c>
      <c r="B142" s="10" t="s">
        <v>213</v>
      </c>
      <c r="C142" s="10">
        <v>9671.6957132999996</v>
      </c>
      <c r="D142" s="7" t="str">
        <f t="shared" si="23"/>
        <v>N/A</v>
      </c>
      <c r="E142" s="10">
        <v>9474.0537975000007</v>
      </c>
      <c r="F142" s="7" t="str">
        <f t="shared" si="24"/>
        <v>N/A</v>
      </c>
      <c r="G142" s="10">
        <v>8645.5825242999999</v>
      </c>
      <c r="H142" s="7" t="str">
        <f t="shared" si="25"/>
        <v>N/A</v>
      </c>
      <c r="I142" s="8">
        <v>-2.04</v>
      </c>
      <c r="J142" s="8">
        <v>-8.74</v>
      </c>
      <c r="K142" s="10" t="s">
        <v>213</v>
      </c>
      <c r="L142" s="111" t="str">
        <f t="shared" si="26"/>
        <v>N/A</v>
      </c>
    </row>
    <row r="143" spans="1:12" x14ac:dyDescent="0.25">
      <c r="A143" s="162" t="s">
        <v>406</v>
      </c>
      <c r="B143" s="10" t="s">
        <v>213</v>
      </c>
      <c r="C143" s="10">
        <v>7465746</v>
      </c>
      <c r="D143" s="7" t="str">
        <f t="shared" si="23"/>
        <v>N/A</v>
      </c>
      <c r="E143" s="10">
        <v>9193654</v>
      </c>
      <c r="F143" s="7" t="str">
        <f t="shared" si="24"/>
        <v>N/A</v>
      </c>
      <c r="G143" s="10">
        <v>12007630</v>
      </c>
      <c r="H143" s="7" t="str">
        <f t="shared" si="25"/>
        <v>N/A</v>
      </c>
      <c r="I143" s="8">
        <v>23.14</v>
      </c>
      <c r="J143" s="8">
        <v>30.61</v>
      </c>
      <c r="K143" s="10" t="s">
        <v>213</v>
      </c>
      <c r="L143" s="111" t="str">
        <f t="shared" si="26"/>
        <v>N/A</v>
      </c>
    </row>
    <row r="144" spans="1:12" x14ac:dyDescent="0.25">
      <c r="A144" s="162" t="s">
        <v>1205</v>
      </c>
      <c r="B144" s="10" t="s">
        <v>213</v>
      </c>
      <c r="C144" s="10">
        <v>1138.2445494999999</v>
      </c>
      <c r="D144" s="7" t="str">
        <f t="shared" si="23"/>
        <v>N/A</v>
      </c>
      <c r="E144" s="10">
        <v>1177.4659323999999</v>
      </c>
      <c r="F144" s="7" t="str">
        <f t="shared" si="24"/>
        <v>N/A</v>
      </c>
      <c r="G144" s="10">
        <v>1389.4503586999999</v>
      </c>
      <c r="H144" s="7" t="str">
        <f t="shared" si="25"/>
        <v>N/A</v>
      </c>
      <c r="I144" s="8">
        <v>3.4460000000000002</v>
      </c>
      <c r="J144" s="8">
        <v>18</v>
      </c>
      <c r="K144" s="10" t="s">
        <v>213</v>
      </c>
      <c r="L144" s="111" t="str">
        <f t="shared" si="26"/>
        <v>N/A</v>
      </c>
    </row>
    <row r="145" spans="1:13" x14ac:dyDescent="0.25">
      <c r="A145" s="162" t="s">
        <v>407</v>
      </c>
      <c r="B145" s="10" t="s">
        <v>213</v>
      </c>
      <c r="C145" s="10">
        <v>5910303</v>
      </c>
      <c r="D145" s="7" t="str">
        <f t="shared" si="23"/>
        <v>N/A</v>
      </c>
      <c r="E145" s="10">
        <v>4185058</v>
      </c>
      <c r="F145" s="7" t="str">
        <f t="shared" si="24"/>
        <v>N/A</v>
      </c>
      <c r="G145" s="10">
        <v>3761453</v>
      </c>
      <c r="H145" s="7" t="str">
        <f t="shared" si="25"/>
        <v>N/A</v>
      </c>
      <c r="I145" s="8">
        <v>-29.2</v>
      </c>
      <c r="J145" s="8">
        <v>-10.1</v>
      </c>
      <c r="K145" s="10" t="s">
        <v>213</v>
      </c>
      <c r="L145" s="111" t="str">
        <f t="shared" si="26"/>
        <v>N/A</v>
      </c>
    </row>
    <row r="146" spans="1:13" x14ac:dyDescent="0.25">
      <c r="A146" s="162" t="s">
        <v>1206</v>
      </c>
      <c r="B146" s="10" t="s">
        <v>213</v>
      </c>
      <c r="C146" s="10">
        <v>5513.3423506999998</v>
      </c>
      <c r="D146" s="7" t="str">
        <f t="shared" si="23"/>
        <v>N/A</v>
      </c>
      <c r="E146" s="10">
        <v>5587.5273698000001</v>
      </c>
      <c r="F146" s="7" t="str">
        <f t="shared" si="24"/>
        <v>N/A</v>
      </c>
      <c r="G146" s="10">
        <v>5531.5485294</v>
      </c>
      <c r="H146" s="7" t="str">
        <f t="shared" si="25"/>
        <v>N/A</v>
      </c>
      <c r="I146" s="8">
        <v>1.3460000000000001</v>
      </c>
      <c r="J146" s="8">
        <v>-1</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8163660</v>
      </c>
      <c r="D153" s="7" t="str">
        <f t="shared" si="27"/>
        <v>N/A</v>
      </c>
      <c r="E153" s="10">
        <v>6101189</v>
      </c>
      <c r="F153" s="7" t="str">
        <f t="shared" si="28"/>
        <v>N/A</v>
      </c>
      <c r="G153" s="10">
        <v>3341110</v>
      </c>
      <c r="H153" s="7" t="str">
        <f t="shared" si="29"/>
        <v>N/A</v>
      </c>
      <c r="I153" s="8">
        <v>-25.3</v>
      </c>
      <c r="J153" s="8">
        <v>-45.2</v>
      </c>
      <c r="K153" s="10" t="s">
        <v>213</v>
      </c>
      <c r="L153" s="111" t="str">
        <f t="shared" si="26"/>
        <v>N/A</v>
      </c>
      <c r="M153" s="41"/>
    </row>
    <row r="154" spans="1:13" x14ac:dyDescent="0.25">
      <c r="A154" s="162" t="s">
        <v>1210</v>
      </c>
      <c r="B154" s="10" t="s">
        <v>213</v>
      </c>
      <c r="C154" s="10">
        <v>163273.20000000001</v>
      </c>
      <c r="D154" s="7" t="str">
        <f t="shared" si="27"/>
        <v>N/A</v>
      </c>
      <c r="E154" s="10">
        <v>127108.10417000001</v>
      </c>
      <c r="F154" s="7" t="str">
        <f t="shared" si="28"/>
        <v>N/A</v>
      </c>
      <c r="G154" s="10">
        <v>107777.74194000001</v>
      </c>
      <c r="H154" s="7" t="str">
        <f t="shared" si="29"/>
        <v>N/A</v>
      </c>
      <c r="I154" s="8">
        <v>-22.2</v>
      </c>
      <c r="J154" s="8">
        <v>-15.2</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2279.8515676000002</v>
      </c>
      <c r="D164" s="94" t="str">
        <f t="shared" ref="D164" si="31">IF($B164="N/A","N/A",IF(C164&gt;10,"No",IF(C164&lt;-10,"No","Yes")))</f>
        <v>N/A</v>
      </c>
      <c r="E164" s="93">
        <v>2504.3213460000002</v>
      </c>
      <c r="F164" s="94" t="str">
        <f t="shared" ref="F164" si="32">IF($B164="N/A","N/A",IF(E164&gt;10,"No",IF(E164&lt;-10,"No","Yes")))</f>
        <v>N/A</v>
      </c>
      <c r="G164" s="93">
        <v>2719.5441099</v>
      </c>
      <c r="H164" s="94" t="str">
        <f t="shared" ref="H164" si="33">IF($B164="N/A","N/A",IF(G164&gt;10,"No",IF(G164&lt;-10,"No","Yes")))</f>
        <v>N/A</v>
      </c>
      <c r="I164" s="95">
        <v>9.8460000000000001</v>
      </c>
      <c r="J164" s="95">
        <v>8.5939999999999994</v>
      </c>
      <c r="K164" s="96" t="s">
        <v>736</v>
      </c>
      <c r="L164" s="113" t="str">
        <f>IF(J164="Div by 0", "N/A", IF(OR(J164="N/A",K164="N/A"),"N/A", IF(J164&gt;VALUE(MID(K164,1,2)), "No", IF(J164&lt;-1*VALUE(MID(K164,1,2)), "No", "Yes"))))</f>
        <v>Yes</v>
      </c>
      <c r="N164" s="42"/>
    </row>
    <row r="165" spans="1:16" x14ac:dyDescent="0.25">
      <c r="A165" s="162" t="s">
        <v>1215</v>
      </c>
      <c r="B165" s="10" t="s">
        <v>213</v>
      </c>
      <c r="C165" s="10">
        <v>2261.2187207000002</v>
      </c>
      <c r="D165" s="7" t="str">
        <f t="shared" ref="D165:D171" si="34">IF($B165="N/A","N/A",IF(C165&gt;10,"No",IF(C165&lt;-10,"No","Yes")))</f>
        <v>N/A</v>
      </c>
      <c r="E165" s="10">
        <v>2497.7695626999998</v>
      </c>
      <c r="F165" s="7" t="str">
        <f t="shared" ref="F165:F171" si="35">IF($B165="N/A","N/A",IF(E165&gt;10,"No",IF(E165&lt;-10,"No","Yes")))</f>
        <v>N/A</v>
      </c>
      <c r="G165" s="10">
        <v>2703.1757812999999</v>
      </c>
      <c r="H165" s="7" t="str">
        <f t="shared" ref="H165:H171" si="36">IF($B165="N/A","N/A",IF(G165&gt;10,"No",IF(G165&lt;-10,"No","Yes")))</f>
        <v>N/A</v>
      </c>
      <c r="I165" s="8">
        <v>10.46</v>
      </c>
      <c r="J165" s="8">
        <v>8.2240000000000002</v>
      </c>
      <c r="K165" s="28" t="s">
        <v>736</v>
      </c>
      <c r="L165" s="111" t="str">
        <f>IF(J165="Div by 0", "N/A", IF(OR(J165="N/A",K165="N/A"),"N/A", IF(J165&gt;VALUE(MID(K165,1,2)), "No", IF(J165&lt;-1*VALUE(MID(K165,1,2)), "No", "Yes"))))</f>
        <v>Yes</v>
      </c>
      <c r="N165" s="42"/>
    </row>
    <row r="166" spans="1:16" x14ac:dyDescent="0.25">
      <c r="A166" s="162" t="s">
        <v>1216</v>
      </c>
      <c r="B166" s="10" t="s">
        <v>213</v>
      </c>
      <c r="C166" s="10">
        <v>2502.6106442999999</v>
      </c>
      <c r="D166" s="7" t="str">
        <f t="shared" si="34"/>
        <v>N/A</v>
      </c>
      <c r="E166" s="10">
        <v>2586.1489362000002</v>
      </c>
      <c r="F166" s="7" t="str">
        <f t="shared" si="35"/>
        <v>N/A</v>
      </c>
      <c r="G166" s="10">
        <v>2906.7582129000002</v>
      </c>
      <c r="H166" s="7" t="str">
        <f t="shared" si="36"/>
        <v>N/A</v>
      </c>
      <c r="I166" s="8">
        <v>3.3380000000000001</v>
      </c>
      <c r="J166" s="8">
        <v>12.4</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233057</v>
      </c>
      <c r="D6" s="7" t="str">
        <f t="shared" ref="D6:D11" si="0">IF($B6="N/A","N/A",IF(C6&gt;10,"No",IF(C6&lt;-10,"No","Yes")))</f>
        <v>N/A</v>
      </c>
      <c r="E6" s="1">
        <v>241813</v>
      </c>
      <c r="F6" s="7" t="str">
        <f t="shared" ref="F6:F11" si="1">IF($B6="N/A","N/A",IF(E6&gt;10,"No",IF(E6&lt;-10,"No","Yes")))</f>
        <v>N/A</v>
      </c>
      <c r="G6" s="1">
        <v>245272</v>
      </c>
      <c r="H6" s="7" t="str">
        <f t="shared" ref="H6:H11" si="2">IF($B6="N/A","N/A",IF(G6&gt;10,"No",IF(G6&lt;-10,"No","Yes")))</f>
        <v>N/A</v>
      </c>
      <c r="I6" s="8">
        <v>3.7570000000000001</v>
      </c>
      <c r="J6" s="8">
        <v>1.43</v>
      </c>
      <c r="K6" s="1" t="s">
        <v>736</v>
      </c>
      <c r="L6" s="111" t="str">
        <f t="shared" ref="L6:L14" si="3">IF(J6="Div by 0", "N/A", IF(K6="N/A","N/A", IF(J6&gt;VALUE(MID(K6,1,2)), "No", IF(J6&lt;-1*VALUE(MID(K6,1,2)), "No", "Yes"))))</f>
        <v>Yes</v>
      </c>
    </row>
    <row r="7" spans="1:12" x14ac:dyDescent="0.25">
      <c r="A7" s="144" t="s">
        <v>100</v>
      </c>
      <c r="B7" s="30" t="s">
        <v>213</v>
      </c>
      <c r="C7" s="1">
        <v>8822</v>
      </c>
      <c r="D7" s="7" t="str">
        <f t="shared" si="0"/>
        <v>N/A</v>
      </c>
      <c r="E7" s="1">
        <v>9625</v>
      </c>
      <c r="F7" s="7" t="str">
        <f t="shared" si="1"/>
        <v>N/A</v>
      </c>
      <c r="G7" s="1">
        <v>9809</v>
      </c>
      <c r="H7" s="7" t="str">
        <f t="shared" si="2"/>
        <v>N/A</v>
      </c>
      <c r="I7" s="8">
        <v>9.1020000000000003</v>
      </c>
      <c r="J7" s="8">
        <v>1.9119999999999999</v>
      </c>
      <c r="K7" s="30" t="s">
        <v>736</v>
      </c>
      <c r="L7" s="111" t="str">
        <f t="shared" si="3"/>
        <v>Yes</v>
      </c>
    </row>
    <row r="8" spans="1:12" x14ac:dyDescent="0.25">
      <c r="A8" s="144" t="s">
        <v>101</v>
      </c>
      <c r="B8" s="30" t="s">
        <v>213</v>
      </c>
      <c r="C8" s="1">
        <v>41348</v>
      </c>
      <c r="D8" s="7" t="str">
        <f t="shared" si="0"/>
        <v>N/A</v>
      </c>
      <c r="E8" s="1">
        <v>42134</v>
      </c>
      <c r="F8" s="7" t="str">
        <f t="shared" si="1"/>
        <v>N/A</v>
      </c>
      <c r="G8" s="1">
        <v>42035</v>
      </c>
      <c r="H8" s="7" t="str">
        <f t="shared" si="2"/>
        <v>N/A</v>
      </c>
      <c r="I8" s="8">
        <v>1.901</v>
      </c>
      <c r="J8" s="8">
        <v>-0.23499999999999999</v>
      </c>
      <c r="K8" s="30" t="s">
        <v>736</v>
      </c>
      <c r="L8" s="111" t="str">
        <f t="shared" si="3"/>
        <v>Yes</v>
      </c>
    </row>
    <row r="9" spans="1:12" x14ac:dyDescent="0.25">
      <c r="A9" s="144" t="s">
        <v>104</v>
      </c>
      <c r="B9" s="30" t="s">
        <v>213</v>
      </c>
      <c r="C9" s="1">
        <v>89971</v>
      </c>
      <c r="D9" s="7" t="str">
        <f t="shared" si="0"/>
        <v>N/A</v>
      </c>
      <c r="E9" s="1">
        <v>90912</v>
      </c>
      <c r="F9" s="7" t="str">
        <f t="shared" si="1"/>
        <v>N/A</v>
      </c>
      <c r="G9" s="1">
        <v>90889</v>
      </c>
      <c r="H9" s="7" t="str">
        <f t="shared" si="2"/>
        <v>N/A</v>
      </c>
      <c r="I9" s="8">
        <v>1.046</v>
      </c>
      <c r="J9" s="8">
        <v>-2.5000000000000001E-2</v>
      </c>
      <c r="K9" s="30" t="s">
        <v>736</v>
      </c>
      <c r="L9" s="111" t="str">
        <f t="shared" si="3"/>
        <v>Yes</v>
      </c>
    </row>
    <row r="10" spans="1:12" x14ac:dyDescent="0.25">
      <c r="A10" s="144" t="s">
        <v>105</v>
      </c>
      <c r="B10" s="30" t="s">
        <v>213</v>
      </c>
      <c r="C10" s="1">
        <v>92916</v>
      </c>
      <c r="D10" s="7" t="str">
        <f t="shared" si="0"/>
        <v>N/A</v>
      </c>
      <c r="E10" s="1">
        <v>99142</v>
      </c>
      <c r="F10" s="7" t="str">
        <f t="shared" si="1"/>
        <v>N/A</v>
      </c>
      <c r="G10" s="1">
        <v>102539</v>
      </c>
      <c r="H10" s="7" t="str">
        <f t="shared" si="2"/>
        <v>N/A</v>
      </c>
      <c r="I10" s="8">
        <v>6.7009999999999996</v>
      </c>
      <c r="J10" s="8">
        <v>3.4260000000000002</v>
      </c>
      <c r="K10" s="30" t="s">
        <v>736</v>
      </c>
      <c r="L10" s="111" t="str">
        <f t="shared" si="3"/>
        <v>Yes</v>
      </c>
    </row>
    <row r="11" spans="1:12" x14ac:dyDescent="0.25">
      <c r="A11" s="144" t="s">
        <v>77</v>
      </c>
      <c r="B11" s="1" t="s">
        <v>213</v>
      </c>
      <c r="C11" s="1">
        <v>202624.96</v>
      </c>
      <c r="D11" s="27" t="str">
        <f t="shared" si="0"/>
        <v>N/A</v>
      </c>
      <c r="E11" s="1">
        <v>210584.94</v>
      </c>
      <c r="F11" s="7" t="str">
        <f t="shared" si="1"/>
        <v>N/A</v>
      </c>
      <c r="G11" s="1">
        <v>214815.22</v>
      </c>
      <c r="H11" s="7" t="str">
        <f t="shared" si="2"/>
        <v>N/A</v>
      </c>
      <c r="I11" s="8">
        <v>3.9279999999999999</v>
      </c>
      <c r="J11" s="8">
        <v>2.0089999999999999</v>
      </c>
      <c r="K11" s="1" t="s">
        <v>737</v>
      </c>
      <c r="L11" s="111" t="str">
        <f t="shared" si="3"/>
        <v>Yes</v>
      </c>
    </row>
    <row r="12" spans="1:12" x14ac:dyDescent="0.25">
      <c r="A12" s="144" t="s">
        <v>115</v>
      </c>
      <c r="B12" s="1" t="s">
        <v>213</v>
      </c>
      <c r="C12" s="1">
        <v>23092</v>
      </c>
      <c r="D12" s="1" t="s">
        <v>213</v>
      </c>
      <c r="E12" s="1">
        <v>24179</v>
      </c>
      <c r="F12" s="1" t="s">
        <v>213</v>
      </c>
      <c r="G12" s="1">
        <v>24807</v>
      </c>
      <c r="H12" s="1" t="s">
        <v>213</v>
      </c>
      <c r="I12" s="8">
        <v>4.7069999999999999</v>
      </c>
      <c r="J12" s="8">
        <v>2.597</v>
      </c>
      <c r="K12" s="1" t="s">
        <v>737</v>
      </c>
      <c r="L12" s="111" t="str">
        <f t="shared" si="3"/>
        <v>Yes</v>
      </c>
    </row>
    <row r="13" spans="1:12" x14ac:dyDescent="0.25">
      <c r="A13" s="144" t="s">
        <v>447</v>
      </c>
      <c r="B13" s="1" t="s">
        <v>213</v>
      </c>
      <c r="C13" s="1">
        <v>7718</v>
      </c>
      <c r="D13" s="1" t="s">
        <v>213</v>
      </c>
      <c r="E13" s="1">
        <v>8381</v>
      </c>
      <c r="F13" s="1" t="s">
        <v>213</v>
      </c>
      <c r="G13" s="1">
        <v>8539</v>
      </c>
      <c r="H13" s="1" t="s">
        <v>213</v>
      </c>
      <c r="I13" s="8">
        <v>8.59</v>
      </c>
      <c r="J13" s="8">
        <v>1.885</v>
      </c>
      <c r="K13" s="1" t="s">
        <v>737</v>
      </c>
      <c r="L13" s="111" t="str">
        <f t="shared" si="3"/>
        <v>Yes</v>
      </c>
    </row>
    <row r="14" spans="1:12" x14ac:dyDescent="0.25">
      <c r="A14" s="144" t="s">
        <v>448</v>
      </c>
      <c r="B14" s="1" t="s">
        <v>213</v>
      </c>
      <c r="C14" s="1">
        <v>14072</v>
      </c>
      <c r="D14" s="1" t="s">
        <v>213</v>
      </c>
      <c r="E14" s="1">
        <v>14542</v>
      </c>
      <c r="F14" s="1" t="s">
        <v>213</v>
      </c>
      <c r="G14" s="1">
        <v>14951</v>
      </c>
      <c r="H14" s="1" t="s">
        <v>213</v>
      </c>
      <c r="I14" s="8">
        <v>3.34</v>
      </c>
      <c r="J14" s="8">
        <v>2.8130000000000002</v>
      </c>
      <c r="K14" s="1" t="s">
        <v>737</v>
      </c>
      <c r="L14" s="111" t="str">
        <f t="shared" si="3"/>
        <v>Yes</v>
      </c>
    </row>
    <row r="15" spans="1:12" x14ac:dyDescent="0.25">
      <c r="A15" s="143" t="s">
        <v>58</v>
      </c>
      <c r="B15" s="30" t="s">
        <v>213</v>
      </c>
      <c r="C15" s="10">
        <v>1977793873</v>
      </c>
      <c r="D15" s="7" t="str">
        <f t="shared" ref="D15:D20" si="4">IF($B15="N/A","N/A",IF(C15&gt;10,"No",IF(C15&lt;-10,"No","Yes")))</f>
        <v>N/A</v>
      </c>
      <c r="E15" s="10">
        <v>2122070676</v>
      </c>
      <c r="F15" s="7" t="str">
        <f t="shared" ref="F15:F20" si="5">IF($B15="N/A","N/A",IF(E15&gt;10,"No",IF(E15&lt;-10,"No","Yes")))</f>
        <v>N/A</v>
      </c>
      <c r="G15" s="10">
        <v>2411613629</v>
      </c>
      <c r="H15" s="7" t="str">
        <f t="shared" ref="H15:H20" si="6">IF($B15="N/A","N/A",IF(G15&gt;10,"No",IF(G15&lt;-10,"No","Yes")))</f>
        <v>N/A</v>
      </c>
      <c r="I15" s="8">
        <v>7.2949999999999999</v>
      </c>
      <c r="J15" s="8">
        <v>13.64</v>
      </c>
      <c r="K15" s="30" t="s">
        <v>736</v>
      </c>
      <c r="L15" s="111" t="str">
        <f t="shared" ref="L15:L20" si="7">IF(J15="Div by 0", "N/A", IF(K15="N/A","N/A", IF(J15&gt;VALUE(MID(K15,1,2)), "No", IF(J15&lt;-1*VALUE(MID(K15,1,2)), "No", "Yes"))))</f>
        <v>Yes</v>
      </c>
    </row>
    <row r="16" spans="1:12" x14ac:dyDescent="0.25">
      <c r="A16" s="143" t="s">
        <v>1119</v>
      </c>
      <c r="B16" s="30" t="s">
        <v>213</v>
      </c>
      <c r="C16" s="10">
        <v>8486.3096710000009</v>
      </c>
      <c r="D16" s="7" t="str">
        <f t="shared" si="4"/>
        <v>N/A</v>
      </c>
      <c r="E16" s="10">
        <v>8775.6682891</v>
      </c>
      <c r="F16" s="7" t="str">
        <f t="shared" si="5"/>
        <v>N/A</v>
      </c>
      <c r="G16" s="10">
        <v>9832.4049586000001</v>
      </c>
      <c r="H16" s="7" t="str">
        <f t="shared" si="6"/>
        <v>N/A</v>
      </c>
      <c r="I16" s="8">
        <v>3.41</v>
      </c>
      <c r="J16" s="8">
        <v>12.04</v>
      </c>
      <c r="K16" s="30" t="s">
        <v>736</v>
      </c>
      <c r="L16" s="111" t="str">
        <f t="shared" si="7"/>
        <v>Yes</v>
      </c>
    </row>
    <row r="17" spans="1:12" x14ac:dyDescent="0.25">
      <c r="A17" s="143" t="s">
        <v>1219</v>
      </c>
      <c r="B17" s="30" t="s">
        <v>213</v>
      </c>
      <c r="C17" s="10">
        <v>21876.470754999998</v>
      </c>
      <c r="D17" s="7" t="str">
        <f t="shared" si="4"/>
        <v>N/A</v>
      </c>
      <c r="E17" s="10">
        <v>22327.367273</v>
      </c>
      <c r="F17" s="7" t="str">
        <f t="shared" si="5"/>
        <v>N/A</v>
      </c>
      <c r="G17" s="10">
        <v>34631.41992</v>
      </c>
      <c r="H17" s="7" t="str">
        <f t="shared" si="6"/>
        <v>N/A</v>
      </c>
      <c r="I17" s="8">
        <v>2.0609999999999999</v>
      </c>
      <c r="J17" s="8">
        <v>55.11</v>
      </c>
      <c r="K17" s="30" t="s">
        <v>736</v>
      </c>
      <c r="L17" s="111" t="str">
        <f t="shared" si="7"/>
        <v>No</v>
      </c>
    </row>
    <row r="18" spans="1:12" x14ac:dyDescent="0.25">
      <c r="A18" s="143" t="s">
        <v>1220</v>
      </c>
      <c r="B18" s="30" t="s">
        <v>213</v>
      </c>
      <c r="C18" s="10">
        <v>27402.660733000001</v>
      </c>
      <c r="D18" s="7" t="str">
        <f t="shared" si="4"/>
        <v>N/A</v>
      </c>
      <c r="E18" s="10">
        <v>28363.373048000001</v>
      </c>
      <c r="F18" s="7" t="str">
        <f t="shared" si="5"/>
        <v>N/A</v>
      </c>
      <c r="G18" s="10">
        <v>31010.17081</v>
      </c>
      <c r="H18" s="7" t="str">
        <f t="shared" si="6"/>
        <v>N/A</v>
      </c>
      <c r="I18" s="8">
        <v>3.5059999999999998</v>
      </c>
      <c r="J18" s="8">
        <v>9.3320000000000007</v>
      </c>
      <c r="K18" s="30" t="s">
        <v>736</v>
      </c>
      <c r="L18" s="111" t="str">
        <f t="shared" si="7"/>
        <v>Yes</v>
      </c>
    </row>
    <row r="19" spans="1:12" x14ac:dyDescent="0.25">
      <c r="A19" s="143" t="s">
        <v>1221</v>
      </c>
      <c r="B19" s="30" t="s">
        <v>213</v>
      </c>
      <c r="C19" s="10">
        <v>2792.4601483000001</v>
      </c>
      <c r="D19" s="7" t="str">
        <f t="shared" si="4"/>
        <v>N/A</v>
      </c>
      <c r="E19" s="10">
        <v>2865.2180130000002</v>
      </c>
      <c r="F19" s="7" t="str">
        <f t="shared" si="5"/>
        <v>N/A</v>
      </c>
      <c r="G19" s="10">
        <v>3111.6318476000001</v>
      </c>
      <c r="H19" s="7" t="str">
        <f t="shared" si="6"/>
        <v>N/A</v>
      </c>
      <c r="I19" s="8">
        <v>2.6059999999999999</v>
      </c>
      <c r="J19" s="8">
        <v>8.6</v>
      </c>
      <c r="K19" s="30" t="s">
        <v>736</v>
      </c>
      <c r="L19" s="111" t="str">
        <f t="shared" si="7"/>
        <v>Yes</v>
      </c>
    </row>
    <row r="20" spans="1:12" x14ac:dyDescent="0.25">
      <c r="A20" s="143" t="s">
        <v>1222</v>
      </c>
      <c r="B20" s="30" t="s">
        <v>213</v>
      </c>
      <c r="C20" s="10">
        <v>4310.4955012999999</v>
      </c>
      <c r="D20" s="7" t="str">
        <f t="shared" si="4"/>
        <v>N/A</v>
      </c>
      <c r="E20" s="10">
        <v>4555.3318068999997</v>
      </c>
      <c r="F20" s="7" t="str">
        <f t="shared" si="5"/>
        <v>N/A</v>
      </c>
      <c r="G20" s="10">
        <v>4735.6458908000004</v>
      </c>
      <c r="H20" s="7" t="str">
        <f t="shared" si="6"/>
        <v>N/A</v>
      </c>
      <c r="I20" s="8">
        <v>5.68</v>
      </c>
      <c r="J20" s="8">
        <v>3.9580000000000002</v>
      </c>
      <c r="K20" s="30" t="s">
        <v>736</v>
      </c>
      <c r="L20" s="111" t="str">
        <f t="shared" si="7"/>
        <v>Yes</v>
      </c>
    </row>
    <row r="21" spans="1:12" x14ac:dyDescent="0.25">
      <c r="A21" s="134" t="s">
        <v>1123</v>
      </c>
      <c r="B21" s="30" t="s">
        <v>213</v>
      </c>
      <c r="C21" s="10">
        <v>8674.8946058000001</v>
      </c>
      <c r="D21" s="7" t="str">
        <f t="shared" ref="D21:D22" si="8">IF($B21="N/A","N/A",IF(C21&gt;10,"No",IF(C21&lt;-10,"No","Yes")))</f>
        <v>N/A</v>
      </c>
      <c r="E21" s="10">
        <v>8910.8433542000002</v>
      </c>
      <c r="F21" s="7" t="str">
        <f t="shared" ref="F21:F22" si="9">IF($B21="N/A","N/A",IF(E21&gt;10,"No",IF(E21&lt;-10,"No","Yes")))</f>
        <v>N/A</v>
      </c>
      <c r="G21" s="10">
        <v>10039.733623</v>
      </c>
      <c r="H21" s="7" t="str">
        <f t="shared" ref="H21:H22" si="10">IF($B21="N/A","N/A",IF(G21&gt;10,"No",IF(G21&lt;-10,"No","Yes")))</f>
        <v>N/A</v>
      </c>
      <c r="I21" s="8">
        <v>2.72</v>
      </c>
      <c r="J21" s="8">
        <v>12.67</v>
      </c>
      <c r="K21" s="30" t="s">
        <v>736</v>
      </c>
      <c r="L21" s="111" t="str">
        <f>IF(J21="Div by 0", "N/A", IF(OR(J21="N/A",K21="N/A"),"N/A", IF(J21&gt;VALUE(MID(K21,1,2)), "No", IF(J21&lt;-1*VALUE(MID(K21,1,2)), "No", "Yes"))))</f>
        <v>Yes</v>
      </c>
    </row>
    <row r="22" spans="1:12" x14ac:dyDescent="0.25">
      <c r="A22" s="134" t="s">
        <v>1124</v>
      </c>
      <c r="B22" s="30" t="s">
        <v>213</v>
      </c>
      <c r="C22" s="10">
        <v>8274.6171752999999</v>
      </c>
      <c r="D22" s="7" t="str">
        <f t="shared" si="8"/>
        <v>N/A</v>
      </c>
      <c r="E22" s="10">
        <v>8625.3658395999992</v>
      </c>
      <c r="F22" s="7" t="str">
        <f t="shared" si="9"/>
        <v>N/A</v>
      </c>
      <c r="G22" s="10">
        <v>9601.5967655999993</v>
      </c>
      <c r="H22" s="7" t="str">
        <f t="shared" si="10"/>
        <v>N/A</v>
      </c>
      <c r="I22" s="8">
        <v>4.2389999999999999</v>
      </c>
      <c r="J22" s="8">
        <v>11.32</v>
      </c>
      <c r="K22" s="30" t="s">
        <v>736</v>
      </c>
      <c r="L22" s="111" t="str">
        <f>IF(J22="Div by 0", "N/A", IF(OR(J22="N/A",K22="N/A"),"N/A", IF(J22&gt;VALUE(MID(K22,1,2)), "No", IF(J22&lt;-1*VALUE(MID(K22,1,2)), "No", "Yes"))))</f>
        <v>Yes</v>
      </c>
    </row>
    <row r="23" spans="1:12" x14ac:dyDescent="0.25">
      <c r="A23" s="143" t="s">
        <v>1223</v>
      </c>
      <c r="B23" s="30" t="s">
        <v>213</v>
      </c>
      <c r="C23" s="10">
        <v>23031.211025000001</v>
      </c>
      <c r="D23" s="7" t="str">
        <f>IF($B23="N/A","N/A",IF(C23&gt;10,"No",IF(C23&lt;-10,"No","Yes")))</f>
        <v>N/A</v>
      </c>
      <c r="E23" s="10">
        <v>24079.62455</v>
      </c>
      <c r="F23" s="7" t="str">
        <f>IF($B23="N/A","N/A",IF(E23&gt;10,"No",IF(E23&lt;-10,"No","Yes")))</f>
        <v>N/A</v>
      </c>
      <c r="G23" s="10">
        <v>30279.957552</v>
      </c>
      <c r="H23" s="7" t="str">
        <f>IF($B23="N/A","N/A",IF(G23&gt;10,"No",IF(G23&lt;-10,"No","Yes")))</f>
        <v>N/A</v>
      </c>
      <c r="I23" s="8">
        <v>4.5519999999999996</v>
      </c>
      <c r="J23" s="8">
        <v>25.75</v>
      </c>
      <c r="K23" s="30" t="s">
        <v>736</v>
      </c>
      <c r="L23" s="111" t="str">
        <f>IF(J23="Div by 0", "N/A", IF(K23="N/A","N/A", IF(J23&gt;VALUE(MID(K23,1,2)), "No", IF(J23&lt;-1*VALUE(MID(K23,1,2)), "No", "Yes"))))</f>
        <v>Yes</v>
      </c>
    </row>
    <row r="24" spans="1:12" x14ac:dyDescent="0.25">
      <c r="A24" s="143" t="s">
        <v>1224</v>
      </c>
      <c r="B24" s="30" t="s">
        <v>213</v>
      </c>
      <c r="C24" s="10">
        <v>22386.066209000001</v>
      </c>
      <c r="D24" s="7" t="str">
        <f>IF($B24="N/A","N/A",IF(C24&gt;10,"No",IF(C24&lt;-10,"No","Yes")))</f>
        <v>N/A</v>
      </c>
      <c r="E24" s="10">
        <v>22772.053335000001</v>
      </c>
      <c r="F24" s="7" t="str">
        <f>IF($B24="N/A","N/A",IF(E24&gt;10,"No",IF(E24&lt;-10,"No","Yes")))</f>
        <v>N/A</v>
      </c>
      <c r="G24" s="10">
        <v>36245.923644000002</v>
      </c>
      <c r="H24" s="7" t="str">
        <f>IF($B24="N/A","N/A",IF(G24&gt;10,"No",IF(G24&lt;-10,"No","Yes")))</f>
        <v>N/A</v>
      </c>
      <c r="I24" s="8">
        <v>1.724</v>
      </c>
      <c r="J24" s="8">
        <v>59.17</v>
      </c>
      <c r="K24" s="30" t="s">
        <v>736</v>
      </c>
      <c r="L24" s="111" t="str">
        <f>IF(J24="Div by 0", "N/A", IF(K24="N/A","N/A", IF(J24&gt;VALUE(MID(K24,1,2)), "No", IF(J24&lt;-1*VALUE(MID(K24,1,2)), "No", "Yes"))))</f>
        <v>No</v>
      </c>
    </row>
    <row r="25" spans="1:12" x14ac:dyDescent="0.25">
      <c r="A25" s="143" t="s">
        <v>1225</v>
      </c>
      <c r="B25" s="30" t="s">
        <v>213</v>
      </c>
      <c r="C25" s="10">
        <v>24966.082149000002</v>
      </c>
      <c r="D25" s="7" t="str">
        <f>IF($B25="N/A","N/A",IF(C25&gt;10,"No",IF(C25&lt;-10,"No","Yes")))</f>
        <v>N/A</v>
      </c>
      <c r="E25" s="10">
        <v>26342.529569999999</v>
      </c>
      <c r="F25" s="7" t="str">
        <f>IF($B25="N/A","N/A",IF(E25&gt;10,"No",IF(E25&lt;-10,"No","Yes")))</f>
        <v>N/A</v>
      </c>
      <c r="G25" s="10">
        <v>28960.732726999999</v>
      </c>
      <c r="H25" s="7" t="str">
        <f>IF($B25="N/A","N/A",IF(G25&gt;10,"No",IF(G25&lt;-10,"No","Yes")))</f>
        <v>N/A</v>
      </c>
      <c r="I25" s="8">
        <v>5.5129999999999999</v>
      </c>
      <c r="J25" s="8">
        <v>9.9390000000000001</v>
      </c>
      <c r="K25" s="30" t="s">
        <v>736</v>
      </c>
      <c r="L25" s="111" t="str">
        <f>IF(J25="Div by 0", "N/A", IF(K25="N/A","N/A", IF(J25&gt;VALUE(MID(K25,1,2)), "No", IF(J25&lt;-1*VALUE(MID(K25,1,2)), "No", "Yes"))))</f>
        <v>Yes</v>
      </c>
    </row>
    <row r="26" spans="1:12" x14ac:dyDescent="0.25">
      <c r="A26" s="143" t="s">
        <v>1226</v>
      </c>
      <c r="B26" s="30" t="s">
        <v>213</v>
      </c>
      <c r="C26" s="10">
        <v>23165.781057</v>
      </c>
      <c r="D26" s="7" t="str">
        <f t="shared" ref="D26:D27" si="11">IF($B26="N/A","N/A",IF(C26&gt;10,"No",IF(C26&lt;-10,"No","Yes")))</f>
        <v>N/A</v>
      </c>
      <c r="E26" s="10">
        <v>24109.596293999999</v>
      </c>
      <c r="F26" s="7" t="str">
        <f t="shared" ref="F26:F30" si="12">IF($B26="N/A","N/A",IF(E26&gt;10,"No",IF(E26&lt;-10,"No","Yes")))</f>
        <v>N/A</v>
      </c>
      <c r="G26" s="10">
        <v>30859.017603</v>
      </c>
      <c r="H26" s="7" t="str">
        <f t="shared" ref="H26:H27" si="13">IF($B26="N/A","N/A",IF(G26&gt;10,"No",IF(G26&lt;-10,"No","Yes")))</f>
        <v>N/A</v>
      </c>
      <c r="I26" s="8">
        <v>4.0739999999999998</v>
      </c>
      <c r="J26" s="8">
        <v>27.99</v>
      </c>
      <c r="K26" s="30" t="s">
        <v>736</v>
      </c>
      <c r="L26" s="111" t="str">
        <f>IF(J26="Div by 0", "N/A", IF(OR(J26="N/A",K26="N/A"),"N/A", IF(J26&gt;VALUE(MID(K26,1,2)), "No", IF(J26&lt;-1*VALUE(MID(K26,1,2)), "No", "Yes"))))</f>
        <v>Yes</v>
      </c>
    </row>
    <row r="27" spans="1:12" x14ac:dyDescent="0.25">
      <c r="A27" s="143" t="s">
        <v>1227</v>
      </c>
      <c r="B27" s="30" t="s">
        <v>213</v>
      </c>
      <c r="C27" s="10">
        <v>22838.814394000001</v>
      </c>
      <c r="D27" s="7" t="str">
        <f t="shared" si="11"/>
        <v>N/A</v>
      </c>
      <c r="E27" s="10">
        <v>24038.191545999998</v>
      </c>
      <c r="F27" s="7" t="str">
        <f t="shared" si="12"/>
        <v>N/A</v>
      </c>
      <c r="G27" s="10">
        <v>29489.773234</v>
      </c>
      <c r="H27" s="7" t="str">
        <f t="shared" si="13"/>
        <v>N/A</v>
      </c>
      <c r="I27" s="8">
        <v>5.2510000000000003</v>
      </c>
      <c r="J27" s="8">
        <v>22.68</v>
      </c>
      <c r="K27" s="30" t="s">
        <v>736</v>
      </c>
      <c r="L27" s="111" t="str">
        <f>IF(J27="Div by 0", "N/A", IF(OR(J27="N/A",K27="N/A"),"N/A", IF(J27&gt;VALUE(MID(K27,1,2)), "No", IF(J27&lt;-1*VALUE(MID(K27,1,2)), "No", "Yes"))))</f>
        <v>Yes</v>
      </c>
    </row>
    <row r="28" spans="1:12" x14ac:dyDescent="0.25">
      <c r="A28" s="162" t="s">
        <v>1228</v>
      </c>
      <c r="B28" s="10" t="s">
        <v>213</v>
      </c>
      <c r="C28" s="10">
        <v>2279.8515676000002</v>
      </c>
      <c r="D28" s="7" t="str">
        <f t="shared" ref="D28:D30" si="14">IF($B28="N/A","N/A",IF(C28&gt;10,"No",IF(C28&lt;-10,"No","Yes")))</f>
        <v>N/A</v>
      </c>
      <c r="E28" s="10">
        <v>2504.3213460000002</v>
      </c>
      <c r="F28" s="7" t="str">
        <f t="shared" si="12"/>
        <v>N/A</v>
      </c>
      <c r="G28" s="10">
        <v>2719.5441099</v>
      </c>
      <c r="H28" s="7" t="str">
        <f t="shared" ref="H28:H30" si="15">IF($B28="N/A","N/A",IF(G28&gt;10,"No",IF(G28&lt;-10,"No","Yes")))</f>
        <v>N/A</v>
      </c>
      <c r="I28" s="8">
        <v>9.8460000000000001</v>
      </c>
      <c r="J28" s="8">
        <v>8.5939999999999994</v>
      </c>
      <c r="K28" s="28" t="s">
        <v>736</v>
      </c>
      <c r="L28" s="111" t="str">
        <f>IF(J28="Div by 0", "N/A", IF(OR(J28="N/A",K28="N/A"),"N/A", IF(J28&gt;VALUE(MID(K28,1,2)), "No", IF(J28&lt;-1*VALUE(MID(K28,1,2)), "No", "Yes"))))</f>
        <v>Yes</v>
      </c>
    </row>
    <row r="29" spans="1:12" x14ac:dyDescent="0.25">
      <c r="A29" s="162" t="s">
        <v>1229</v>
      </c>
      <c r="B29" s="10" t="s">
        <v>213</v>
      </c>
      <c r="C29" s="10">
        <v>2261.2187207000002</v>
      </c>
      <c r="D29" s="7" t="str">
        <f t="shared" si="14"/>
        <v>N/A</v>
      </c>
      <c r="E29" s="10">
        <v>2497.7695626999998</v>
      </c>
      <c r="F29" s="7" t="str">
        <f t="shared" si="12"/>
        <v>N/A</v>
      </c>
      <c r="G29" s="10">
        <v>2703.1757812999999</v>
      </c>
      <c r="H29" s="7" t="str">
        <f t="shared" si="15"/>
        <v>N/A</v>
      </c>
      <c r="I29" s="8">
        <v>10.46</v>
      </c>
      <c r="J29" s="8">
        <v>8.2240000000000002</v>
      </c>
      <c r="K29" s="28" t="s">
        <v>736</v>
      </c>
      <c r="L29" s="111" t="str">
        <f t="shared" ref="L29:L30" si="16">IF(J29="Div by 0", "N/A", IF(OR(J29="N/A",K29="N/A"),"N/A", IF(J29&gt;VALUE(MID(K29,1,2)), "No", IF(J29&lt;-1*VALUE(MID(K29,1,2)), "No", "Yes"))))</f>
        <v>Yes</v>
      </c>
    </row>
    <row r="30" spans="1:12" x14ac:dyDescent="0.25">
      <c r="A30" s="162" t="s">
        <v>1230</v>
      </c>
      <c r="B30" s="10" t="s">
        <v>213</v>
      </c>
      <c r="C30" s="10">
        <v>2502.6106442999999</v>
      </c>
      <c r="D30" s="7" t="str">
        <f t="shared" si="14"/>
        <v>N/A</v>
      </c>
      <c r="E30" s="10">
        <v>2586.1489362000002</v>
      </c>
      <c r="F30" s="7" t="str">
        <f t="shared" si="12"/>
        <v>N/A</v>
      </c>
      <c r="G30" s="10">
        <v>2906.7582129000002</v>
      </c>
      <c r="H30" s="7" t="str">
        <f t="shared" si="15"/>
        <v>N/A</v>
      </c>
      <c r="I30" s="8">
        <v>3.3380000000000001</v>
      </c>
      <c r="J30" s="8">
        <v>12.4</v>
      </c>
      <c r="K30" s="28" t="s">
        <v>736</v>
      </c>
      <c r="L30" s="111" t="str">
        <f t="shared" si="16"/>
        <v>Yes</v>
      </c>
    </row>
    <row r="31" spans="1:12" x14ac:dyDescent="0.25">
      <c r="A31" s="174" t="s">
        <v>2</v>
      </c>
      <c r="B31" s="22" t="s">
        <v>213</v>
      </c>
      <c r="C31" s="9">
        <v>98.562583402000001</v>
      </c>
      <c r="D31" s="27" t="str">
        <f t="shared" ref="D31:D69" si="17">IF($B31="N/A","N/A",IF(C31&gt;10,"No",IF(C31&lt;-10,"No","Yes")))</f>
        <v>N/A</v>
      </c>
      <c r="E31" s="9">
        <v>98.743243746000005</v>
      </c>
      <c r="F31" s="27" t="str">
        <f t="shared" ref="F31:F69" si="18">IF($B31="N/A","N/A",IF(E31&gt;10,"No",IF(E31&lt;-10,"No","Yes")))</f>
        <v>N/A</v>
      </c>
      <c r="G31" s="9">
        <v>98.614599302000002</v>
      </c>
      <c r="H31" s="27" t="str">
        <f t="shared" ref="H31:H69" si="19">IF($B31="N/A","N/A",IF(G31&gt;10,"No",IF(G31&lt;-10,"No","Yes")))</f>
        <v>N/A</v>
      </c>
      <c r="I31" s="8">
        <v>0.18329999999999999</v>
      </c>
      <c r="J31" s="8">
        <v>-0.13</v>
      </c>
      <c r="K31" s="28" t="s">
        <v>736</v>
      </c>
      <c r="L31" s="111" t="str">
        <f t="shared" ref="L31:L99" si="20">IF(J31="Div by 0", "N/A", IF(K31="N/A","N/A", IF(J31&gt;VALUE(MID(K31,1,2)), "No", IF(J31&lt;-1*VALUE(MID(K31,1,2)), "No", "Yes"))))</f>
        <v>Yes</v>
      </c>
    </row>
    <row r="32" spans="1:12" x14ac:dyDescent="0.25">
      <c r="A32" s="174" t="s">
        <v>22</v>
      </c>
      <c r="B32" s="22" t="s">
        <v>213</v>
      </c>
      <c r="C32" s="1">
        <v>229707</v>
      </c>
      <c r="D32" s="27" t="str">
        <f t="shared" si="17"/>
        <v>N/A</v>
      </c>
      <c r="E32" s="1">
        <v>238774</v>
      </c>
      <c r="F32" s="27" t="str">
        <f t="shared" si="18"/>
        <v>N/A</v>
      </c>
      <c r="G32" s="1">
        <v>241874</v>
      </c>
      <c r="H32" s="27" t="str">
        <f t="shared" si="19"/>
        <v>N/A</v>
      </c>
      <c r="I32" s="8">
        <v>3.9470000000000001</v>
      </c>
      <c r="J32" s="8">
        <v>1.298</v>
      </c>
      <c r="K32" s="28" t="s">
        <v>736</v>
      </c>
      <c r="L32" s="111" t="str">
        <f t="shared" si="20"/>
        <v>Yes</v>
      </c>
    </row>
    <row r="33" spans="1:12" x14ac:dyDescent="0.25">
      <c r="A33" s="174" t="s">
        <v>449</v>
      </c>
      <c r="B33" s="30" t="s">
        <v>213</v>
      </c>
      <c r="C33" s="1">
        <v>8553</v>
      </c>
      <c r="D33" s="1" t="str">
        <f t="shared" si="17"/>
        <v>N/A</v>
      </c>
      <c r="E33" s="1">
        <v>9327</v>
      </c>
      <c r="F33" s="1" t="str">
        <f t="shared" si="18"/>
        <v>N/A</v>
      </c>
      <c r="G33" s="1">
        <v>9596</v>
      </c>
      <c r="H33" s="7" t="str">
        <f t="shared" si="19"/>
        <v>N/A</v>
      </c>
      <c r="I33" s="8">
        <v>9.0489999999999995</v>
      </c>
      <c r="J33" s="8">
        <v>2.8839999999999999</v>
      </c>
      <c r="K33" s="30" t="s">
        <v>736</v>
      </c>
      <c r="L33" s="111" t="str">
        <f t="shared" si="20"/>
        <v>Yes</v>
      </c>
    </row>
    <row r="34" spans="1:12" x14ac:dyDescent="0.25">
      <c r="A34" s="174" t="s">
        <v>1231</v>
      </c>
      <c r="B34" s="3" t="s">
        <v>213</v>
      </c>
      <c r="C34" s="1">
        <v>2324</v>
      </c>
      <c r="D34" s="5" t="str">
        <f t="shared" ref="D34:D38" si="21">IF($B34="N/A","N/A",IF(C34&lt;0,"No","Yes"))</f>
        <v>N/A</v>
      </c>
      <c r="E34" s="1">
        <v>2367</v>
      </c>
      <c r="F34" s="5" t="str">
        <f t="shared" ref="F34:F38" si="22">IF($B34="N/A","N/A",IF(E34&lt;0,"No","Yes"))</f>
        <v>N/A</v>
      </c>
      <c r="G34" s="1">
        <v>2374</v>
      </c>
      <c r="H34" s="5" t="str">
        <f t="shared" ref="H34:H38" si="23">IF($B34="N/A","N/A",IF(G34&lt;0,"No","Yes"))</f>
        <v>N/A</v>
      </c>
      <c r="I34" s="8">
        <v>1.85</v>
      </c>
      <c r="J34" s="8">
        <v>0.29570000000000002</v>
      </c>
      <c r="K34" s="1" t="s">
        <v>736</v>
      </c>
      <c r="L34" s="111" t="str">
        <f t="shared" si="20"/>
        <v>Yes</v>
      </c>
    </row>
    <row r="35" spans="1:12" x14ac:dyDescent="0.25">
      <c r="A35" s="174" t="s">
        <v>1232</v>
      </c>
      <c r="B35" s="3" t="s">
        <v>213</v>
      </c>
      <c r="C35" s="1">
        <v>2308</v>
      </c>
      <c r="D35" s="5" t="str">
        <f t="shared" si="21"/>
        <v>N/A</v>
      </c>
      <c r="E35" s="1">
        <v>2702</v>
      </c>
      <c r="F35" s="5" t="str">
        <f t="shared" si="22"/>
        <v>N/A</v>
      </c>
      <c r="G35" s="1">
        <v>2901</v>
      </c>
      <c r="H35" s="5" t="str">
        <f t="shared" si="23"/>
        <v>N/A</v>
      </c>
      <c r="I35" s="8">
        <v>17.07</v>
      </c>
      <c r="J35" s="8">
        <v>7.3650000000000002</v>
      </c>
      <c r="K35" s="1" t="s">
        <v>736</v>
      </c>
      <c r="L35" s="111" t="str">
        <f t="shared" si="20"/>
        <v>Yes</v>
      </c>
    </row>
    <row r="36" spans="1:12" x14ac:dyDescent="0.25">
      <c r="A36" s="174" t="s">
        <v>1233</v>
      </c>
      <c r="B36" s="3" t="s">
        <v>213</v>
      </c>
      <c r="C36" s="1">
        <v>2387</v>
      </c>
      <c r="D36" s="5" t="str">
        <f t="shared" si="21"/>
        <v>N/A</v>
      </c>
      <c r="E36" s="1">
        <v>2733</v>
      </c>
      <c r="F36" s="5" t="str">
        <f t="shared" si="22"/>
        <v>N/A</v>
      </c>
      <c r="G36" s="1">
        <v>2783</v>
      </c>
      <c r="H36" s="5" t="str">
        <f t="shared" si="23"/>
        <v>N/A</v>
      </c>
      <c r="I36" s="8">
        <v>14.5</v>
      </c>
      <c r="J36" s="8">
        <v>1.829</v>
      </c>
      <c r="K36" s="1" t="s">
        <v>736</v>
      </c>
      <c r="L36" s="111" t="str">
        <f t="shared" si="20"/>
        <v>Yes</v>
      </c>
    </row>
    <row r="37" spans="1:12" x14ac:dyDescent="0.25">
      <c r="A37" s="174" t="s">
        <v>1234</v>
      </c>
      <c r="B37" s="3" t="s">
        <v>213</v>
      </c>
      <c r="C37" s="1">
        <v>1534</v>
      </c>
      <c r="D37" s="5" t="str">
        <f t="shared" si="21"/>
        <v>N/A</v>
      </c>
      <c r="E37" s="1">
        <v>1525</v>
      </c>
      <c r="F37" s="5" t="str">
        <f t="shared" si="22"/>
        <v>N/A</v>
      </c>
      <c r="G37" s="1">
        <v>1538</v>
      </c>
      <c r="H37" s="5" t="str">
        <f t="shared" si="23"/>
        <v>N/A</v>
      </c>
      <c r="I37" s="8">
        <v>-0.58699999999999997</v>
      </c>
      <c r="J37" s="8">
        <v>0.85250000000000004</v>
      </c>
      <c r="K37" s="1" t="s">
        <v>736</v>
      </c>
      <c r="L37" s="111" t="str">
        <f t="shared" si="20"/>
        <v>Yes</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40842</v>
      </c>
      <c r="D39" s="1" t="str">
        <f t="shared" si="17"/>
        <v>N/A</v>
      </c>
      <c r="E39" s="1">
        <v>41745</v>
      </c>
      <c r="F39" s="1" t="str">
        <f t="shared" si="18"/>
        <v>N/A</v>
      </c>
      <c r="G39" s="1">
        <v>41779</v>
      </c>
      <c r="H39" s="7" t="str">
        <f t="shared" si="19"/>
        <v>N/A</v>
      </c>
      <c r="I39" s="8">
        <v>2.2109999999999999</v>
      </c>
      <c r="J39" s="8">
        <v>8.14E-2</v>
      </c>
      <c r="K39" s="30" t="s">
        <v>736</v>
      </c>
      <c r="L39" s="111" t="str">
        <f t="shared" si="20"/>
        <v>Yes</v>
      </c>
    </row>
    <row r="40" spans="1:12" x14ac:dyDescent="0.25">
      <c r="A40" s="174" t="s">
        <v>1236</v>
      </c>
      <c r="B40" s="3" t="s">
        <v>213</v>
      </c>
      <c r="C40" s="1">
        <v>26543</v>
      </c>
      <c r="D40" s="5" t="str">
        <f t="shared" ref="D40:D45" si="24">IF($B40="N/A","N/A",IF(C40&lt;0,"No","Yes"))</f>
        <v>N/A</v>
      </c>
      <c r="E40" s="1">
        <v>27962</v>
      </c>
      <c r="F40" s="5" t="str">
        <f t="shared" ref="F40:F45" si="25">IF($B40="N/A","N/A",IF(E40&lt;0,"No","Yes"))</f>
        <v>N/A</v>
      </c>
      <c r="G40" s="1">
        <v>28046</v>
      </c>
      <c r="H40" s="5" t="str">
        <f t="shared" ref="H40:H45" si="26">IF($B40="N/A","N/A",IF(G40&lt;0,"No","Yes"))</f>
        <v>N/A</v>
      </c>
      <c r="I40" s="8">
        <v>5.3460000000000001</v>
      </c>
      <c r="J40" s="8">
        <v>0.3004</v>
      </c>
      <c r="K40" s="1" t="s">
        <v>736</v>
      </c>
      <c r="L40" s="111" t="str">
        <f t="shared" si="20"/>
        <v>Yes</v>
      </c>
    </row>
    <row r="41" spans="1:12" x14ac:dyDescent="0.25">
      <c r="A41" s="174" t="s">
        <v>1237</v>
      </c>
      <c r="B41" s="3" t="s">
        <v>213</v>
      </c>
      <c r="C41" s="1">
        <v>4494</v>
      </c>
      <c r="D41" s="5" t="str">
        <f t="shared" si="24"/>
        <v>N/A</v>
      </c>
      <c r="E41" s="1">
        <v>3967</v>
      </c>
      <c r="F41" s="5" t="str">
        <f t="shared" si="25"/>
        <v>N/A</v>
      </c>
      <c r="G41" s="1">
        <v>3956</v>
      </c>
      <c r="H41" s="5" t="str">
        <f t="shared" si="26"/>
        <v>N/A</v>
      </c>
      <c r="I41" s="8">
        <v>-11.7</v>
      </c>
      <c r="J41" s="8">
        <v>-0.27700000000000002</v>
      </c>
      <c r="K41" s="1" t="s">
        <v>736</v>
      </c>
      <c r="L41" s="111" t="str">
        <f t="shared" si="20"/>
        <v>Yes</v>
      </c>
    </row>
    <row r="42" spans="1:12" x14ac:dyDescent="0.25">
      <c r="A42" s="174" t="s">
        <v>1238</v>
      </c>
      <c r="B42" s="3" t="s">
        <v>213</v>
      </c>
      <c r="C42" s="1">
        <v>3374</v>
      </c>
      <c r="D42" s="5" t="str">
        <f t="shared" si="24"/>
        <v>N/A</v>
      </c>
      <c r="E42" s="1">
        <v>3965</v>
      </c>
      <c r="F42" s="5" t="str">
        <f t="shared" si="25"/>
        <v>N/A</v>
      </c>
      <c r="G42" s="1">
        <v>4013</v>
      </c>
      <c r="H42" s="5" t="str">
        <f t="shared" si="26"/>
        <v>N/A</v>
      </c>
      <c r="I42" s="8">
        <v>17.52</v>
      </c>
      <c r="J42" s="8">
        <v>1.2110000000000001</v>
      </c>
      <c r="K42" s="1" t="s">
        <v>736</v>
      </c>
      <c r="L42" s="111" t="str">
        <f t="shared" si="20"/>
        <v>Yes</v>
      </c>
    </row>
    <row r="43" spans="1:12" x14ac:dyDescent="0.25">
      <c r="A43" s="174" t="s">
        <v>1239</v>
      </c>
      <c r="B43" s="3" t="s">
        <v>213</v>
      </c>
      <c r="C43" s="1">
        <v>25</v>
      </c>
      <c r="D43" s="5" t="str">
        <f t="shared" si="24"/>
        <v>N/A</v>
      </c>
      <c r="E43" s="1">
        <v>21</v>
      </c>
      <c r="F43" s="5" t="str">
        <f t="shared" si="25"/>
        <v>N/A</v>
      </c>
      <c r="G43" s="1">
        <v>13</v>
      </c>
      <c r="H43" s="5" t="str">
        <f t="shared" si="26"/>
        <v>N/A</v>
      </c>
      <c r="I43" s="8">
        <v>-16</v>
      </c>
      <c r="J43" s="8">
        <v>-38.1</v>
      </c>
      <c r="K43" s="1" t="s">
        <v>736</v>
      </c>
      <c r="L43" s="111" t="str">
        <f t="shared" si="20"/>
        <v>No</v>
      </c>
    </row>
    <row r="44" spans="1:12" x14ac:dyDescent="0.25">
      <c r="A44" s="174" t="s">
        <v>1240</v>
      </c>
      <c r="B44" s="3" t="s">
        <v>213</v>
      </c>
      <c r="C44" s="1">
        <v>6406</v>
      </c>
      <c r="D44" s="5" t="str">
        <f t="shared" si="24"/>
        <v>N/A</v>
      </c>
      <c r="E44" s="1">
        <v>5830</v>
      </c>
      <c r="F44" s="5" t="str">
        <f t="shared" si="25"/>
        <v>N/A</v>
      </c>
      <c r="G44" s="1">
        <v>5751</v>
      </c>
      <c r="H44" s="5" t="str">
        <f t="shared" si="26"/>
        <v>N/A</v>
      </c>
      <c r="I44" s="8">
        <v>-8.99</v>
      </c>
      <c r="J44" s="8">
        <v>-1.36</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89176</v>
      </c>
      <c r="D46" s="1" t="str">
        <f t="shared" si="17"/>
        <v>N/A</v>
      </c>
      <c r="E46" s="1">
        <v>90175</v>
      </c>
      <c r="F46" s="1" t="str">
        <f t="shared" si="18"/>
        <v>N/A</v>
      </c>
      <c r="G46" s="1">
        <v>90181</v>
      </c>
      <c r="H46" s="7" t="str">
        <f t="shared" si="19"/>
        <v>N/A</v>
      </c>
      <c r="I46" s="8">
        <v>1.1200000000000001</v>
      </c>
      <c r="J46" s="8">
        <v>6.7000000000000002E-3</v>
      </c>
      <c r="K46" s="30" t="s">
        <v>736</v>
      </c>
      <c r="L46" s="111" t="str">
        <f t="shared" si="20"/>
        <v>Yes</v>
      </c>
    </row>
    <row r="47" spans="1:12" x14ac:dyDescent="0.25">
      <c r="A47" s="174" t="s">
        <v>1242</v>
      </c>
      <c r="B47" s="3" t="s">
        <v>213</v>
      </c>
      <c r="C47" s="1">
        <v>31562</v>
      </c>
      <c r="D47" s="5" t="str">
        <f t="shared" ref="D47:D53" si="27">IF($B47="N/A","N/A",IF(C47&lt;0,"No","Yes"))</f>
        <v>N/A</v>
      </c>
      <c r="E47" s="1">
        <v>32097</v>
      </c>
      <c r="F47" s="5" t="str">
        <f t="shared" ref="F47:F53" si="28">IF($B47="N/A","N/A",IF(E47&lt;0,"No","Yes"))</f>
        <v>N/A</v>
      </c>
      <c r="G47" s="1">
        <v>30921</v>
      </c>
      <c r="H47" s="5" t="str">
        <f t="shared" ref="H47:H53" si="29">IF($B47="N/A","N/A",IF(G47&lt;0,"No","Yes"))</f>
        <v>N/A</v>
      </c>
      <c r="I47" s="8">
        <v>1.6950000000000001</v>
      </c>
      <c r="J47" s="8">
        <v>-3.66</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25574</v>
      </c>
      <c r="D49" s="5" t="str">
        <f t="shared" si="27"/>
        <v>N/A</v>
      </c>
      <c r="E49" s="1">
        <v>25794</v>
      </c>
      <c r="F49" s="5" t="str">
        <f t="shared" si="28"/>
        <v>N/A</v>
      </c>
      <c r="G49" s="1">
        <v>27561</v>
      </c>
      <c r="H49" s="5" t="str">
        <f t="shared" si="29"/>
        <v>N/A</v>
      </c>
      <c r="I49" s="8">
        <v>0.86019999999999996</v>
      </c>
      <c r="J49" s="8">
        <v>6.85</v>
      </c>
      <c r="K49" s="1" t="s">
        <v>736</v>
      </c>
      <c r="L49" s="111" t="str">
        <f t="shared" si="20"/>
        <v>Yes</v>
      </c>
    </row>
    <row r="50" spans="1:12" x14ac:dyDescent="0.25">
      <c r="A50" s="174" t="s">
        <v>1245</v>
      </c>
      <c r="B50" s="3" t="s">
        <v>213</v>
      </c>
      <c r="C50" s="1">
        <v>26276</v>
      </c>
      <c r="D50" s="5" t="str">
        <f t="shared" si="27"/>
        <v>N/A</v>
      </c>
      <c r="E50" s="1">
        <v>26976</v>
      </c>
      <c r="F50" s="5" t="str">
        <f t="shared" si="28"/>
        <v>N/A</v>
      </c>
      <c r="G50" s="1">
        <v>26498</v>
      </c>
      <c r="H50" s="5" t="str">
        <f t="shared" si="29"/>
        <v>N/A</v>
      </c>
      <c r="I50" s="8">
        <v>2.6640000000000001</v>
      </c>
      <c r="J50" s="8">
        <v>-1.77</v>
      </c>
      <c r="K50" s="1" t="s">
        <v>736</v>
      </c>
      <c r="L50" s="111" t="str">
        <f t="shared" si="20"/>
        <v>Yes</v>
      </c>
    </row>
    <row r="51" spans="1:12" x14ac:dyDescent="0.25">
      <c r="A51" s="174" t="s">
        <v>1246</v>
      </c>
      <c r="B51" s="3" t="s">
        <v>213</v>
      </c>
      <c r="C51" s="1">
        <v>160</v>
      </c>
      <c r="D51" s="5" t="str">
        <f t="shared" si="27"/>
        <v>N/A</v>
      </c>
      <c r="E51" s="1">
        <v>181</v>
      </c>
      <c r="F51" s="5" t="str">
        <f t="shared" si="28"/>
        <v>N/A</v>
      </c>
      <c r="G51" s="1">
        <v>431</v>
      </c>
      <c r="H51" s="5" t="str">
        <f t="shared" si="29"/>
        <v>N/A</v>
      </c>
      <c r="I51" s="8">
        <v>13.13</v>
      </c>
      <c r="J51" s="8">
        <v>138.1</v>
      </c>
      <c r="K51" s="1" t="s">
        <v>736</v>
      </c>
      <c r="L51" s="111" t="str">
        <f t="shared" si="20"/>
        <v>No</v>
      </c>
    </row>
    <row r="52" spans="1:12" x14ac:dyDescent="0.25">
      <c r="A52" s="174" t="s">
        <v>1247</v>
      </c>
      <c r="B52" s="3" t="s">
        <v>213</v>
      </c>
      <c r="C52" s="1">
        <v>5604</v>
      </c>
      <c r="D52" s="5" t="str">
        <f t="shared" si="27"/>
        <v>N/A</v>
      </c>
      <c r="E52" s="1">
        <v>5127</v>
      </c>
      <c r="F52" s="5" t="str">
        <f t="shared" si="28"/>
        <v>N/A</v>
      </c>
      <c r="G52" s="1">
        <v>4770</v>
      </c>
      <c r="H52" s="5" t="str">
        <f t="shared" si="29"/>
        <v>N/A</v>
      </c>
      <c r="I52" s="8">
        <v>-8.51</v>
      </c>
      <c r="J52" s="8">
        <v>-6.96</v>
      </c>
      <c r="K52" s="1" t="s">
        <v>736</v>
      </c>
      <c r="L52" s="111" t="str">
        <f t="shared" si="20"/>
        <v>Yes</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91136</v>
      </c>
      <c r="D54" s="1" t="str">
        <f t="shared" si="17"/>
        <v>N/A</v>
      </c>
      <c r="E54" s="1">
        <v>97527</v>
      </c>
      <c r="F54" s="1" t="str">
        <f t="shared" si="18"/>
        <v>N/A</v>
      </c>
      <c r="G54" s="1">
        <v>100318</v>
      </c>
      <c r="H54" s="7" t="str">
        <f t="shared" si="19"/>
        <v>N/A</v>
      </c>
      <c r="I54" s="8">
        <v>7.0129999999999999</v>
      </c>
      <c r="J54" s="8">
        <v>2.8620000000000001</v>
      </c>
      <c r="K54" s="30" t="s">
        <v>736</v>
      </c>
      <c r="L54" s="111" t="str">
        <f t="shared" si="20"/>
        <v>Yes</v>
      </c>
    </row>
    <row r="55" spans="1:12" x14ac:dyDescent="0.25">
      <c r="A55" s="174" t="s">
        <v>1249</v>
      </c>
      <c r="B55" s="3" t="s">
        <v>213</v>
      </c>
      <c r="C55" s="1">
        <v>25314</v>
      </c>
      <c r="D55" s="5" t="str">
        <f t="shared" ref="D55:D60" si="30">IF($B55="N/A","N/A",IF(C55&lt;0,"No","Yes"))</f>
        <v>N/A</v>
      </c>
      <c r="E55" s="1">
        <v>26907</v>
      </c>
      <c r="F55" s="5" t="str">
        <f t="shared" ref="F55:F60" si="31">IF($B55="N/A","N/A",IF(E55&lt;0,"No","Yes"))</f>
        <v>N/A</v>
      </c>
      <c r="G55" s="1">
        <v>26934</v>
      </c>
      <c r="H55" s="5" t="str">
        <f t="shared" ref="H55:H60" si="32">IF($B55="N/A","N/A",IF(G55&lt;0,"No","Yes"))</f>
        <v>N/A</v>
      </c>
      <c r="I55" s="8">
        <v>6.2930000000000001</v>
      </c>
      <c r="J55" s="8">
        <v>0.1003</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11697</v>
      </c>
      <c r="D57" s="5" t="str">
        <f t="shared" si="30"/>
        <v>N/A</v>
      </c>
      <c r="E57" s="1">
        <v>11578</v>
      </c>
      <c r="F57" s="5" t="str">
        <f t="shared" si="31"/>
        <v>N/A</v>
      </c>
      <c r="G57" s="1">
        <v>11913</v>
      </c>
      <c r="H57" s="5" t="str">
        <f t="shared" si="32"/>
        <v>N/A</v>
      </c>
      <c r="I57" s="8">
        <v>-1.02</v>
      </c>
      <c r="J57" s="8">
        <v>2.8929999999999998</v>
      </c>
      <c r="K57" s="1" t="s">
        <v>736</v>
      </c>
      <c r="L57" s="111" t="str">
        <f t="shared" si="20"/>
        <v>Yes</v>
      </c>
    </row>
    <row r="58" spans="1:12" x14ac:dyDescent="0.25">
      <c r="A58" s="174" t="s">
        <v>1252</v>
      </c>
      <c r="B58" s="3" t="s">
        <v>213</v>
      </c>
      <c r="C58" s="1">
        <v>455</v>
      </c>
      <c r="D58" s="5" t="str">
        <f t="shared" si="30"/>
        <v>N/A</v>
      </c>
      <c r="E58" s="1">
        <v>276</v>
      </c>
      <c r="F58" s="5" t="str">
        <f t="shared" si="31"/>
        <v>N/A</v>
      </c>
      <c r="G58" s="1">
        <v>180</v>
      </c>
      <c r="H58" s="5" t="str">
        <f t="shared" si="32"/>
        <v>N/A</v>
      </c>
      <c r="I58" s="8">
        <v>-39.299999999999997</v>
      </c>
      <c r="J58" s="8">
        <v>-34.799999999999997</v>
      </c>
      <c r="K58" s="1" t="s">
        <v>736</v>
      </c>
      <c r="L58" s="111" t="str">
        <f t="shared" si="20"/>
        <v>No</v>
      </c>
    </row>
    <row r="59" spans="1:12" x14ac:dyDescent="0.25">
      <c r="A59" s="174" t="s">
        <v>1253</v>
      </c>
      <c r="B59" s="3" t="s">
        <v>213</v>
      </c>
      <c r="C59" s="1">
        <v>49499</v>
      </c>
      <c r="D59" s="5" t="str">
        <f t="shared" si="30"/>
        <v>N/A</v>
      </c>
      <c r="E59" s="1">
        <v>53992</v>
      </c>
      <c r="F59" s="5" t="str">
        <f t="shared" si="31"/>
        <v>N/A</v>
      </c>
      <c r="G59" s="1">
        <v>56328</v>
      </c>
      <c r="H59" s="5" t="str">
        <f t="shared" si="32"/>
        <v>N/A</v>
      </c>
      <c r="I59" s="8">
        <v>9.077</v>
      </c>
      <c r="J59" s="8">
        <v>4.327</v>
      </c>
      <c r="K59" s="1" t="s">
        <v>736</v>
      </c>
      <c r="L59" s="111" t="str">
        <f t="shared" si="20"/>
        <v>Yes</v>
      </c>
    </row>
    <row r="60" spans="1:12" x14ac:dyDescent="0.25">
      <c r="A60" s="174" t="s">
        <v>1254</v>
      </c>
      <c r="B60" s="3" t="s">
        <v>213</v>
      </c>
      <c r="C60" s="1">
        <v>4171</v>
      </c>
      <c r="D60" s="5" t="str">
        <f t="shared" si="30"/>
        <v>N/A</v>
      </c>
      <c r="E60" s="1">
        <v>4774</v>
      </c>
      <c r="F60" s="5" t="str">
        <f t="shared" si="31"/>
        <v>N/A</v>
      </c>
      <c r="G60" s="1">
        <v>4963</v>
      </c>
      <c r="H60" s="5" t="str">
        <f t="shared" si="32"/>
        <v>N/A</v>
      </c>
      <c r="I60" s="8">
        <v>14.46</v>
      </c>
      <c r="J60" s="8">
        <v>3.9590000000000001</v>
      </c>
      <c r="K60" s="1" t="s">
        <v>736</v>
      </c>
      <c r="L60" s="111" t="str">
        <f t="shared" si="20"/>
        <v>Yes</v>
      </c>
    </row>
    <row r="61" spans="1:12" x14ac:dyDescent="0.25">
      <c r="A61" s="110" t="s">
        <v>186</v>
      </c>
      <c r="B61" s="22" t="s">
        <v>213</v>
      </c>
      <c r="C61" s="1">
        <v>175266</v>
      </c>
      <c r="D61" s="1" t="str">
        <f t="shared" si="17"/>
        <v>N/A</v>
      </c>
      <c r="E61" s="1">
        <v>186037</v>
      </c>
      <c r="F61" s="1" t="str">
        <f t="shared" si="18"/>
        <v>N/A</v>
      </c>
      <c r="G61" s="1">
        <v>189787</v>
      </c>
      <c r="H61" s="7" t="str">
        <f t="shared" si="19"/>
        <v>N/A</v>
      </c>
      <c r="I61" s="8">
        <v>6.1459999999999999</v>
      </c>
      <c r="J61" s="8">
        <v>2.016</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0</v>
      </c>
      <c r="H66" s="7" t="str">
        <f t="shared" si="19"/>
        <v>N/A</v>
      </c>
      <c r="I66" s="8" t="s">
        <v>1748</v>
      </c>
      <c r="J66" s="8" t="s">
        <v>1748</v>
      </c>
      <c r="K66" s="28" t="s">
        <v>736</v>
      </c>
      <c r="L66" s="111" t="str">
        <f t="shared" si="33"/>
        <v>N/A</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86548</v>
      </c>
      <c r="D68" s="1" t="str">
        <f t="shared" si="17"/>
        <v>N/A</v>
      </c>
      <c r="E68" s="1">
        <v>98295</v>
      </c>
      <c r="F68" s="1" t="str">
        <f t="shared" si="18"/>
        <v>N/A</v>
      </c>
      <c r="G68" s="1">
        <v>90147</v>
      </c>
      <c r="H68" s="7" t="str">
        <f t="shared" si="19"/>
        <v>N/A</v>
      </c>
      <c r="I68" s="36">
        <v>13.57</v>
      </c>
      <c r="J68" s="36">
        <v>-8.2899999999999991</v>
      </c>
      <c r="K68" s="30" t="s">
        <v>736</v>
      </c>
      <c r="L68" s="111" t="str">
        <f t="shared" si="33"/>
        <v>Yes</v>
      </c>
    </row>
    <row r="69" spans="1:12" x14ac:dyDescent="0.25">
      <c r="A69" s="134" t="s">
        <v>194</v>
      </c>
      <c r="B69" s="30" t="s">
        <v>213</v>
      </c>
      <c r="C69" s="1">
        <v>86548</v>
      </c>
      <c r="D69" s="1" t="str">
        <f t="shared" si="17"/>
        <v>N/A</v>
      </c>
      <c r="E69" s="1">
        <v>98295</v>
      </c>
      <c r="F69" s="1" t="str">
        <f t="shared" si="18"/>
        <v>N/A</v>
      </c>
      <c r="G69" s="1">
        <v>90147</v>
      </c>
      <c r="H69" s="7" t="str">
        <f t="shared" si="19"/>
        <v>N/A</v>
      </c>
      <c r="I69" s="36">
        <v>13.57</v>
      </c>
      <c r="J69" s="36">
        <v>-8.2899999999999991</v>
      </c>
      <c r="K69" s="30" t="s">
        <v>736</v>
      </c>
      <c r="L69" s="111" t="str">
        <f t="shared" si="33"/>
        <v>Yes</v>
      </c>
    </row>
    <row r="70" spans="1:12" x14ac:dyDescent="0.25">
      <c r="A70" s="174" t="s">
        <v>78</v>
      </c>
      <c r="B70" s="30" t="s">
        <v>294</v>
      </c>
      <c r="C70" s="9">
        <v>6.6083492118000002</v>
      </c>
      <c r="D70" s="27" t="str">
        <f>IF($B70="N/A","N/A",IF(C70&gt;=20,"No",IF(C70&lt;0,"No","Yes")))</f>
        <v>Yes</v>
      </c>
      <c r="E70" s="9">
        <v>8.9002853716000008</v>
      </c>
      <c r="F70" s="27" t="str">
        <f>IF($B70="N/A","N/A",IF(E70&gt;=20,"No",IF(E70&lt;0,"No","Yes")))</f>
        <v>Yes</v>
      </c>
      <c r="G70" s="9">
        <v>8.7031886161000003</v>
      </c>
      <c r="H70" s="27" t="str">
        <f>IF($B70="N/A","N/A",IF(G70&gt;=20,"No",IF(G70&lt;0,"No","Yes")))</f>
        <v>Yes</v>
      </c>
      <c r="I70" s="8">
        <v>34.68</v>
      </c>
      <c r="J70" s="8">
        <v>-2.21</v>
      </c>
      <c r="K70" s="28" t="s">
        <v>736</v>
      </c>
      <c r="L70" s="111" t="str">
        <f t="shared" si="20"/>
        <v>Yes</v>
      </c>
    </row>
    <row r="71" spans="1:12" x14ac:dyDescent="0.25">
      <c r="A71" s="174" t="s">
        <v>79</v>
      </c>
      <c r="B71" s="22" t="s">
        <v>213</v>
      </c>
      <c r="C71" s="9">
        <v>91.395288411999999</v>
      </c>
      <c r="D71" s="27" t="str">
        <f>IF($B71="N/A","N/A",IF(C71&gt;10,"No",IF(C71&lt;-10,"No","Yes")))</f>
        <v>N/A</v>
      </c>
      <c r="E71" s="9">
        <v>89.118656685999994</v>
      </c>
      <c r="F71" s="27" t="str">
        <f>IF($B71="N/A","N/A",IF(E71&gt;10,"No",IF(E71&lt;-10,"No","Yes")))</f>
        <v>N/A</v>
      </c>
      <c r="G71" s="9">
        <v>89.801265771999994</v>
      </c>
      <c r="H71" s="27" t="str">
        <f>IF($B71="N/A","N/A",IF(G71&gt;10,"No",IF(G71&lt;-10,"No","Yes")))</f>
        <v>N/A</v>
      </c>
      <c r="I71" s="8">
        <v>-2.4900000000000002</v>
      </c>
      <c r="J71" s="8">
        <v>0.76600000000000001</v>
      </c>
      <c r="K71" s="28" t="s">
        <v>736</v>
      </c>
      <c r="L71" s="111" t="str">
        <f t="shared" si="20"/>
        <v>Yes</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1.4449427005</v>
      </c>
      <c r="D73" s="27" t="str">
        <f>IF($B73="N/A","N/A",IF(C73&gt;10,"No",IF(C73&lt;-10,"No","Yes")))</f>
        <v>N/A</v>
      </c>
      <c r="E73" s="9">
        <v>2.1901909396999999</v>
      </c>
      <c r="F73" s="27" t="str">
        <f>IF($B73="N/A","N/A",IF(E73&gt;10,"No",IF(E73&lt;-10,"No","Yes")))</f>
        <v>N/A</v>
      </c>
      <c r="G73" s="9">
        <v>2.7451760492999999</v>
      </c>
      <c r="H73" s="27" t="str">
        <f>IF($B73="N/A","N/A",IF(G73&gt;10,"No",IF(G73&lt;-10,"No","Yes")))</f>
        <v>N/A</v>
      </c>
      <c r="I73" s="8">
        <v>51.58</v>
      </c>
      <c r="J73" s="8">
        <v>25.34</v>
      </c>
      <c r="K73" s="28" t="s">
        <v>736</v>
      </c>
      <c r="L73" s="111" t="str">
        <f t="shared" si="20"/>
        <v>Yes</v>
      </c>
    </row>
    <row r="74" spans="1:12" x14ac:dyDescent="0.25">
      <c r="A74" s="174" t="s">
        <v>121</v>
      </c>
      <c r="B74" s="22" t="s">
        <v>213</v>
      </c>
      <c r="C74" s="9">
        <v>96.030559707999998</v>
      </c>
      <c r="D74" s="27" t="str">
        <f>IF($B74="N/A","N/A",IF(C74&gt;10,"No",IF(C74&lt;-10,"No","Yes")))</f>
        <v>N/A</v>
      </c>
      <c r="E74" s="9">
        <v>95.207787346000003</v>
      </c>
      <c r="F74" s="27" t="str">
        <f>IF($B74="N/A","N/A",IF(E74&gt;10,"No",IF(E74&lt;-10,"No","Yes")))</f>
        <v>N/A</v>
      </c>
      <c r="G74" s="9">
        <v>95.723095284999999</v>
      </c>
      <c r="H74" s="27" t="str">
        <f>IF($B74="N/A","N/A",IF(G74&gt;10,"No",IF(G74&lt;-10,"No","Yes")))</f>
        <v>N/A</v>
      </c>
      <c r="I74" s="8">
        <v>-0.85699999999999998</v>
      </c>
      <c r="J74" s="8">
        <v>0.54120000000000001</v>
      </c>
      <c r="K74" s="28" t="s">
        <v>736</v>
      </c>
      <c r="L74" s="111" t="str">
        <f t="shared" si="20"/>
        <v>Yes</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97.516401125000002</v>
      </c>
      <c r="D76" s="27" t="str">
        <f t="shared" ref="D76:D98" si="34">IF($B76="N/A","N/A",IF(C76&gt;10,"No",IF(C76&lt;-10,"No","Yes")))</f>
        <v>N/A</v>
      </c>
      <c r="E76" s="9">
        <v>98.080636002000006</v>
      </c>
      <c r="F76" s="27" t="str">
        <f t="shared" ref="F76:F98" si="35">IF($B76="N/A","N/A",IF(E76&gt;10,"No",IF(E76&lt;-10,"No","Yes")))</f>
        <v>N/A</v>
      </c>
      <c r="G76" s="9">
        <v>97.794117646999993</v>
      </c>
      <c r="H76" s="27" t="str">
        <f t="shared" ref="H76:H98" si="36">IF($B76="N/A","N/A",IF(G76&gt;10,"No",IF(G76&lt;-10,"No","Yes")))</f>
        <v>N/A</v>
      </c>
      <c r="I76" s="8">
        <v>0.5786</v>
      </c>
      <c r="J76" s="8">
        <v>-0.29199999999999998</v>
      </c>
      <c r="K76" s="28" t="s">
        <v>736</v>
      </c>
      <c r="L76" s="111" t="str">
        <f>IF(J76="Div by 0", "N/A", IF(OR(J76="N/A",K76="N/A"),"N/A", IF(J76&gt;VALUE(MID(K76,1,2)), "No", IF(J76&lt;-1*VALUE(MID(K76,1,2)), "No", "Yes"))))</f>
        <v>Yes</v>
      </c>
    </row>
    <row r="77" spans="1:12" x14ac:dyDescent="0.25">
      <c r="A77" s="174" t="s">
        <v>196</v>
      </c>
      <c r="B77" s="22" t="s">
        <v>213</v>
      </c>
      <c r="C77" s="9">
        <v>1.8626991565</v>
      </c>
      <c r="D77" s="27" t="str">
        <f t="shared" si="34"/>
        <v>N/A</v>
      </c>
      <c r="E77" s="9">
        <v>1.4310051106999999</v>
      </c>
      <c r="F77" s="27" t="str">
        <f t="shared" si="35"/>
        <v>N/A</v>
      </c>
      <c r="G77" s="9">
        <v>0.91911764709999999</v>
      </c>
      <c r="H77" s="27" t="str">
        <f t="shared" si="36"/>
        <v>N/A</v>
      </c>
      <c r="I77" s="8">
        <v>-23.2</v>
      </c>
      <c r="J77" s="8">
        <v>-35.799999999999997</v>
      </c>
      <c r="K77" s="28" t="s">
        <v>736</v>
      </c>
      <c r="L77" s="111" t="str">
        <f t="shared" ref="L77:L81" si="37">IF(J77="Div by 0", "N/A", IF(OR(J77="N/A",K77="N/A"),"N/A", IF(J77&gt;VALUE(MID(K77,1,2)), "No", IF(J77&lt;-1*VALUE(MID(K77,1,2)), "No", "Yes"))))</f>
        <v>No</v>
      </c>
    </row>
    <row r="78" spans="1:12" x14ac:dyDescent="0.25">
      <c r="A78" s="174" t="s">
        <v>197</v>
      </c>
      <c r="B78" s="22" t="s">
        <v>213</v>
      </c>
      <c r="C78" s="9">
        <v>0</v>
      </c>
      <c r="D78" s="27" t="str">
        <f t="shared" si="34"/>
        <v>N/A</v>
      </c>
      <c r="E78" s="9">
        <v>0</v>
      </c>
      <c r="F78" s="27" t="str">
        <f t="shared" si="35"/>
        <v>N/A</v>
      </c>
      <c r="G78" s="9">
        <v>0</v>
      </c>
      <c r="H78" s="27" t="str">
        <f t="shared" si="36"/>
        <v>N/A</v>
      </c>
      <c r="I78" s="8" t="s">
        <v>1748</v>
      </c>
      <c r="J78" s="8" t="s">
        <v>1748</v>
      </c>
      <c r="K78" s="28" t="s">
        <v>736</v>
      </c>
      <c r="L78" s="111" t="str">
        <f t="shared" si="37"/>
        <v>N/A</v>
      </c>
    </row>
    <row r="79" spans="1:12" x14ac:dyDescent="0.25">
      <c r="A79" s="174" t="s">
        <v>198</v>
      </c>
      <c r="B79" s="22" t="s">
        <v>213</v>
      </c>
      <c r="C79" s="9">
        <v>97.759103640999996</v>
      </c>
      <c r="D79" s="27" t="str">
        <f t="shared" si="34"/>
        <v>N/A</v>
      </c>
      <c r="E79" s="9">
        <v>99.007092198999999</v>
      </c>
      <c r="F79" s="27" t="str">
        <f t="shared" si="35"/>
        <v>N/A</v>
      </c>
      <c r="G79" s="9">
        <v>92.378449408999998</v>
      </c>
      <c r="H79" s="27" t="str">
        <f t="shared" si="36"/>
        <v>N/A</v>
      </c>
      <c r="I79" s="8">
        <v>1.2769999999999999</v>
      </c>
      <c r="J79" s="8">
        <v>-6.7</v>
      </c>
      <c r="K79" s="28" t="s">
        <v>736</v>
      </c>
      <c r="L79" s="111" t="str">
        <f t="shared" si="37"/>
        <v>Yes</v>
      </c>
    </row>
    <row r="80" spans="1:12" x14ac:dyDescent="0.25">
      <c r="A80" s="174" t="s">
        <v>199</v>
      </c>
      <c r="B80" s="22" t="s">
        <v>213</v>
      </c>
      <c r="C80" s="9">
        <v>1.4005602240999999</v>
      </c>
      <c r="D80" s="27" t="str">
        <f t="shared" si="34"/>
        <v>N/A</v>
      </c>
      <c r="E80" s="9">
        <v>0.56737588650000004</v>
      </c>
      <c r="F80" s="27" t="str">
        <f t="shared" si="35"/>
        <v>N/A</v>
      </c>
      <c r="G80" s="9">
        <v>6.9645203678999996</v>
      </c>
      <c r="H80" s="27" t="str">
        <f t="shared" si="36"/>
        <v>N/A</v>
      </c>
      <c r="I80" s="8">
        <v>-59.5</v>
      </c>
      <c r="J80" s="8">
        <v>1127</v>
      </c>
      <c r="K80" s="28" t="s">
        <v>736</v>
      </c>
      <c r="L80" s="111" t="str">
        <f t="shared" si="37"/>
        <v>No</v>
      </c>
    </row>
    <row r="81" spans="1:12" x14ac:dyDescent="0.25">
      <c r="A81" s="174" t="s">
        <v>200</v>
      </c>
      <c r="B81" s="30" t="s">
        <v>213</v>
      </c>
      <c r="C81" s="9">
        <v>0</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201968</v>
      </c>
      <c r="D82" s="27" t="str">
        <f t="shared" si="34"/>
        <v>N/A</v>
      </c>
      <c r="E82" s="23">
        <v>209895</v>
      </c>
      <c r="F82" s="27" t="str">
        <f t="shared" si="35"/>
        <v>N/A</v>
      </c>
      <c r="G82" s="23">
        <v>214747</v>
      </c>
      <c r="H82" s="27" t="str">
        <f t="shared" si="36"/>
        <v>N/A</v>
      </c>
      <c r="I82" s="8">
        <v>3.9249999999999998</v>
      </c>
      <c r="J82" s="8">
        <v>2.3119999999999998</v>
      </c>
      <c r="K82" s="28" t="s">
        <v>736</v>
      </c>
      <c r="L82" s="111" t="str">
        <f t="shared" si="20"/>
        <v>Yes</v>
      </c>
    </row>
    <row r="83" spans="1:12" x14ac:dyDescent="0.25">
      <c r="A83" s="174" t="s">
        <v>1255</v>
      </c>
      <c r="B83" s="22" t="s">
        <v>213</v>
      </c>
      <c r="C83" s="4">
        <v>70.059118276000007</v>
      </c>
      <c r="D83" s="27" t="str">
        <f t="shared" si="34"/>
        <v>N/A</v>
      </c>
      <c r="E83" s="4">
        <v>70.318016150999995</v>
      </c>
      <c r="F83" s="27" t="str">
        <f t="shared" si="35"/>
        <v>N/A</v>
      </c>
      <c r="G83" s="4">
        <v>73.223840147000004</v>
      </c>
      <c r="H83" s="27" t="str">
        <f t="shared" si="36"/>
        <v>N/A</v>
      </c>
      <c r="I83" s="8">
        <v>0.3695</v>
      </c>
      <c r="J83" s="8">
        <v>4.1319999999999997</v>
      </c>
      <c r="K83" s="28" t="s">
        <v>736</v>
      </c>
      <c r="L83" s="111" t="str">
        <f t="shared" si="20"/>
        <v>Yes</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26.284857006999999</v>
      </c>
      <c r="D87" s="27" t="str">
        <f t="shared" si="34"/>
        <v>N/A</v>
      </c>
      <c r="E87" s="4">
        <v>26.224064413000001</v>
      </c>
      <c r="F87" s="27" t="str">
        <f t="shared" si="35"/>
        <v>N/A</v>
      </c>
      <c r="G87" s="4">
        <v>24.574033629999999</v>
      </c>
      <c r="H87" s="27" t="str">
        <f t="shared" si="36"/>
        <v>N/A</v>
      </c>
      <c r="I87" s="8">
        <v>-0.23100000000000001</v>
      </c>
      <c r="J87" s="8">
        <v>-6.29</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3.6560247168000002</v>
      </c>
      <c r="D98" s="27" t="str">
        <f t="shared" si="34"/>
        <v>N/A</v>
      </c>
      <c r="E98" s="4">
        <v>3.4579194359000001</v>
      </c>
      <c r="F98" s="27" t="str">
        <f t="shared" si="35"/>
        <v>N/A</v>
      </c>
      <c r="G98" s="4">
        <v>2.202126223</v>
      </c>
      <c r="H98" s="27" t="str">
        <f t="shared" si="36"/>
        <v>N/A</v>
      </c>
      <c r="I98" s="8">
        <v>-5.42</v>
      </c>
      <c r="J98" s="8">
        <v>-36.299999999999997</v>
      </c>
      <c r="K98" s="28" t="s">
        <v>736</v>
      </c>
      <c r="L98" s="111" t="str">
        <f t="shared" si="20"/>
        <v>No</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623420241</v>
      </c>
      <c r="D100" s="27" t="str">
        <f>IF($B100="N/A","N/A",IF(C100&gt;10,"No",IF(C100&lt;-10,"No","Yes")))</f>
        <v>N/A</v>
      </c>
      <c r="E100" s="29">
        <v>703020129</v>
      </c>
      <c r="F100" s="27" t="str">
        <f>IF($B100="N/A","N/A",IF(E100&gt;10,"No",IF(E100&lt;-10,"No","Yes")))</f>
        <v>N/A</v>
      </c>
      <c r="G100" s="29">
        <v>750962295</v>
      </c>
      <c r="H100" s="27" t="str">
        <f>IF($B100="N/A","N/A",IF(G100&gt;10,"No",IF(G100&lt;-10,"No","Yes")))</f>
        <v>N/A</v>
      </c>
      <c r="I100" s="8">
        <v>12.77</v>
      </c>
      <c r="J100" s="8">
        <v>6.819</v>
      </c>
      <c r="K100" s="28" t="s">
        <v>736</v>
      </c>
      <c r="L100" s="111" t="str">
        <f t="shared" ref="L100:L111" si="38">IF(J100="Div by 0", "N/A", IF(K100="N/A","N/A", IF(J100&gt;VALUE(MID(K100,1,2)), "No", IF(J100&lt;-1*VALUE(MID(K100,1,2)), "No", "Yes"))))</f>
        <v>Yes</v>
      </c>
    </row>
    <row r="101" spans="1:12" x14ac:dyDescent="0.25">
      <c r="A101" s="174" t="s">
        <v>453</v>
      </c>
      <c r="B101" s="22" t="s">
        <v>213</v>
      </c>
      <c r="C101" s="29">
        <v>602096211</v>
      </c>
      <c r="D101" s="27" t="str">
        <f>IF($B101="N/A","N/A",IF(C101&gt;10,"No",IF(C101&lt;-10,"No","Yes")))</f>
        <v>N/A</v>
      </c>
      <c r="E101" s="29">
        <v>679564288</v>
      </c>
      <c r="F101" s="27" t="str">
        <f>IF($B101="N/A","N/A",IF(E101&gt;10,"No",IF(E101&lt;-10,"No","Yes")))</f>
        <v>N/A</v>
      </c>
      <c r="G101" s="29">
        <v>727516710</v>
      </c>
      <c r="H101" s="27" t="str">
        <f>IF($B101="N/A","N/A",IF(G101&gt;10,"No",IF(G101&lt;-10,"No","Yes")))</f>
        <v>N/A</v>
      </c>
      <c r="I101" s="8">
        <v>12.87</v>
      </c>
      <c r="J101" s="8">
        <v>7.056</v>
      </c>
      <c r="K101" s="28" t="s">
        <v>736</v>
      </c>
      <c r="L101" s="111" t="str">
        <f t="shared" si="38"/>
        <v>Yes</v>
      </c>
    </row>
    <row r="102" spans="1:12" x14ac:dyDescent="0.25">
      <c r="A102" s="174" t="s">
        <v>454</v>
      </c>
      <c r="B102" s="22" t="s">
        <v>213</v>
      </c>
      <c r="C102" s="29">
        <v>21324030</v>
      </c>
      <c r="D102" s="27" t="str">
        <f>IF($B102="N/A","N/A",IF(C102&gt;10,"No",IF(C102&lt;-10,"No","Yes")))</f>
        <v>N/A</v>
      </c>
      <c r="E102" s="29">
        <v>23455841</v>
      </c>
      <c r="F102" s="27" t="str">
        <f>IF($B102="N/A","N/A",IF(E102&gt;10,"No",IF(E102&lt;-10,"No","Yes")))</f>
        <v>N/A</v>
      </c>
      <c r="G102" s="29">
        <v>23445585</v>
      </c>
      <c r="H102" s="27" t="str">
        <f>IF($B102="N/A","N/A",IF(G102&gt;10,"No",IF(G102&lt;-10,"No","Yes")))</f>
        <v>N/A</v>
      </c>
      <c r="I102" s="8">
        <v>9.9969999999999999</v>
      </c>
      <c r="J102" s="8">
        <v>-4.3999999999999997E-2</v>
      </c>
      <c r="K102" s="28" t="s">
        <v>736</v>
      </c>
      <c r="L102" s="111" t="str">
        <f t="shared" si="38"/>
        <v>Yes</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v>1.0071890315000001</v>
      </c>
      <c r="D104" s="27" t="str">
        <f>IF($B104="N/A","N/A",IF(C104&gt;2,"No",IF(C104&lt;0.9,"No","Yes")))</f>
        <v>Yes</v>
      </c>
      <c r="E104" s="4">
        <v>1.0073183724999999</v>
      </c>
      <c r="F104" s="27" t="str">
        <f>IF($B104="N/A","N/A",IF(E104&gt;2,"No",IF(E104&lt;0.9,"No","Yes")))</f>
        <v>Yes</v>
      </c>
      <c r="G104" s="4">
        <v>1.0015584568</v>
      </c>
      <c r="H104" s="27" t="str">
        <f>IF($B104="N/A","N/A",IF(G104&gt;2,"No",IF(G104&lt;0.9,"No","Yes")))</f>
        <v>Yes</v>
      </c>
      <c r="I104" s="8">
        <v>1.2800000000000001E-2</v>
      </c>
      <c r="J104" s="8">
        <v>-0.57199999999999995</v>
      </c>
      <c r="K104" s="28" t="s">
        <v>736</v>
      </c>
      <c r="L104" s="111" t="str">
        <f t="shared" si="38"/>
        <v>Yes</v>
      </c>
    </row>
    <row r="105" spans="1:12" x14ac:dyDescent="0.25">
      <c r="A105" s="174" t="s">
        <v>456</v>
      </c>
      <c r="B105" s="39" t="s">
        <v>295</v>
      </c>
      <c r="C105" s="4">
        <v>1.0106192035999999</v>
      </c>
      <c r="D105" s="27" t="str">
        <f>IF($B105="N/A","N/A",IF(C105&gt;2,"No",IF(C105&lt;0.9,"No","Yes")))</f>
        <v>Yes</v>
      </c>
      <c r="E105" s="4">
        <v>1.0107827213</v>
      </c>
      <c r="F105" s="27" t="str">
        <f>IF($B105="N/A","N/A",IF(E105&gt;2,"No",IF(E105&lt;0.9,"No","Yes")))</f>
        <v>Yes</v>
      </c>
      <c r="G105" s="4">
        <v>1.0020032311</v>
      </c>
      <c r="H105" s="27" t="str">
        <f>IF($B105="N/A","N/A",IF(G105&gt;2,"No",IF(G105&lt;0.9,"No","Yes")))</f>
        <v>Yes</v>
      </c>
      <c r="I105" s="8">
        <v>1.6199999999999999E-2</v>
      </c>
      <c r="J105" s="8">
        <v>-0.86899999999999999</v>
      </c>
      <c r="K105" s="28" t="s">
        <v>736</v>
      </c>
      <c r="L105" s="111" t="str">
        <f t="shared" si="38"/>
        <v>Yes</v>
      </c>
    </row>
    <row r="106" spans="1:12" x14ac:dyDescent="0.25">
      <c r="A106" s="174" t="s">
        <v>457</v>
      </c>
      <c r="B106" s="39" t="s">
        <v>295</v>
      </c>
      <c r="C106" s="4">
        <v>0.99773902069999998</v>
      </c>
      <c r="D106" s="27" t="str">
        <f>IF($B106="N/A","N/A",IF(C106&gt;2,"No",IF(C106&lt;0.9,"No","Yes")))</f>
        <v>Yes</v>
      </c>
      <c r="E106" s="4">
        <v>0.99788803550000005</v>
      </c>
      <c r="F106" s="27" t="str">
        <f>IF($B106="N/A","N/A",IF(E106&gt;2,"No",IF(E106&lt;0.9,"No","Yes")))</f>
        <v>Yes</v>
      </c>
      <c r="G106" s="4">
        <v>1.0002377998</v>
      </c>
      <c r="H106" s="27" t="str">
        <f>IF($B106="N/A","N/A",IF(G106&gt;2,"No",IF(G106&lt;0.9,"No","Yes")))</f>
        <v>Yes</v>
      </c>
      <c r="I106" s="8">
        <v>1.49E-2</v>
      </c>
      <c r="J106" s="8">
        <v>0.23549999999999999</v>
      </c>
      <c r="K106" s="28" t="s">
        <v>736</v>
      </c>
      <c r="L106" s="111" t="str">
        <f t="shared" si="38"/>
        <v>Yes</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v>267.93733245999999</v>
      </c>
      <c r="D108" s="27" t="str">
        <f>IF($B108="N/A","N/A",IF(C108&gt;10,"No",IF(C108&lt;-10,"No","Yes")))</f>
        <v>N/A</v>
      </c>
      <c r="E108" s="29">
        <v>286.97920338</v>
      </c>
      <c r="F108" s="27" t="str">
        <f>IF($B108="N/A","N/A",IF(E108&gt;10,"No",IF(E108&lt;-10,"No","Yes")))</f>
        <v>N/A</v>
      </c>
      <c r="G108" s="29">
        <v>297.94865147000002</v>
      </c>
      <c r="H108" s="27" t="str">
        <f>IF($B108="N/A","N/A",IF(G108&gt;10,"No",IF(G108&lt;-10,"No","Yes")))</f>
        <v>N/A</v>
      </c>
      <c r="I108" s="8">
        <v>7.1070000000000002</v>
      </c>
      <c r="J108" s="8">
        <v>3.8220000000000001</v>
      </c>
      <c r="K108" s="28" t="s">
        <v>736</v>
      </c>
      <c r="L108" s="111" t="str">
        <f t="shared" si="38"/>
        <v>Yes</v>
      </c>
    </row>
    <row r="109" spans="1:12" x14ac:dyDescent="0.25">
      <c r="A109" s="174" t="s">
        <v>1273</v>
      </c>
      <c r="B109" s="22" t="s">
        <v>213</v>
      </c>
      <c r="C109" s="29">
        <v>352.70202203000002</v>
      </c>
      <c r="D109" s="27" t="str">
        <f>IF($B109="N/A","N/A",IF(C109&gt;10,"No",IF(C109&lt;-10,"No","Yes")))</f>
        <v>N/A</v>
      </c>
      <c r="E109" s="29">
        <v>379.31216083999999</v>
      </c>
      <c r="F109" s="27" t="str">
        <f>IF($B109="N/A","N/A",IF(E109&gt;10,"No",IF(E109&lt;-10,"No","Yes")))</f>
        <v>N/A</v>
      </c>
      <c r="G109" s="29">
        <v>385.85757595000001</v>
      </c>
      <c r="H109" s="27" t="str">
        <f>IF($B109="N/A","N/A",IF(G109&gt;10,"No",IF(G109&lt;-10,"No","Yes")))</f>
        <v>N/A</v>
      </c>
      <c r="I109" s="8">
        <v>7.5449999999999999</v>
      </c>
      <c r="J109" s="8">
        <v>1.726</v>
      </c>
      <c r="K109" s="28" t="s">
        <v>736</v>
      </c>
      <c r="L109" s="111" t="str">
        <f t="shared" si="38"/>
        <v>Yes</v>
      </c>
    </row>
    <row r="110" spans="1:12" x14ac:dyDescent="0.25">
      <c r="A110" s="174" t="s">
        <v>1274</v>
      </c>
      <c r="B110" s="22" t="s">
        <v>213</v>
      </c>
      <c r="C110" s="29">
        <v>34.413412239000003</v>
      </c>
      <c r="D110" s="27" t="str">
        <f>IF($B110="N/A","N/A",IF(C110&gt;10,"No",IF(C110&lt;-10,"No","Yes")))</f>
        <v>N/A</v>
      </c>
      <c r="E110" s="29">
        <v>35.638779618999997</v>
      </c>
      <c r="F110" s="27" t="str">
        <f>IF($B110="N/A","N/A",IF(E110&gt;10,"No",IF(E110&lt;-10,"No","Yes")))</f>
        <v>N/A</v>
      </c>
      <c r="G110" s="29">
        <v>36.922878857999997</v>
      </c>
      <c r="H110" s="27" t="str">
        <f>IF($B110="N/A","N/A",IF(G110&gt;10,"No",IF(G110&lt;-10,"No","Yes")))</f>
        <v>N/A</v>
      </c>
      <c r="I110" s="8">
        <v>3.5609999999999999</v>
      </c>
      <c r="J110" s="8">
        <v>3.6030000000000002</v>
      </c>
      <c r="K110" s="28" t="s">
        <v>736</v>
      </c>
      <c r="L110" s="111" t="str">
        <f t="shared" si="38"/>
        <v>Yes</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v>99.813675681999996</v>
      </c>
      <c r="D112" s="27" t="str">
        <f>IF(OR($B112="N/A",$C112="N/A"),"N/A",IF(C112&gt;98,"Yes","No"))</f>
        <v>Yes</v>
      </c>
      <c r="E112" s="4">
        <v>99.952674913999999</v>
      </c>
      <c r="F112" s="27" t="str">
        <f>IF(OR($B112="N/A",$E112="N/A"),"N/A",IF(E112&gt;98,"Yes","No"))</f>
        <v>Yes</v>
      </c>
      <c r="G112" s="4">
        <v>99.579946583999998</v>
      </c>
      <c r="H112" s="27" t="str">
        <f t="shared" ref="H112:H115" si="39">IF($B112="N/A","N/A",IF(G112&gt;98,"Yes","No"))</f>
        <v>Yes</v>
      </c>
      <c r="I112" s="8">
        <v>0.13930000000000001</v>
      </c>
      <c r="J112" s="8">
        <v>-0.373</v>
      </c>
      <c r="K112" s="28" t="s">
        <v>736</v>
      </c>
      <c r="L112" s="111" t="str">
        <f>IF(J112="Div by 0", "N/A", IF(OR(J112="N/A",K112="N/A"),"N/A", IF(J112&gt;VALUE(MID(K112,1,2)), "No", IF(J112&lt;-1*VALUE(MID(K112,1,2)), "No", "Yes"))))</f>
        <v>Yes</v>
      </c>
    </row>
    <row r="113" spans="1:12" x14ac:dyDescent="0.25">
      <c r="A113" s="174" t="s">
        <v>459</v>
      </c>
      <c r="B113" s="30" t="s">
        <v>296</v>
      </c>
      <c r="C113" s="4">
        <v>99.514452317999996</v>
      </c>
      <c r="D113" s="27" t="str">
        <f t="shared" ref="D113:D115" si="40">IF(OR($B113="N/A",$C113="N/A"),"N/A",IF(C113&gt;98,"Yes","No"))</f>
        <v>Yes</v>
      </c>
      <c r="E113" s="4">
        <v>99.524825707000005</v>
      </c>
      <c r="F113" s="27" t="str">
        <f t="shared" ref="F113:F115" si="41">IF(OR($B113="N/A",$E113="N/A"),"N/A",IF(E113&gt;98,"Yes","No"))</f>
        <v>Yes</v>
      </c>
      <c r="G113" s="4">
        <v>99.876176977</v>
      </c>
      <c r="H113" s="27" t="str">
        <f t="shared" si="39"/>
        <v>Yes</v>
      </c>
      <c r="I113" s="8">
        <v>1.04E-2</v>
      </c>
      <c r="J113" s="8">
        <v>0.35299999999999998</v>
      </c>
      <c r="K113" s="28" t="s">
        <v>736</v>
      </c>
      <c r="L113" s="111" t="str">
        <f t="shared" ref="L113:L115" si="42">IF(J113="Div by 0", "N/A", IF(OR(J113="N/A",K113="N/A"),"N/A", IF(J113&gt;VALUE(MID(K113,1,2)), "No", IF(J113&lt;-1*VALUE(MID(K113,1,2)), "No", "Yes"))))</f>
        <v>Yes</v>
      </c>
    </row>
    <row r="114" spans="1:12" x14ac:dyDescent="0.25">
      <c r="A114" s="174" t="s">
        <v>460</v>
      </c>
      <c r="B114" s="30" t="s">
        <v>296</v>
      </c>
      <c r="C114" s="4">
        <v>98.127050885000003</v>
      </c>
      <c r="D114" s="27" t="str">
        <f t="shared" si="40"/>
        <v>Yes</v>
      </c>
      <c r="E114" s="4">
        <v>98.225749020999999</v>
      </c>
      <c r="F114" s="27" t="str">
        <f t="shared" si="41"/>
        <v>Yes</v>
      </c>
      <c r="G114" s="4">
        <v>98.648873507000005</v>
      </c>
      <c r="H114" s="27" t="str">
        <f t="shared" si="39"/>
        <v>Yes</v>
      </c>
      <c r="I114" s="8">
        <v>0.10059999999999999</v>
      </c>
      <c r="J114" s="8">
        <v>0.43080000000000002</v>
      </c>
      <c r="K114" s="28" t="s">
        <v>736</v>
      </c>
      <c r="L114" s="111" t="str">
        <f t="shared" si="42"/>
        <v>Yes</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229707</v>
      </c>
      <c r="D116" s="27" t="str">
        <f>IF($B116="N/A","N/A",IF(C116&gt;10,"No",IF(C116&lt;-10,"No","Yes")))</f>
        <v>N/A</v>
      </c>
      <c r="E116" s="31">
        <v>238774</v>
      </c>
      <c r="F116" s="27" t="str">
        <f>IF($B116="N/A","N/A",IF(E116&gt;10,"No",IF(E116&lt;-10,"No","Yes")))</f>
        <v>N/A</v>
      </c>
      <c r="G116" s="31">
        <v>241874</v>
      </c>
      <c r="H116" s="27" t="str">
        <f>IF($B116="N/A","N/A",IF(G116&gt;10,"No",IF(G116&lt;-10,"No","Yes")))</f>
        <v>N/A</v>
      </c>
      <c r="I116" s="8">
        <v>3.9470000000000001</v>
      </c>
      <c r="J116" s="8">
        <v>1.298</v>
      </c>
      <c r="K116" s="30" t="s">
        <v>736</v>
      </c>
      <c r="L116" s="111" t="str">
        <f>IF(J116="Div by 0", "N/A", IF(OR(J116="N/A",K116="N/A"),"N/A", IF(J116&gt;VALUE(MID(K116,1,2)), "No", IF(J116&lt;-1*VALUE(MID(K116,1,2)), "No", "Yes"))))</f>
        <v>Yes</v>
      </c>
    </row>
    <row r="117" spans="1:12" x14ac:dyDescent="0.25">
      <c r="A117" s="110" t="s">
        <v>211</v>
      </c>
      <c r="B117" s="30" t="s">
        <v>213</v>
      </c>
      <c r="C117" s="4">
        <v>62.975442629</v>
      </c>
      <c r="D117" s="27" t="str">
        <f>IF($B117="N/A","N/A",IF(C117&gt;10,"No",IF(C117&lt;-10,"No","Yes")))</f>
        <v>N/A</v>
      </c>
      <c r="E117" s="4">
        <v>63.039945723000002</v>
      </c>
      <c r="F117" s="27" t="str">
        <f>IF($B117="N/A","N/A",IF(E117&gt;10,"No",IF(E117&lt;-10,"No","Yes")))</f>
        <v>N/A</v>
      </c>
      <c r="G117" s="4">
        <v>63.575663362</v>
      </c>
      <c r="H117" s="27" t="str">
        <f>IF($B117="N/A","N/A",IF(G117&gt;10,"No",IF(G117&lt;-10,"No","Yes")))</f>
        <v>N/A</v>
      </c>
      <c r="I117" s="8">
        <v>0.1024</v>
      </c>
      <c r="J117" s="8">
        <v>0.8498</v>
      </c>
      <c r="K117" s="30" t="s">
        <v>736</v>
      </c>
      <c r="L117" s="111" t="str">
        <f>IF(J117="Div by 0", "N/A", IF(OR(J117="N/A",K117="N/A"),"N/A", IF(J117&gt;VALUE(MID(K117,1,2)), "No", IF(J117&lt;-1*VALUE(MID(K117,1,2)), "No", "Yes"))))</f>
        <v>Yes</v>
      </c>
    </row>
    <row r="118" spans="1:12" x14ac:dyDescent="0.25">
      <c r="A118" s="143" t="s">
        <v>1614</v>
      </c>
      <c r="B118" s="30" t="s">
        <v>213</v>
      </c>
      <c r="C118" s="10">
        <v>20634879</v>
      </c>
      <c r="D118" s="7" t="str">
        <f>IF($B118="N/A","N/A",IF(C118&gt;10,"No",IF(C118&lt;-10,"No","Yes")))</f>
        <v>N/A</v>
      </c>
      <c r="E118" s="10">
        <v>21038069</v>
      </c>
      <c r="F118" s="7" t="str">
        <f>IF($B118="N/A","N/A",IF(E118&gt;10,"No",IF(E118&lt;-10,"No","Yes")))</f>
        <v>N/A</v>
      </c>
      <c r="G118" s="10">
        <v>21163792</v>
      </c>
      <c r="H118" s="7" t="str">
        <f>IF($B118="N/A","N/A",IF(G118&gt;10,"No",IF(G118&lt;-10,"No","Yes")))</f>
        <v>N/A</v>
      </c>
      <c r="I118" s="36">
        <v>1.954</v>
      </c>
      <c r="J118" s="36">
        <v>0.59760000000000002</v>
      </c>
      <c r="K118" s="30" t="s">
        <v>736</v>
      </c>
      <c r="L118" s="111" t="str">
        <f>IF(J118="Div by 0", "N/A", IF(K118="N/A","N/A", IF(J118&gt;VALUE(MID(K118,1,2)), "No", IF(J118&lt;-1*VALUE(MID(K118,1,2)), "No", "Yes"))))</f>
        <v>Yes</v>
      </c>
    </row>
    <row r="119" spans="1:12" x14ac:dyDescent="0.25">
      <c r="A119" s="143" t="s">
        <v>1615</v>
      </c>
      <c r="B119" s="30" t="s">
        <v>213</v>
      </c>
      <c r="C119" s="10">
        <v>1175442552</v>
      </c>
      <c r="D119" s="7" t="str">
        <f>IF($B119="N/A","N/A",IF(C119&gt;10,"No",IF(C119&lt;-10,"No","Yes")))</f>
        <v>N/A</v>
      </c>
      <c r="E119" s="10">
        <v>1233022400</v>
      </c>
      <c r="F119" s="7" t="str">
        <f>IF($B119="N/A","N/A",IF(E119&gt;10,"No",IF(E119&lt;-10,"No","Yes")))</f>
        <v>N/A</v>
      </c>
      <c r="G119" s="10">
        <v>1488426319</v>
      </c>
      <c r="H119" s="7" t="str">
        <f>IF($B119="N/A","N/A",IF(G119&gt;10,"No",IF(G119&lt;-10,"No","Yes")))</f>
        <v>N/A</v>
      </c>
      <c r="I119" s="36">
        <v>4.899</v>
      </c>
      <c r="J119" s="36">
        <v>20.71</v>
      </c>
      <c r="K119" s="30" t="s">
        <v>736</v>
      </c>
      <c r="L119" s="111" t="str">
        <f>IF(J119="Div by 0", "N/A", IF(K119="N/A","N/A", IF(J119&gt;VALUE(MID(K119,1,2)), "No", IF(J119&lt;-1*VALUE(MID(K119,1,2)), "No", "Yes"))))</f>
        <v>Yes</v>
      </c>
    </row>
    <row r="120" spans="1:12" x14ac:dyDescent="0.25">
      <c r="A120" s="143" t="s">
        <v>1616</v>
      </c>
      <c r="B120" s="30" t="s">
        <v>213</v>
      </c>
      <c r="C120" s="1">
        <v>54441</v>
      </c>
      <c r="D120" s="7" t="str">
        <f>IF($B120="N/A","N/A",IF(C120&gt;10,"No",IF(C120&lt;-10,"No","Yes")))</f>
        <v>N/A</v>
      </c>
      <c r="E120" s="1">
        <v>52737</v>
      </c>
      <c r="F120" s="7" t="str">
        <f>IF($B120="N/A","N/A",IF(E120&gt;10,"No",IF(E120&lt;-10,"No","Yes")))</f>
        <v>N/A</v>
      </c>
      <c r="G120" s="1">
        <v>52087</v>
      </c>
      <c r="H120" s="7" t="str">
        <f>IF($B120="N/A","N/A",IF(G120&gt;10,"No",IF(G120&lt;-10,"No","Yes")))</f>
        <v>N/A</v>
      </c>
      <c r="I120" s="36">
        <v>-3.13</v>
      </c>
      <c r="J120" s="36">
        <v>-1.23</v>
      </c>
      <c r="K120" s="30" t="s">
        <v>736</v>
      </c>
      <c r="L120" s="111" t="str">
        <f>IF(J120="Div by 0", "N/A", IF(K120="N/A","N/A", IF(J120&gt;VALUE(MID(K120,1,2)), "No", IF(J120&lt;-1*VALUE(MID(K120,1,2)), "No", "Yes"))))</f>
        <v>Yes</v>
      </c>
    </row>
    <row r="121" spans="1:12" x14ac:dyDescent="0.25">
      <c r="A121" s="143" t="s">
        <v>1617</v>
      </c>
      <c r="B121" s="3" t="s">
        <v>213</v>
      </c>
      <c r="C121" s="1">
        <v>8359</v>
      </c>
      <c r="D121" s="5" t="str">
        <f t="shared" ref="D121:H134" si="43">IF($B121="N/A","N/A",IF(C121&lt;0,"No","Yes"))</f>
        <v>N/A</v>
      </c>
      <c r="E121" s="1">
        <v>8858</v>
      </c>
      <c r="F121" s="5" t="str">
        <f t="shared" si="43"/>
        <v>N/A</v>
      </c>
      <c r="G121" s="1">
        <v>8987</v>
      </c>
      <c r="H121" s="5" t="str">
        <f t="shared" si="43"/>
        <v>N/A</v>
      </c>
      <c r="I121" s="36">
        <v>5.97</v>
      </c>
      <c r="J121" s="36">
        <v>1.456</v>
      </c>
      <c r="K121" s="3" t="s">
        <v>736</v>
      </c>
      <c r="L121" s="111" t="str">
        <f t="shared" ref="L121:L142" si="44">IF(J121="Div by 0", "N/A", IF(OR(J121="N/A",K121="N/A"),"N/A", IF(J121&gt;VALUE(MID(K121,1,2)), "No", IF(J121&lt;-1*VALUE(MID(K121,1,2)), "No", "Yes"))))</f>
        <v>Yes</v>
      </c>
    </row>
    <row r="122" spans="1:12" x14ac:dyDescent="0.25">
      <c r="A122" s="143" t="s">
        <v>1618</v>
      </c>
      <c r="B122" s="3" t="s">
        <v>213</v>
      </c>
      <c r="C122" s="1">
        <v>33009</v>
      </c>
      <c r="D122" s="5" t="str">
        <f t="shared" si="43"/>
        <v>N/A</v>
      </c>
      <c r="E122" s="1">
        <v>32652</v>
      </c>
      <c r="F122" s="5" t="str">
        <f t="shared" si="43"/>
        <v>N/A</v>
      </c>
      <c r="G122" s="1">
        <v>33057</v>
      </c>
      <c r="H122" s="5" t="str">
        <f t="shared" si="43"/>
        <v>N/A</v>
      </c>
      <c r="I122" s="36">
        <v>-1.08</v>
      </c>
      <c r="J122" s="36">
        <v>1.24</v>
      </c>
      <c r="K122" s="3" t="s">
        <v>736</v>
      </c>
      <c r="L122" s="111" t="str">
        <f t="shared" si="44"/>
        <v>Yes</v>
      </c>
    </row>
    <row r="123" spans="1:12" x14ac:dyDescent="0.25">
      <c r="A123" s="143" t="s">
        <v>1619</v>
      </c>
      <c r="B123" s="3" t="s">
        <v>213</v>
      </c>
      <c r="C123" s="1">
        <v>6929</v>
      </c>
      <c r="D123" s="5" t="str">
        <f t="shared" si="43"/>
        <v>N/A</v>
      </c>
      <c r="E123" s="1">
        <v>6048</v>
      </c>
      <c r="F123" s="5" t="str">
        <f t="shared" si="43"/>
        <v>N/A</v>
      </c>
      <c r="G123" s="1">
        <v>5496</v>
      </c>
      <c r="H123" s="5" t="str">
        <f t="shared" si="43"/>
        <v>N/A</v>
      </c>
      <c r="I123" s="36">
        <v>-12.7</v>
      </c>
      <c r="J123" s="36">
        <v>-9.1300000000000008</v>
      </c>
      <c r="K123" s="3" t="s">
        <v>736</v>
      </c>
      <c r="L123" s="111" t="str">
        <f t="shared" si="44"/>
        <v>Yes</v>
      </c>
    </row>
    <row r="124" spans="1:12" x14ac:dyDescent="0.25">
      <c r="A124" s="143" t="s">
        <v>1620</v>
      </c>
      <c r="B124" s="3" t="s">
        <v>213</v>
      </c>
      <c r="C124" s="1">
        <v>6144</v>
      </c>
      <c r="D124" s="5" t="str">
        <f t="shared" si="43"/>
        <v>N/A</v>
      </c>
      <c r="E124" s="1">
        <v>5179</v>
      </c>
      <c r="F124" s="5" t="str">
        <f t="shared" si="43"/>
        <v>N/A</v>
      </c>
      <c r="G124" s="1">
        <v>4547</v>
      </c>
      <c r="H124" s="5" t="str">
        <f t="shared" si="43"/>
        <v>N/A</v>
      </c>
      <c r="I124" s="36">
        <v>-15.7</v>
      </c>
      <c r="J124" s="36">
        <v>-12.2</v>
      </c>
      <c r="K124" s="3" t="s">
        <v>736</v>
      </c>
      <c r="L124" s="111" t="str">
        <f t="shared" si="44"/>
        <v>Yes</v>
      </c>
    </row>
    <row r="125" spans="1:12" x14ac:dyDescent="0.25">
      <c r="A125" s="134" t="s">
        <v>1621</v>
      </c>
      <c r="B125" s="3" t="s">
        <v>213</v>
      </c>
      <c r="C125" s="40">
        <v>23.359521489999999</v>
      </c>
      <c r="D125" s="5" t="str">
        <f t="shared" si="43"/>
        <v>N/A</v>
      </c>
      <c r="E125" s="40">
        <v>21.809001169999998</v>
      </c>
      <c r="F125" s="5" t="str">
        <f t="shared" si="43"/>
        <v>N/A</v>
      </c>
      <c r="G125" s="40">
        <v>21.236423236</v>
      </c>
      <c r="H125" s="5" t="str">
        <f t="shared" si="43"/>
        <v>N/A</v>
      </c>
      <c r="I125" s="8">
        <v>-6.64</v>
      </c>
      <c r="J125" s="8">
        <v>-2.63</v>
      </c>
      <c r="K125" s="30" t="s">
        <v>736</v>
      </c>
      <c r="L125" s="111" t="str">
        <f>IF(J125="Div by 0", "N/A", IF(OR(J125="N/A",K125="N/A"),"N/A", IF(J125&gt;VALUE(MID(K125,1,2)), "No", IF(J125&lt;-1*VALUE(MID(K125,1,2)), "No", "Yes"))))</f>
        <v>Yes</v>
      </c>
    </row>
    <row r="126" spans="1:12" ht="25" x14ac:dyDescent="0.25">
      <c r="A126" s="134" t="s">
        <v>1622</v>
      </c>
      <c r="B126" s="3" t="s">
        <v>213</v>
      </c>
      <c r="C126" s="40">
        <v>94.751756971000006</v>
      </c>
      <c r="D126" s="5" t="str">
        <f t="shared" si="43"/>
        <v>N/A</v>
      </c>
      <c r="E126" s="40">
        <v>92.031168831000002</v>
      </c>
      <c r="F126" s="5" t="str">
        <f t="shared" si="43"/>
        <v>N/A</v>
      </c>
      <c r="G126" s="40">
        <v>91.619940870999997</v>
      </c>
      <c r="H126" s="5" t="str">
        <f t="shared" si="43"/>
        <v>N/A</v>
      </c>
      <c r="I126" s="8">
        <v>-2.87</v>
      </c>
      <c r="J126" s="8">
        <v>-0.44700000000000001</v>
      </c>
      <c r="K126" s="3" t="s">
        <v>736</v>
      </c>
      <c r="L126" s="111" t="str">
        <f t="shared" ref="L126:L129" si="45">IF(J126="Div by 0", "N/A", IF(OR(J126="N/A",K126="N/A"),"N/A", IF(J126&gt;VALUE(MID(K126,1,2)), "No", IF(J126&lt;-1*VALUE(MID(K126,1,2)), "No", "Yes"))))</f>
        <v>Yes</v>
      </c>
    </row>
    <row r="127" spans="1:12" ht="25" x14ac:dyDescent="0.25">
      <c r="A127" s="134" t="s">
        <v>1623</v>
      </c>
      <c r="B127" s="3" t="s">
        <v>213</v>
      </c>
      <c r="C127" s="40">
        <v>79.832156331999997</v>
      </c>
      <c r="D127" s="5" t="str">
        <f t="shared" si="43"/>
        <v>N/A</v>
      </c>
      <c r="E127" s="40">
        <v>77.495609247000004</v>
      </c>
      <c r="F127" s="5" t="str">
        <f t="shared" si="43"/>
        <v>N/A</v>
      </c>
      <c r="G127" s="40">
        <v>78.641608184000006</v>
      </c>
      <c r="H127" s="5" t="str">
        <f t="shared" si="43"/>
        <v>N/A</v>
      </c>
      <c r="I127" s="8">
        <v>-2.93</v>
      </c>
      <c r="J127" s="8">
        <v>1.4790000000000001</v>
      </c>
      <c r="K127" s="3" t="s">
        <v>736</v>
      </c>
      <c r="L127" s="111" t="str">
        <f t="shared" si="45"/>
        <v>Yes</v>
      </c>
    </row>
    <row r="128" spans="1:12" ht="25" x14ac:dyDescent="0.25">
      <c r="A128" s="134" t="s">
        <v>1624</v>
      </c>
      <c r="B128" s="3" t="s">
        <v>213</v>
      </c>
      <c r="C128" s="40">
        <v>7.7013704415999999</v>
      </c>
      <c r="D128" s="5" t="str">
        <f t="shared" si="43"/>
        <v>N/A</v>
      </c>
      <c r="E128" s="40">
        <v>6.6525871172000004</v>
      </c>
      <c r="F128" s="5" t="str">
        <f t="shared" si="43"/>
        <v>N/A</v>
      </c>
      <c r="G128" s="40">
        <v>6.0469363729000003</v>
      </c>
      <c r="H128" s="5" t="str">
        <f t="shared" si="43"/>
        <v>N/A</v>
      </c>
      <c r="I128" s="8">
        <v>-13.6</v>
      </c>
      <c r="J128" s="8">
        <v>-9.1</v>
      </c>
      <c r="K128" s="3" t="s">
        <v>736</v>
      </c>
      <c r="L128" s="111" t="str">
        <f t="shared" si="45"/>
        <v>Yes</v>
      </c>
    </row>
    <row r="129" spans="1:12" ht="25" x14ac:dyDescent="0.25">
      <c r="A129" s="134" t="s">
        <v>1625</v>
      </c>
      <c r="B129" s="3" t="s">
        <v>213</v>
      </c>
      <c r="C129" s="40">
        <v>6.6124241250000004</v>
      </c>
      <c r="D129" s="5" t="str">
        <f t="shared" si="43"/>
        <v>N/A</v>
      </c>
      <c r="E129" s="40">
        <v>5.2238203789000002</v>
      </c>
      <c r="F129" s="5" t="str">
        <f t="shared" si="43"/>
        <v>N/A</v>
      </c>
      <c r="G129" s="40">
        <v>4.4344103218999997</v>
      </c>
      <c r="H129" s="5" t="str">
        <f t="shared" si="43"/>
        <v>N/A</v>
      </c>
      <c r="I129" s="8">
        <v>-21</v>
      </c>
      <c r="J129" s="8">
        <v>-15.1</v>
      </c>
      <c r="K129" s="3" t="s">
        <v>736</v>
      </c>
      <c r="L129" s="111" t="str">
        <f t="shared" si="45"/>
        <v>Yes</v>
      </c>
    </row>
    <row r="130" spans="1:12" ht="25" x14ac:dyDescent="0.25">
      <c r="A130" s="134" t="s">
        <v>1626</v>
      </c>
      <c r="B130" s="3" t="s">
        <v>213</v>
      </c>
      <c r="C130" s="40">
        <v>2.0517624583999998</v>
      </c>
      <c r="D130" s="5" t="str">
        <f t="shared" si="43"/>
        <v>N/A</v>
      </c>
      <c r="E130" s="40">
        <v>1.2325312398999999</v>
      </c>
      <c r="F130" s="5" t="str">
        <f t="shared" si="43"/>
        <v>N/A</v>
      </c>
      <c r="G130" s="40">
        <v>0.4857258049</v>
      </c>
      <c r="H130" s="5" t="str">
        <f t="shared" si="43"/>
        <v>N/A</v>
      </c>
      <c r="I130" s="8">
        <v>-39.9</v>
      </c>
      <c r="J130" s="8">
        <v>-60.6</v>
      </c>
      <c r="K130" s="30" t="s">
        <v>736</v>
      </c>
      <c r="L130" s="111" t="str">
        <f>IF(J130="Div by 0", "N/A", IF(OR(J130="N/A",K130="N/A"),"N/A", IF(J130&gt;VALUE(MID(K130,1,2)), "No", IF(J130&lt;-1*VALUE(MID(K130,1,2)), "No", "Yes"))))</f>
        <v>No</v>
      </c>
    </row>
    <row r="131" spans="1:12" ht="25" x14ac:dyDescent="0.25">
      <c r="A131" s="134" t="s">
        <v>1627</v>
      </c>
      <c r="B131" s="3" t="s">
        <v>213</v>
      </c>
      <c r="C131" s="40">
        <v>0.89723651149999994</v>
      </c>
      <c r="D131" s="5" t="str">
        <f t="shared" si="43"/>
        <v>N/A</v>
      </c>
      <c r="E131" s="40">
        <v>0.44027997289999998</v>
      </c>
      <c r="F131" s="5" t="str">
        <f t="shared" si="43"/>
        <v>N/A</v>
      </c>
      <c r="G131" s="40">
        <v>0.11127183710000001</v>
      </c>
      <c r="H131" s="5" t="str">
        <f t="shared" si="43"/>
        <v>N/A</v>
      </c>
      <c r="I131" s="8">
        <v>-50.9</v>
      </c>
      <c r="J131" s="8">
        <v>-74.7</v>
      </c>
      <c r="K131" s="3" t="s">
        <v>736</v>
      </c>
      <c r="L131" s="111" t="str">
        <f t="shared" si="44"/>
        <v>No</v>
      </c>
    </row>
    <row r="132" spans="1:12" ht="25" x14ac:dyDescent="0.25">
      <c r="A132" s="134" t="s">
        <v>494</v>
      </c>
      <c r="B132" s="3" t="s">
        <v>213</v>
      </c>
      <c r="C132" s="40">
        <v>1.7783028871</v>
      </c>
      <c r="D132" s="5" t="str">
        <f t="shared" si="43"/>
        <v>N/A</v>
      </c>
      <c r="E132" s="40">
        <v>1.3199803993999999</v>
      </c>
      <c r="F132" s="5" t="str">
        <f t="shared" si="43"/>
        <v>N/A</v>
      </c>
      <c r="G132" s="40">
        <v>0.60501557920000004</v>
      </c>
      <c r="H132" s="5" t="str">
        <f t="shared" si="43"/>
        <v>N/A</v>
      </c>
      <c r="I132" s="8">
        <v>-25.8</v>
      </c>
      <c r="J132" s="8">
        <v>-54.2</v>
      </c>
      <c r="K132" s="3" t="s">
        <v>736</v>
      </c>
      <c r="L132" s="111" t="str">
        <f t="shared" si="44"/>
        <v>No</v>
      </c>
    </row>
    <row r="133" spans="1:12" ht="25" x14ac:dyDescent="0.25">
      <c r="A133" s="134" t="s">
        <v>495</v>
      </c>
      <c r="B133" s="3" t="s">
        <v>213</v>
      </c>
      <c r="C133" s="40">
        <v>1.5875306682000001</v>
      </c>
      <c r="D133" s="5" t="str">
        <f t="shared" si="43"/>
        <v>N/A</v>
      </c>
      <c r="E133" s="40">
        <v>1.2235449734999999</v>
      </c>
      <c r="F133" s="5" t="str">
        <f t="shared" si="43"/>
        <v>N/A</v>
      </c>
      <c r="G133" s="40">
        <v>0.34570596799999997</v>
      </c>
      <c r="H133" s="5" t="str">
        <f t="shared" si="43"/>
        <v>N/A</v>
      </c>
      <c r="I133" s="8">
        <v>-22.9</v>
      </c>
      <c r="J133" s="8">
        <v>-71.7</v>
      </c>
      <c r="K133" s="3" t="s">
        <v>736</v>
      </c>
      <c r="L133" s="111" t="str">
        <f t="shared" si="44"/>
        <v>No</v>
      </c>
    </row>
    <row r="134" spans="1:12" ht="25" x14ac:dyDescent="0.25">
      <c r="A134" s="134" t="s">
        <v>496</v>
      </c>
      <c r="B134" s="3" t="s">
        <v>213</v>
      </c>
      <c r="C134" s="40">
        <v>5.615234375</v>
      </c>
      <c r="D134" s="5" t="str">
        <f t="shared" si="43"/>
        <v>N/A</v>
      </c>
      <c r="E134" s="40">
        <v>2.0467271673999998</v>
      </c>
      <c r="F134" s="5" t="str">
        <f t="shared" si="43"/>
        <v>N/A</v>
      </c>
      <c r="G134" s="40">
        <v>0.52782054099999998</v>
      </c>
      <c r="H134" s="5" t="str">
        <f t="shared" si="43"/>
        <v>N/A</v>
      </c>
      <c r="I134" s="8">
        <v>-63.6</v>
      </c>
      <c r="J134" s="8">
        <v>-74.2</v>
      </c>
      <c r="K134" s="3" t="s">
        <v>736</v>
      </c>
      <c r="L134" s="111" t="str">
        <f t="shared" si="44"/>
        <v>No</v>
      </c>
    </row>
    <row r="135" spans="1:12" ht="25" x14ac:dyDescent="0.25">
      <c r="A135" s="134" t="s">
        <v>497</v>
      </c>
      <c r="B135" s="22" t="s">
        <v>213</v>
      </c>
      <c r="C135" s="40">
        <v>0.30124354809999998</v>
      </c>
      <c r="D135" s="27" t="str">
        <f t="shared" ref="D135:D141" si="46">IF($B135="N/A","N/A",IF(C135&gt;10,"No",IF(C135&lt;-10,"No","Yes")))</f>
        <v>N/A</v>
      </c>
      <c r="E135" s="40">
        <v>0.1877239889</v>
      </c>
      <c r="F135" s="27" t="str">
        <f t="shared" ref="F135:F141" si="47">IF($B135="N/A","N/A",IF(E135&gt;10,"No",IF(E135&lt;-10,"No","Yes")))</f>
        <v>N/A</v>
      </c>
      <c r="G135" s="40">
        <v>0.1055925663</v>
      </c>
      <c r="H135" s="27" t="str">
        <f t="shared" ref="H135:H141" si="48">IF($B135="N/A","N/A",IF(G135&gt;10,"No",IF(G135&lt;-10,"No","Yes")))</f>
        <v>N/A</v>
      </c>
      <c r="I135" s="8">
        <v>-37.700000000000003</v>
      </c>
      <c r="J135" s="8">
        <v>-43.8</v>
      </c>
      <c r="K135" s="3" t="s">
        <v>736</v>
      </c>
      <c r="L135" s="111" t="str">
        <f t="shared" si="44"/>
        <v>No</v>
      </c>
    </row>
    <row r="136" spans="1:12" ht="25" x14ac:dyDescent="0.25">
      <c r="A136" s="134" t="s">
        <v>498</v>
      </c>
      <c r="B136" s="22" t="s">
        <v>213</v>
      </c>
      <c r="C136" s="40">
        <v>7.3474036E-3</v>
      </c>
      <c r="D136" s="27" t="str">
        <f t="shared" si="46"/>
        <v>N/A</v>
      </c>
      <c r="E136" s="40">
        <v>3.7924038E-3</v>
      </c>
      <c r="F136" s="27" t="str">
        <f t="shared" si="47"/>
        <v>N/A</v>
      </c>
      <c r="G136" s="40">
        <v>0</v>
      </c>
      <c r="H136" s="27" t="str">
        <f t="shared" si="48"/>
        <v>N/A</v>
      </c>
      <c r="I136" s="8">
        <v>-48.4</v>
      </c>
      <c r="J136" s="8">
        <v>-100</v>
      </c>
      <c r="K136" s="3" t="s">
        <v>736</v>
      </c>
      <c r="L136" s="111" t="str">
        <f t="shared" si="44"/>
        <v>No</v>
      </c>
    </row>
    <row r="137" spans="1:12" ht="25" x14ac:dyDescent="0.25">
      <c r="A137" s="134" t="s">
        <v>499</v>
      </c>
      <c r="B137" s="22" t="s">
        <v>213</v>
      </c>
      <c r="C137" s="40">
        <v>0.6869822377</v>
      </c>
      <c r="D137" s="27" t="str">
        <f t="shared" si="46"/>
        <v>N/A</v>
      </c>
      <c r="E137" s="40">
        <v>0.20289360410000001</v>
      </c>
      <c r="F137" s="27" t="str">
        <f t="shared" si="47"/>
        <v>N/A</v>
      </c>
      <c r="G137" s="40">
        <v>2.1118513299999999E-2</v>
      </c>
      <c r="H137" s="27" t="str">
        <f t="shared" si="48"/>
        <v>N/A</v>
      </c>
      <c r="I137" s="8">
        <v>-70.5</v>
      </c>
      <c r="J137" s="8">
        <v>-89.6</v>
      </c>
      <c r="K137" s="3" t="s">
        <v>736</v>
      </c>
      <c r="L137" s="111" t="str">
        <f t="shared" si="44"/>
        <v>No</v>
      </c>
    </row>
    <row r="138" spans="1:12" ht="25" x14ac:dyDescent="0.25">
      <c r="A138" s="134" t="s">
        <v>500</v>
      </c>
      <c r="B138" s="22" t="s">
        <v>213</v>
      </c>
      <c r="C138" s="40">
        <v>8.8168843299999994E-2</v>
      </c>
      <c r="D138" s="27" t="str">
        <f t="shared" si="46"/>
        <v>N/A</v>
      </c>
      <c r="E138" s="40">
        <v>4.5508845800000003E-2</v>
      </c>
      <c r="F138" s="27" t="str">
        <f t="shared" si="47"/>
        <v>N/A</v>
      </c>
      <c r="G138" s="40">
        <v>5.7595945000000004E-3</v>
      </c>
      <c r="H138" s="27" t="str">
        <f t="shared" si="48"/>
        <v>N/A</v>
      </c>
      <c r="I138" s="8">
        <v>-48.4</v>
      </c>
      <c r="J138" s="8">
        <v>-87.3</v>
      </c>
      <c r="K138" s="3" t="s">
        <v>736</v>
      </c>
      <c r="L138" s="111" t="str">
        <f t="shared" si="44"/>
        <v>No</v>
      </c>
    </row>
    <row r="139" spans="1:12" ht="25" x14ac:dyDescent="0.25">
      <c r="A139" s="134" t="s">
        <v>501</v>
      </c>
      <c r="B139" s="22" t="s">
        <v>213</v>
      </c>
      <c r="C139" s="40">
        <v>0</v>
      </c>
      <c r="D139" s="27" t="str">
        <f t="shared" si="46"/>
        <v>N/A</v>
      </c>
      <c r="E139" s="40">
        <v>1.8962019E-3</v>
      </c>
      <c r="F139" s="27" t="str">
        <f t="shared" si="47"/>
        <v>N/A</v>
      </c>
      <c r="G139" s="40">
        <v>0</v>
      </c>
      <c r="H139" s="27" t="str">
        <f t="shared" si="48"/>
        <v>N/A</v>
      </c>
      <c r="I139" s="8" t="s">
        <v>1748</v>
      </c>
      <c r="J139" s="8">
        <v>-100</v>
      </c>
      <c r="K139" s="3" t="s">
        <v>736</v>
      </c>
      <c r="L139" s="111" t="str">
        <f t="shared" si="44"/>
        <v>No</v>
      </c>
    </row>
    <row r="140" spans="1:12" ht="25" x14ac:dyDescent="0.25">
      <c r="A140" s="134" t="s">
        <v>502</v>
      </c>
      <c r="B140" s="22" t="s">
        <v>213</v>
      </c>
      <c r="C140" s="40">
        <v>0.1340901159</v>
      </c>
      <c r="D140" s="27" t="str">
        <f t="shared" si="46"/>
        <v>N/A</v>
      </c>
      <c r="E140" s="40">
        <v>0.21806321940000001</v>
      </c>
      <c r="F140" s="27" t="str">
        <f t="shared" si="47"/>
        <v>N/A</v>
      </c>
      <c r="G140" s="40">
        <v>6.5275404600000003E-2</v>
      </c>
      <c r="H140" s="27" t="str">
        <f t="shared" si="48"/>
        <v>N/A</v>
      </c>
      <c r="I140" s="8">
        <v>62.62</v>
      </c>
      <c r="J140" s="8">
        <v>-70.099999999999994</v>
      </c>
      <c r="K140" s="3" t="s">
        <v>736</v>
      </c>
      <c r="L140" s="111" t="str">
        <f t="shared" si="44"/>
        <v>No</v>
      </c>
    </row>
    <row r="141" spans="1:12" ht="25" x14ac:dyDescent="0.25">
      <c r="A141" s="134" t="s">
        <v>503</v>
      </c>
      <c r="B141" s="22" t="s">
        <v>213</v>
      </c>
      <c r="C141" s="40">
        <v>0</v>
      </c>
      <c r="D141" s="27" t="str">
        <f t="shared" si="46"/>
        <v>N/A</v>
      </c>
      <c r="E141" s="40">
        <v>0</v>
      </c>
      <c r="F141" s="27" t="str">
        <f t="shared" si="47"/>
        <v>N/A</v>
      </c>
      <c r="G141" s="40">
        <v>0</v>
      </c>
      <c r="H141" s="27" t="str">
        <f t="shared" si="48"/>
        <v>N/A</v>
      </c>
      <c r="I141" s="8" t="s">
        <v>1748</v>
      </c>
      <c r="J141" s="8" t="s">
        <v>1748</v>
      </c>
      <c r="K141" s="3" t="s">
        <v>736</v>
      </c>
      <c r="L141" s="111" t="str">
        <f t="shared" si="44"/>
        <v>N/A</v>
      </c>
    </row>
    <row r="142" spans="1:12" ht="25" x14ac:dyDescent="0.25">
      <c r="A142" s="134" t="s">
        <v>504</v>
      </c>
      <c r="B142" s="22" t="s">
        <v>213</v>
      </c>
      <c r="C142" s="40">
        <v>3.0859095167000001</v>
      </c>
      <c r="D142" s="5" t="str">
        <f t="shared" ref="D142" si="49">IF($B142="N/A","N/A",IF(C142&lt;0,"No","Yes"))</f>
        <v>N/A</v>
      </c>
      <c r="E142" s="40">
        <v>1.6838272939000001</v>
      </c>
      <c r="F142" s="5" t="str">
        <f t="shared" ref="F142" si="50">IF($B142="N/A","N/A",IF(E142&lt;0,"No","Yes"))</f>
        <v>N/A</v>
      </c>
      <c r="G142" s="40">
        <v>0.43388945420000002</v>
      </c>
      <c r="H142" s="5" t="str">
        <f t="shared" ref="H142" si="51">IF($B142="N/A","N/A",IF(G142&lt;0,"No","Yes"))</f>
        <v>N/A</v>
      </c>
      <c r="I142" s="8">
        <v>-45.4</v>
      </c>
      <c r="J142" s="8">
        <v>-74.2</v>
      </c>
      <c r="K142" s="3" t="s">
        <v>736</v>
      </c>
      <c r="L142" s="111" t="str">
        <f t="shared" si="44"/>
        <v>No</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175266</v>
      </c>
      <c r="D150" s="7" t="str">
        <f t="shared" ref="D150:D172" si="56">IF($B150="N/A","N/A",IF(C150&gt;10,"No",IF(C150&lt;-10,"No","Yes")))</f>
        <v>N/A</v>
      </c>
      <c r="E150" s="1">
        <v>186037</v>
      </c>
      <c r="F150" s="7" t="str">
        <f t="shared" ref="F150:F172" si="57">IF($B150="N/A","N/A",IF(E150&gt;10,"No",IF(E150&lt;-10,"No","Yes")))</f>
        <v>N/A</v>
      </c>
      <c r="G150" s="1">
        <v>189787</v>
      </c>
      <c r="H150" s="7" t="str">
        <f t="shared" ref="H150:H172" si="58">IF($B150="N/A","N/A",IF(G150&gt;10,"No",IF(G150&lt;-10,"No","Yes")))</f>
        <v>N/A</v>
      </c>
      <c r="I150" s="8">
        <v>6.1459999999999999</v>
      </c>
      <c r="J150" s="8">
        <v>2.016</v>
      </c>
      <c r="K150" s="30" t="s">
        <v>736</v>
      </c>
      <c r="L150" s="111" t="str">
        <f t="shared" ref="L150:L172" si="59">IF(J150="Div by 0", "N/A", IF(K150="N/A","N/A", IF(J150&gt;VALUE(MID(K150,1,2)), "No", IF(J150&lt;-1*VALUE(MID(K150,1,2)), "No", "Yes"))))</f>
        <v>Yes</v>
      </c>
    </row>
    <row r="151" spans="1:12" x14ac:dyDescent="0.25">
      <c r="A151" s="143" t="s">
        <v>532</v>
      </c>
      <c r="B151" s="30" t="s">
        <v>213</v>
      </c>
      <c r="C151" s="1">
        <v>194</v>
      </c>
      <c r="D151" s="7" t="str">
        <f t="shared" si="56"/>
        <v>N/A</v>
      </c>
      <c r="E151" s="1">
        <v>469</v>
      </c>
      <c r="F151" s="7" t="str">
        <f t="shared" si="57"/>
        <v>N/A</v>
      </c>
      <c r="G151" s="1">
        <v>609</v>
      </c>
      <c r="H151" s="7" t="str">
        <f t="shared" si="58"/>
        <v>N/A</v>
      </c>
      <c r="I151" s="8">
        <v>141.80000000000001</v>
      </c>
      <c r="J151" s="8">
        <v>29.85</v>
      </c>
      <c r="K151" s="30" t="s">
        <v>736</v>
      </c>
      <c r="L151" s="111" t="str">
        <f t="shared" si="59"/>
        <v>Yes</v>
      </c>
    </row>
    <row r="152" spans="1:12" x14ac:dyDescent="0.25">
      <c r="A152" s="143" t="s">
        <v>533</v>
      </c>
      <c r="B152" s="30" t="s">
        <v>213</v>
      </c>
      <c r="C152" s="1">
        <v>7833</v>
      </c>
      <c r="D152" s="7" t="str">
        <f t="shared" si="56"/>
        <v>N/A</v>
      </c>
      <c r="E152" s="1">
        <v>9093</v>
      </c>
      <c r="F152" s="7" t="str">
        <f t="shared" si="57"/>
        <v>N/A</v>
      </c>
      <c r="G152" s="1">
        <v>8722</v>
      </c>
      <c r="H152" s="7" t="str">
        <f t="shared" si="58"/>
        <v>N/A</v>
      </c>
      <c r="I152" s="8">
        <v>16.09</v>
      </c>
      <c r="J152" s="8">
        <v>-4.08</v>
      </c>
      <c r="K152" s="30" t="s">
        <v>736</v>
      </c>
      <c r="L152" s="111" t="str">
        <f t="shared" si="59"/>
        <v>Yes</v>
      </c>
    </row>
    <row r="153" spans="1:12" x14ac:dyDescent="0.25">
      <c r="A153" s="143" t="s">
        <v>534</v>
      </c>
      <c r="B153" s="30" t="s">
        <v>213</v>
      </c>
      <c r="C153" s="1">
        <v>82247</v>
      </c>
      <c r="D153" s="7" t="str">
        <f t="shared" si="56"/>
        <v>N/A</v>
      </c>
      <c r="E153" s="1">
        <v>84127</v>
      </c>
      <c r="F153" s="7" t="str">
        <f t="shared" si="57"/>
        <v>N/A</v>
      </c>
      <c r="G153" s="1">
        <v>84685</v>
      </c>
      <c r="H153" s="7" t="str">
        <f t="shared" si="58"/>
        <v>N/A</v>
      </c>
      <c r="I153" s="8">
        <v>2.286</v>
      </c>
      <c r="J153" s="8">
        <v>0.6633</v>
      </c>
      <c r="K153" s="30" t="s">
        <v>736</v>
      </c>
      <c r="L153" s="111" t="str">
        <f t="shared" si="59"/>
        <v>Yes</v>
      </c>
    </row>
    <row r="154" spans="1:12" x14ac:dyDescent="0.25">
      <c r="A154" s="143" t="s">
        <v>535</v>
      </c>
      <c r="B154" s="30" t="s">
        <v>213</v>
      </c>
      <c r="C154" s="1">
        <v>84992</v>
      </c>
      <c r="D154" s="7" t="str">
        <f t="shared" si="56"/>
        <v>N/A</v>
      </c>
      <c r="E154" s="1">
        <v>92348</v>
      </c>
      <c r="F154" s="7" t="str">
        <f t="shared" si="57"/>
        <v>N/A</v>
      </c>
      <c r="G154" s="1">
        <v>95771</v>
      </c>
      <c r="H154" s="7" t="str">
        <f t="shared" si="58"/>
        <v>N/A</v>
      </c>
      <c r="I154" s="8">
        <v>8.6549999999999994</v>
      </c>
      <c r="J154" s="8">
        <v>3.7069999999999999</v>
      </c>
      <c r="K154" s="30" t="s">
        <v>736</v>
      </c>
      <c r="L154" s="111" t="str">
        <f t="shared" si="59"/>
        <v>Yes</v>
      </c>
    </row>
    <row r="155" spans="1:12" x14ac:dyDescent="0.25">
      <c r="A155" s="134" t="s">
        <v>536</v>
      </c>
      <c r="B155" s="3" t="s">
        <v>213</v>
      </c>
      <c r="C155" s="40">
        <v>75.203061911999995</v>
      </c>
      <c r="D155" s="5" t="str">
        <f t="shared" ref="D155:D159" si="60">IF($B155="N/A","N/A",IF(C155&lt;0,"No","Yes"))</f>
        <v>N/A</v>
      </c>
      <c r="E155" s="40">
        <v>76.934242576000003</v>
      </c>
      <c r="F155" s="5" t="str">
        <f t="shared" ref="F155:F159" si="61">IF($B155="N/A","N/A",IF(E155&lt;0,"No","Yes"))</f>
        <v>N/A</v>
      </c>
      <c r="G155" s="40">
        <v>77.378176065999995</v>
      </c>
      <c r="H155" s="5" t="str">
        <f t="shared" ref="H155:H159" si="62">IF($B155="N/A","N/A",IF(G155&lt;0,"No","Yes"))</f>
        <v>N/A</v>
      </c>
      <c r="I155" s="8">
        <v>2.302</v>
      </c>
      <c r="J155" s="8">
        <v>0.57699999999999996</v>
      </c>
      <c r="K155" s="30" t="s">
        <v>736</v>
      </c>
      <c r="L155" s="111" t="str">
        <f>IF(J155="Div by 0", "N/A", IF(OR(J155="N/A",K155="N/A"),"N/A", IF(J155&gt;VALUE(MID(K155,1,2)), "No", IF(J155&lt;-1*VALUE(MID(K155,1,2)), "No", "Yes"))))</f>
        <v>Yes</v>
      </c>
    </row>
    <row r="156" spans="1:12" x14ac:dyDescent="0.25">
      <c r="A156" s="134" t="s">
        <v>537</v>
      </c>
      <c r="B156" s="3" t="s">
        <v>213</v>
      </c>
      <c r="C156" s="40">
        <v>2.199047835</v>
      </c>
      <c r="D156" s="5" t="str">
        <f t="shared" si="60"/>
        <v>N/A</v>
      </c>
      <c r="E156" s="40">
        <v>4.8727272726999997</v>
      </c>
      <c r="F156" s="5" t="str">
        <f t="shared" si="61"/>
        <v>N/A</v>
      </c>
      <c r="G156" s="40">
        <v>6.2085839534999998</v>
      </c>
      <c r="H156" s="5" t="str">
        <f t="shared" si="62"/>
        <v>N/A</v>
      </c>
      <c r="I156" s="8">
        <v>121.6</v>
      </c>
      <c r="J156" s="8">
        <v>27.41</v>
      </c>
      <c r="K156" s="3" t="s">
        <v>736</v>
      </c>
      <c r="L156" s="111" t="str">
        <f t="shared" ref="L156:L159" si="63">IF(J156="Div by 0", "N/A", IF(OR(J156="N/A",K156="N/A"),"N/A", IF(J156&gt;VALUE(MID(K156,1,2)), "No", IF(J156&lt;-1*VALUE(MID(K156,1,2)), "No", "Yes"))))</f>
        <v>Yes</v>
      </c>
    </row>
    <row r="157" spans="1:12" ht="25" x14ac:dyDescent="0.25">
      <c r="A157" s="134" t="s">
        <v>538</v>
      </c>
      <c r="B157" s="3" t="s">
        <v>213</v>
      </c>
      <c r="C157" s="40">
        <v>18.944084357000001</v>
      </c>
      <c r="D157" s="5" t="str">
        <f t="shared" si="60"/>
        <v>N/A</v>
      </c>
      <c r="E157" s="40">
        <v>21.581145868</v>
      </c>
      <c r="F157" s="5" t="str">
        <f t="shared" si="61"/>
        <v>N/A</v>
      </c>
      <c r="G157" s="40">
        <v>20.749375520000001</v>
      </c>
      <c r="H157" s="5" t="str">
        <f t="shared" si="62"/>
        <v>N/A</v>
      </c>
      <c r="I157" s="8">
        <v>13.92</v>
      </c>
      <c r="J157" s="8">
        <v>-3.85</v>
      </c>
      <c r="K157" s="3" t="s">
        <v>736</v>
      </c>
      <c r="L157" s="111" t="str">
        <f t="shared" si="63"/>
        <v>Yes</v>
      </c>
    </row>
    <row r="158" spans="1:12" x14ac:dyDescent="0.25">
      <c r="A158" s="134" t="s">
        <v>539</v>
      </c>
      <c r="B158" s="3" t="s">
        <v>213</v>
      </c>
      <c r="C158" s="40">
        <v>91.415011504000006</v>
      </c>
      <c r="D158" s="5" t="str">
        <f t="shared" si="60"/>
        <v>N/A</v>
      </c>
      <c r="E158" s="40">
        <v>92.536738823999997</v>
      </c>
      <c r="F158" s="5" t="str">
        <f t="shared" si="61"/>
        <v>N/A</v>
      </c>
      <c r="G158" s="40">
        <v>93.174091473999994</v>
      </c>
      <c r="H158" s="5" t="str">
        <f t="shared" si="62"/>
        <v>N/A</v>
      </c>
      <c r="I158" s="8">
        <v>1.2270000000000001</v>
      </c>
      <c r="J158" s="8">
        <v>0.68879999999999997</v>
      </c>
      <c r="K158" s="3" t="s">
        <v>736</v>
      </c>
      <c r="L158" s="111" t="str">
        <f t="shared" si="63"/>
        <v>Yes</v>
      </c>
    </row>
    <row r="159" spans="1:12" x14ac:dyDescent="0.25">
      <c r="A159" s="134" t="s">
        <v>540</v>
      </c>
      <c r="B159" s="3" t="s">
        <v>213</v>
      </c>
      <c r="C159" s="40">
        <v>91.471867063000005</v>
      </c>
      <c r="D159" s="5" t="str">
        <f t="shared" si="60"/>
        <v>N/A</v>
      </c>
      <c r="E159" s="40">
        <v>93.147203001999998</v>
      </c>
      <c r="F159" s="5" t="str">
        <f t="shared" si="61"/>
        <v>N/A</v>
      </c>
      <c r="G159" s="40">
        <v>93.399584548000007</v>
      </c>
      <c r="H159" s="5" t="str">
        <f t="shared" si="62"/>
        <v>N/A</v>
      </c>
      <c r="I159" s="8">
        <v>1.8320000000000001</v>
      </c>
      <c r="J159" s="8">
        <v>0.27089999999999997</v>
      </c>
      <c r="K159" s="3" t="s">
        <v>736</v>
      </c>
      <c r="L159" s="111" t="str">
        <f t="shared" si="63"/>
        <v>Yes</v>
      </c>
    </row>
    <row r="160" spans="1:12" ht="25" x14ac:dyDescent="0.25">
      <c r="A160" s="143" t="s">
        <v>541</v>
      </c>
      <c r="B160" s="30" t="s">
        <v>213</v>
      </c>
      <c r="C160" s="1">
        <v>142266.82</v>
      </c>
      <c r="D160" s="7" t="str">
        <f t="shared" si="56"/>
        <v>N/A</v>
      </c>
      <c r="E160" s="1">
        <v>149289.82999999999</v>
      </c>
      <c r="F160" s="7" t="str">
        <f t="shared" si="57"/>
        <v>N/A</v>
      </c>
      <c r="G160" s="1">
        <v>157125.44</v>
      </c>
      <c r="H160" s="7" t="str">
        <f t="shared" si="58"/>
        <v>N/A</v>
      </c>
      <c r="I160" s="8">
        <v>4.9370000000000003</v>
      </c>
      <c r="J160" s="8">
        <v>5.2489999999999997</v>
      </c>
      <c r="K160" s="30" t="s">
        <v>736</v>
      </c>
      <c r="L160" s="111" t="str">
        <f t="shared" si="59"/>
        <v>Yes</v>
      </c>
    </row>
    <row r="161" spans="1:12" x14ac:dyDescent="0.25">
      <c r="A161" s="143" t="s">
        <v>542</v>
      </c>
      <c r="B161" s="30" t="s">
        <v>213</v>
      </c>
      <c r="C161" s="10">
        <v>602785362</v>
      </c>
      <c r="D161" s="7" t="str">
        <f t="shared" si="56"/>
        <v>N/A</v>
      </c>
      <c r="E161" s="10">
        <v>681982060</v>
      </c>
      <c r="F161" s="7" t="str">
        <f t="shared" si="57"/>
        <v>N/A</v>
      </c>
      <c r="G161" s="10">
        <v>729798503</v>
      </c>
      <c r="H161" s="7" t="str">
        <f t="shared" si="58"/>
        <v>N/A</v>
      </c>
      <c r="I161" s="8">
        <v>13.14</v>
      </c>
      <c r="J161" s="8">
        <v>7.0110000000000001</v>
      </c>
      <c r="K161" s="30" t="s">
        <v>736</v>
      </c>
      <c r="L161" s="111" t="str">
        <f t="shared" si="59"/>
        <v>Yes</v>
      </c>
    </row>
    <row r="162" spans="1:12" x14ac:dyDescent="0.25">
      <c r="A162" s="143" t="s">
        <v>1276</v>
      </c>
      <c r="B162" s="30" t="s">
        <v>213</v>
      </c>
      <c r="C162" s="10">
        <v>3439.2601074999998</v>
      </c>
      <c r="D162" s="7" t="str">
        <f t="shared" si="56"/>
        <v>N/A</v>
      </c>
      <c r="E162" s="10">
        <v>3665.8409885999999</v>
      </c>
      <c r="F162" s="7" t="str">
        <f t="shared" si="57"/>
        <v>N/A</v>
      </c>
      <c r="G162" s="10">
        <v>3845.3555986000001</v>
      </c>
      <c r="H162" s="7" t="str">
        <f t="shared" si="58"/>
        <v>N/A</v>
      </c>
      <c r="I162" s="8">
        <v>6.5880000000000001</v>
      </c>
      <c r="J162" s="8">
        <v>4.8970000000000002</v>
      </c>
      <c r="K162" s="30" t="s">
        <v>736</v>
      </c>
      <c r="L162" s="111" t="str">
        <f t="shared" si="59"/>
        <v>Yes</v>
      </c>
    </row>
    <row r="163" spans="1:12" ht="25" x14ac:dyDescent="0.25">
      <c r="A163" s="143" t="s">
        <v>1277</v>
      </c>
      <c r="B163" s="30" t="s">
        <v>213</v>
      </c>
      <c r="C163" s="10">
        <v>3614.3402062</v>
      </c>
      <c r="D163" s="7" t="str">
        <f t="shared" si="56"/>
        <v>N/A</v>
      </c>
      <c r="E163" s="10">
        <v>3224.1599147000002</v>
      </c>
      <c r="F163" s="7" t="str">
        <f t="shared" si="57"/>
        <v>N/A</v>
      </c>
      <c r="G163" s="10">
        <v>3590.8998357999999</v>
      </c>
      <c r="H163" s="7" t="str">
        <f t="shared" si="58"/>
        <v>N/A</v>
      </c>
      <c r="I163" s="8">
        <v>-10.8</v>
      </c>
      <c r="J163" s="8">
        <v>11.37</v>
      </c>
      <c r="K163" s="30" t="s">
        <v>736</v>
      </c>
      <c r="L163" s="111" t="str">
        <f t="shared" si="59"/>
        <v>Yes</v>
      </c>
    </row>
    <row r="164" spans="1:12" ht="25" x14ac:dyDescent="0.25">
      <c r="A164" s="143" t="s">
        <v>1278</v>
      </c>
      <c r="B164" s="30" t="s">
        <v>213</v>
      </c>
      <c r="C164" s="10">
        <v>14143.606153000001</v>
      </c>
      <c r="D164" s="7" t="str">
        <f t="shared" si="56"/>
        <v>N/A</v>
      </c>
      <c r="E164" s="10">
        <v>13791.99791</v>
      </c>
      <c r="F164" s="7" t="str">
        <f t="shared" si="57"/>
        <v>N/A</v>
      </c>
      <c r="G164" s="10">
        <v>15115.950241</v>
      </c>
      <c r="H164" s="7" t="str">
        <f t="shared" si="58"/>
        <v>N/A</v>
      </c>
      <c r="I164" s="8">
        <v>-2.4900000000000002</v>
      </c>
      <c r="J164" s="8">
        <v>9.5990000000000002</v>
      </c>
      <c r="K164" s="30" t="s">
        <v>736</v>
      </c>
      <c r="L164" s="111" t="str">
        <f t="shared" si="59"/>
        <v>Yes</v>
      </c>
    </row>
    <row r="165" spans="1:12" ht="25" x14ac:dyDescent="0.25">
      <c r="A165" s="143" t="s">
        <v>1279</v>
      </c>
      <c r="B165" s="30" t="s">
        <v>213</v>
      </c>
      <c r="C165" s="10">
        <v>2028.7792380999999</v>
      </c>
      <c r="D165" s="7" t="str">
        <f t="shared" si="56"/>
        <v>N/A</v>
      </c>
      <c r="E165" s="10">
        <v>2245.3642113000001</v>
      </c>
      <c r="F165" s="7" t="str">
        <f t="shared" si="57"/>
        <v>N/A</v>
      </c>
      <c r="G165" s="10">
        <v>2452.0194130999998</v>
      </c>
      <c r="H165" s="7" t="str">
        <f t="shared" si="58"/>
        <v>N/A</v>
      </c>
      <c r="I165" s="8">
        <v>10.68</v>
      </c>
      <c r="J165" s="8">
        <v>9.2040000000000006</v>
      </c>
      <c r="K165" s="30" t="s">
        <v>736</v>
      </c>
      <c r="L165" s="111" t="str">
        <f t="shared" si="59"/>
        <v>Yes</v>
      </c>
    </row>
    <row r="166" spans="1:12" ht="25" x14ac:dyDescent="0.25">
      <c r="A166" s="143" t="s">
        <v>1280</v>
      </c>
      <c r="B166" s="30" t="s">
        <v>213</v>
      </c>
      <c r="C166" s="10">
        <v>3817.2570006999999</v>
      </c>
      <c r="D166" s="7" t="str">
        <f t="shared" si="56"/>
        <v>N/A</v>
      </c>
      <c r="E166" s="10">
        <v>3965.0402499000002</v>
      </c>
      <c r="F166" s="7" t="str">
        <f t="shared" si="57"/>
        <v>N/A</v>
      </c>
      <c r="G166" s="10">
        <v>4052.5948668999999</v>
      </c>
      <c r="H166" s="7" t="str">
        <f t="shared" si="58"/>
        <v>N/A</v>
      </c>
      <c r="I166" s="8">
        <v>3.871</v>
      </c>
      <c r="J166" s="8">
        <v>2.2080000000000002</v>
      </c>
      <c r="K166" s="30" t="s">
        <v>736</v>
      </c>
      <c r="L166" s="111" t="str">
        <f t="shared" si="59"/>
        <v>Yes</v>
      </c>
    </row>
    <row r="167" spans="1:12" x14ac:dyDescent="0.25">
      <c r="A167" s="174" t="s">
        <v>543</v>
      </c>
      <c r="B167" s="22" t="s">
        <v>213</v>
      </c>
      <c r="C167" s="29">
        <v>166982406</v>
      </c>
      <c r="D167" s="27" t="str">
        <f t="shared" si="56"/>
        <v>N/A</v>
      </c>
      <c r="E167" s="29">
        <v>179290199</v>
      </c>
      <c r="F167" s="27" t="str">
        <f t="shared" si="57"/>
        <v>N/A</v>
      </c>
      <c r="G167" s="29">
        <v>180462181</v>
      </c>
      <c r="H167" s="27" t="str">
        <f t="shared" si="58"/>
        <v>N/A</v>
      </c>
      <c r="I167" s="8">
        <v>7.3710000000000004</v>
      </c>
      <c r="J167" s="8">
        <v>0.65369999999999995</v>
      </c>
      <c r="K167" s="28" t="s">
        <v>736</v>
      </c>
      <c r="L167" s="111" t="str">
        <f t="shared" si="59"/>
        <v>Yes</v>
      </c>
    </row>
    <row r="168" spans="1:12" x14ac:dyDescent="0.25">
      <c r="A168" s="174" t="s">
        <v>1281</v>
      </c>
      <c r="B168" s="22" t="s">
        <v>213</v>
      </c>
      <c r="C168" s="29">
        <v>952.73701688000006</v>
      </c>
      <c r="D168" s="27" t="str">
        <f t="shared" si="56"/>
        <v>N/A</v>
      </c>
      <c r="E168" s="29">
        <v>963.73409053</v>
      </c>
      <c r="F168" s="27" t="str">
        <f t="shared" si="57"/>
        <v>N/A</v>
      </c>
      <c r="G168" s="29">
        <v>950.86692449999998</v>
      </c>
      <c r="H168" s="27" t="str">
        <f t="shared" si="58"/>
        <v>N/A</v>
      </c>
      <c r="I168" s="8">
        <v>1.1539999999999999</v>
      </c>
      <c r="J168" s="8">
        <v>-1.34</v>
      </c>
      <c r="K168" s="28" t="s">
        <v>736</v>
      </c>
      <c r="L168" s="111" t="str">
        <f t="shared" si="59"/>
        <v>Yes</v>
      </c>
    </row>
    <row r="169" spans="1:12" ht="25" x14ac:dyDescent="0.25">
      <c r="A169" s="174" t="s">
        <v>1282</v>
      </c>
      <c r="B169" s="30" t="s">
        <v>213</v>
      </c>
      <c r="C169" s="10">
        <v>3060.1443298999998</v>
      </c>
      <c r="D169" s="7" t="str">
        <f t="shared" si="56"/>
        <v>N/A</v>
      </c>
      <c r="E169" s="10">
        <v>3300.1194030000001</v>
      </c>
      <c r="F169" s="7" t="str">
        <f t="shared" si="57"/>
        <v>N/A</v>
      </c>
      <c r="G169" s="10">
        <v>2096.2545156000001</v>
      </c>
      <c r="H169" s="7" t="str">
        <f t="shared" si="58"/>
        <v>N/A</v>
      </c>
      <c r="I169" s="8">
        <v>7.8419999999999996</v>
      </c>
      <c r="J169" s="8">
        <v>-36.5</v>
      </c>
      <c r="K169" s="30" t="s">
        <v>736</v>
      </c>
      <c r="L169" s="111" t="str">
        <f t="shared" si="59"/>
        <v>No</v>
      </c>
    </row>
    <row r="170" spans="1:12" ht="25" x14ac:dyDescent="0.25">
      <c r="A170" s="174" t="s">
        <v>1283</v>
      </c>
      <c r="B170" s="30" t="s">
        <v>213</v>
      </c>
      <c r="C170" s="10">
        <v>9041.6804544999995</v>
      </c>
      <c r="D170" s="7" t="str">
        <f t="shared" si="56"/>
        <v>N/A</v>
      </c>
      <c r="E170" s="10">
        <v>8172.5645002000001</v>
      </c>
      <c r="F170" s="7" t="str">
        <f t="shared" si="57"/>
        <v>N/A</v>
      </c>
      <c r="G170" s="10">
        <v>7614.4326989000001</v>
      </c>
      <c r="H170" s="7" t="str">
        <f t="shared" si="58"/>
        <v>N/A</v>
      </c>
      <c r="I170" s="8">
        <v>-9.61</v>
      </c>
      <c r="J170" s="8">
        <v>-6.83</v>
      </c>
      <c r="K170" s="30" t="s">
        <v>736</v>
      </c>
      <c r="L170" s="111" t="str">
        <f t="shared" si="59"/>
        <v>Yes</v>
      </c>
    </row>
    <row r="171" spans="1:12" x14ac:dyDescent="0.25">
      <c r="A171" s="174" t="s">
        <v>1284</v>
      </c>
      <c r="B171" s="30" t="s">
        <v>213</v>
      </c>
      <c r="C171" s="10">
        <v>564.50161100000003</v>
      </c>
      <c r="D171" s="7" t="str">
        <f t="shared" si="56"/>
        <v>N/A</v>
      </c>
      <c r="E171" s="10">
        <v>497.31018578999999</v>
      </c>
      <c r="F171" s="7" t="str">
        <f t="shared" si="57"/>
        <v>N/A</v>
      </c>
      <c r="G171" s="10">
        <v>485.0983291</v>
      </c>
      <c r="H171" s="7" t="str">
        <f t="shared" si="58"/>
        <v>N/A</v>
      </c>
      <c r="I171" s="8">
        <v>-11.9</v>
      </c>
      <c r="J171" s="8">
        <v>-2.46</v>
      </c>
      <c r="K171" s="30" t="s">
        <v>736</v>
      </c>
      <c r="L171" s="111" t="str">
        <f t="shared" si="59"/>
        <v>Yes</v>
      </c>
    </row>
    <row r="172" spans="1:12" ht="25" x14ac:dyDescent="0.25">
      <c r="A172" s="174" t="s">
        <v>1285</v>
      </c>
      <c r="B172" s="30" t="s">
        <v>213</v>
      </c>
      <c r="C172" s="10">
        <v>578.13313017999997</v>
      </c>
      <c r="D172" s="7" t="str">
        <f t="shared" si="56"/>
        <v>N/A</v>
      </c>
      <c r="E172" s="10">
        <v>666.95651232</v>
      </c>
      <c r="F172" s="7" t="str">
        <f t="shared" si="57"/>
        <v>N/A</v>
      </c>
      <c r="G172" s="10">
        <v>748.57658373000004</v>
      </c>
      <c r="H172" s="7" t="str">
        <f t="shared" si="58"/>
        <v>N/A</v>
      </c>
      <c r="I172" s="8">
        <v>15.36</v>
      </c>
      <c r="J172" s="8">
        <v>12.24</v>
      </c>
      <c r="K172" s="30" t="s">
        <v>736</v>
      </c>
      <c r="L172" s="111" t="str">
        <f t="shared" si="59"/>
        <v>Yes</v>
      </c>
    </row>
    <row r="173" spans="1:12" ht="25" x14ac:dyDescent="0.25">
      <c r="A173" s="134" t="s">
        <v>544</v>
      </c>
      <c r="B173" s="98" t="s">
        <v>213</v>
      </c>
      <c r="C173" s="99">
        <v>83663380</v>
      </c>
      <c r="D173" s="100" t="str">
        <f>IF($B173="N/A","N/A",IF(C173&gt;10,"No",IF(C173&lt;-10,"No","Yes")))</f>
        <v>N/A</v>
      </c>
      <c r="E173" s="99">
        <v>75097332</v>
      </c>
      <c r="F173" s="100" t="str">
        <f>IF($B173="N/A","N/A",IF(E173&gt;10,"No",IF(E173&lt;-10,"No","Yes")))</f>
        <v>N/A</v>
      </c>
      <c r="G173" s="99">
        <v>60308963</v>
      </c>
      <c r="H173" s="100" t="str">
        <f>IF($B173="N/A","N/A",IF(G173&gt;10,"No",IF(G173&lt;-10,"No","Yes")))</f>
        <v>N/A</v>
      </c>
      <c r="I173" s="95">
        <v>-10.199999999999999</v>
      </c>
      <c r="J173" s="95">
        <v>-19.7</v>
      </c>
      <c r="K173" s="96" t="s">
        <v>736</v>
      </c>
      <c r="L173" s="113" t="str">
        <f>IF(J173="Div by 0", "N/A", IF(K173="N/A","N/A", IF(J173&gt;VALUE(MID(K173,1,2)), "No", IF(J173&lt;-1*VALUE(MID(K173,1,2)), "No", "Yes"))))</f>
        <v>Yes</v>
      </c>
    </row>
    <row r="174" spans="1:12" ht="25" x14ac:dyDescent="0.25">
      <c r="A174" s="134" t="s">
        <v>1286</v>
      </c>
      <c r="B174" s="30" t="s">
        <v>213</v>
      </c>
      <c r="C174" s="10">
        <v>6385385</v>
      </c>
      <c r="D174" s="7" t="str">
        <f t="shared" ref="D174:D181" si="64">IF($B174="N/A","N/A",IF(C174&gt;10,"No",IF(C174&lt;-10,"No","Yes")))</f>
        <v>N/A</v>
      </c>
      <c r="E174" s="10">
        <v>7943805</v>
      </c>
      <c r="F174" s="7" t="str">
        <f t="shared" ref="F174:F181" si="65">IF($B174="N/A","N/A",IF(E174&gt;10,"No",IF(E174&lt;-10,"No","Yes")))</f>
        <v>N/A</v>
      </c>
      <c r="G174" s="10">
        <v>5873467</v>
      </c>
      <c r="H174" s="7" t="str">
        <f t="shared" ref="H174:H181" si="66">IF($B174="N/A","N/A",IF(G174&gt;10,"No",IF(G174&lt;-10,"No","Yes")))</f>
        <v>N/A</v>
      </c>
      <c r="I174" s="8">
        <v>24.41</v>
      </c>
      <c r="J174" s="8">
        <v>-26.1</v>
      </c>
      <c r="K174" s="30" t="s">
        <v>736</v>
      </c>
      <c r="L174" s="111" t="str">
        <f t="shared" ref="L174:L181" si="67">IF(J174="Div by 0", "N/A", IF(K174="N/A","N/A", IF(J174&gt;VALUE(MID(K174,1,2)), "No", IF(J174&lt;-1*VALUE(MID(K174,1,2)), "No", "Yes"))))</f>
        <v>Yes</v>
      </c>
    </row>
    <row r="175" spans="1:12" ht="25" x14ac:dyDescent="0.25">
      <c r="A175" s="134" t="s">
        <v>545</v>
      </c>
      <c r="B175" s="30" t="s">
        <v>213</v>
      </c>
      <c r="C175" s="10">
        <v>11118694</v>
      </c>
      <c r="D175" s="7" t="str">
        <f t="shared" si="64"/>
        <v>N/A</v>
      </c>
      <c r="E175" s="10">
        <v>12772669</v>
      </c>
      <c r="F175" s="7" t="str">
        <f t="shared" si="65"/>
        <v>N/A</v>
      </c>
      <c r="G175" s="10">
        <v>32965579</v>
      </c>
      <c r="H175" s="7" t="str">
        <f t="shared" si="66"/>
        <v>N/A</v>
      </c>
      <c r="I175" s="8">
        <v>14.88</v>
      </c>
      <c r="J175" s="8">
        <v>158.1</v>
      </c>
      <c r="K175" s="30" t="s">
        <v>736</v>
      </c>
      <c r="L175" s="111" t="str">
        <f t="shared" si="67"/>
        <v>No</v>
      </c>
    </row>
    <row r="176" spans="1:12" ht="25" x14ac:dyDescent="0.25">
      <c r="A176" s="134" t="s">
        <v>510</v>
      </c>
      <c r="B176" s="30" t="s">
        <v>213</v>
      </c>
      <c r="C176" s="10">
        <v>65814947</v>
      </c>
      <c r="D176" s="7" t="str">
        <f t="shared" si="64"/>
        <v>N/A</v>
      </c>
      <c r="E176" s="10">
        <v>83476393</v>
      </c>
      <c r="F176" s="7" t="str">
        <f t="shared" si="65"/>
        <v>N/A</v>
      </c>
      <c r="G176" s="10">
        <v>81314172</v>
      </c>
      <c r="H176" s="7" t="str">
        <f t="shared" si="66"/>
        <v>N/A</v>
      </c>
      <c r="I176" s="8">
        <v>26.84</v>
      </c>
      <c r="J176" s="8">
        <v>-2.59</v>
      </c>
      <c r="K176" s="30" t="s">
        <v>736</v>
      </c>
      <c r="L176" s="111" t="str">
        <f t="shared" si="67"/>
        <v>Yes</v>
      </c>
    </row>
    <row r="177" spans="1:12" ht="25" x14ac:dyDescent="0.25">
      <c r="A177" s="134" t="s">
        <v>511</v>
      </c>
      <c r="B177" s="30" t="s">
        <v>213</v>
      </c>
      <c r="C177" s="10">
        <v>477.35088380000002</v>
      </c>
      <c r="D177" s="7" t="str">
        <f t="shared" si="64"/>
        <v>N/A</v>
      </c>
      <c r="E177" s="10">
        <v>403.66879706999998</v>
      </c>
      <c r="F177" s="7" t="str">
        <f t="shared" si="65"/>
        <v>N/A</v>
      </c>
      <c r="G177" s="10">
        <v>317.77183368999999</v>
      </c>
      <c r="H177" s="7" t="str">
        <f t="shared" si="66"/>
        <v>N/A</v>
      </c>
      <c r="I177" s="8">
        <v>-15.4</v>
      </c>
      <c r="J177" s="8">
        <v>-21.3</v>
      </c>
      <c r="K177" s="30" t="s">
        <v>736</v>
      </c>
      <c r="L177" s="111" t="str">
        <f t="shared" si="67"/>
        <v>Yes</v>
      </c>
    </row>
    <row r="178" spans="1:12" ht="25" x14ac:dyDescent="0.25">
      <c r="A178" s="134" t="s">
        <v>1287</v>
      </c>
      <c r="B178" s="22" t="s">
        <v>213</v>
      </c>
      <c r="C178" s="29">
        <v>36.432536829999997</v>
      </c>
      <c r="D178" s="27" t="str">
        <f t="shared" si="64"/>
        <v>N/A</v>
      </c>
      <c r="E178" s="29">
        <v>42.700134919</v>
      </c>
      <c r="F178" s="27" t="str">
        <f t="shared" si="65"/>
        <v>N/A</v>
      </c>
      <c r="G178" s="29">
        <v>30.947678187000001</v>
      </c>
      <c r="H178" s="27" t="str">
        <f t="shared" si="66"/>
        <v>N/A</v>
      </c>
      <c r="I178" s="8">
        <v>17.2</v>
      </c>
      <c r="J178" s="8">
        <v>-27.5</v>
      </c>
      <c r="K178" s="28" t="s">
        <v>736</v>
      </c>
      <c r="L178" s="111" t="str">
        <f t="shared" si="67"/>
        <v>Yes</v>
      </c>
    </row>
    <row r="179" spans="1:12" ht="25" x14ac:dyDescent="0.25">
      <c r="A179" s="134" t="s">
        <v>512</v>
      </c>
      <c r="B179" s="22" t="s">
        <v>213</v>
      </c>
      <c r="C179" s="29">
        <v>63.438967056000003</v>
      </c>
      <c r="D179" s="27" t="str">
        <f t="shared" si="64"/>
        <v>N/A</v>
      </c>
      <c r="E179" s="29">
        <v>68.656605944000006</v>
      </c>
      <c r="F179" s="27" t="str">
        <f t="shared" si="65"/>
        <v>N/A</v>
      </c>
      <c r="G179" s="29">
        <v>173.69777171000001</v>
      </c>
      <c r="H179" s="27" t="str">
        <f t="shared" si="66"/>
        <v>N/A</v>
      </c>
      <c r="I179" s="8">
        <v>8.2249999999999996</v>
      </c>
      <c r="J179" s="8">
        <v>153</v>
      </c>
      <c r="K179" s="28" t="s">
        <v>736</v>
      </c>
      <c r="L179" s="111" t="str">
        <f t="shared" si="67"/>
        <v>No</v>
      </c>
    </row>
    <row r="180" spans="1:12" ht="25" x14ac:dyDescent="0.25">
      <c r="A180" s="134" t="s">
        <v>513</v>
      </c>
      <c r="B180" s="22" t="s">
        <v>213</v>
      </c>
      <c r="C180" s="29">
        <v>375.51462918999999</v>
      </c>
      <c r="D180" s="27" t="str">
        <f t="shared" si="64"/>
        <v>N/A</v>
      </c>
      <c r="E180" s="29">
        <v>448.70855260000002</v>
      </c>
      <c r="F180" s="27" t="str">
        <f t="shared" si="65"/>
        <v>N/A</v>
      </c>
      <c r="G180" s="29">
        <v>428.44964091000003</v>
      </c>
      <c r="H180" s="27" t="str">
        <f t="shared" si="66"/>
        <v>N/A</v>
      </c>
      <c r="I180" s="8">
        <v>19.489999999999998</v>
      </c>
      <c r="J180" s="8">
        <v>-4.51</v>
      </c>
      <c r="K180" s="28" t="s">
        <v>736</v>
      </c>
      <c r="L180" s="111" t="str">
        <f t="shared" si="67"/>
        <v>Yes</v>
      </c>
    </row>
    <row r="181" spans="1:12" ht="25" x14ac:dyDescent="0.25">
      <c r="A181" s="134" t="s">
        <v>1639</v>
      </c>
      <c r="B181" s="30" t="s">
        <v>213</v>
      </c>
      <c r="C181" s="9">
        <v>81.899512740999995</v>
      </c>
      <c r="D181" s="7" t="str">
        <f t="shared" si="64"/>
        <v>N/A</v>
      </c>
      <c r="E181" s="9">
        <v>80.560856173999994</v>
      </c>
      <c r="F181" s="7" t="str">
        <f t="shared" si="65"/>
        <v>N/A</v>
      </c>
      <c r="G181" s="9">
        <v>80.890682713000004</v>
      </c>
      <c r="H181" s="7" t="str">
        <f t="shared" si="66"/>
        <v>N/A</v>
      </c>
      <c r="I181" s="36">
        <v>-1.63</v>
      </c>
      <c r="J181" s="36">
        <v>0.40939999999999999</v>
      </c>
      <c r="K181" s="30" t="s">
        <v>736</v>
      </c>
      <c r="L181" s="111" t="str">
        <f t="shared" si="67"/>
        <v>Yes</v>
      </c>
    </row>
    <row r="182" spans="1:12" ht="25" x14ac:dyDescent="0.25">
      <c r="A182" s="134" t="s">
        <v>1640</v>
      </c>
      <c r="B182" s="101" t="s">
        <v>213</v>
      </c>
      <c r="C182" s="102">
        <v>83.505154638999997</v>
      </c>
      <c r="D182" s="97" t="str">
        <f t="shared" ref="D182" si="68">IF($B182="N/A","N/A",IF(C182&lt;0,"No","Yes"))</f>
        <v>N/A</v>
      </c>
      <c r="E182" s="102">
        <v>72.281449893000001</v>
      </c>
      <c r="F182" s="97" t="str">
        <f t="shared" ref="F182" si="69">IF($B182="N/A","N/A",IF(E182&lt;0,"No","Yes"))</f>
        <v>N/A</v>
      </c>
      <c r="G182" s="102">
        <v>72.742200327999996</v>
      </c>
      <c r="H182" s="97" t="str">
        <f t="shared" ref="H182" si="70">IF($B182="N/A","N/A",IF(G182&lt;0,"No","Yes"))</f>
        <v>N/A</v>
      </c>
      <c r="I182" s="103">
        <v>-13.4</v>
      </c>
      <c r="J182" s="103">
        <v>0.63739999999999997</v>
      </c>
      <c r="K182" s="101" t="s">
        <v>736</v>
      </c>
      <c r="L182" s="113" t="str">
        <f t="shared" ref="L182" si="71">IF(J182="Div by 0", "N/A", IF(OR(J182="N/A",K182="N/A"),"N/A", IF(J182&gt;VALUE(MID(K182,1,2)), "No", IF(J182&lt;-1*VALUE(MID(K182,1,2)), "No", "Yes"))))</f>
        <v>Yes</v>
      </c>
    </row>
    <row r="183" spans="1:12" ht="25" x14ac:dyDescent="0.25">
      <c r="A183" s="134" t="s">
        <v>1641</v>
      </c>
      <c r="B183" s="3" t="s">
        <v>213</v>
      </c>
      <c r="C183" s="9">
        <v>86.952636282</v>
      </c>
      <c r="D183" s="5" t="str">
        <f t="shared" ref="D183:D185" si="72">IF($B183="N/A","N/A",IF(C183&lt;0,"No","Yes"))</f>
        <v>N/A</v>
      </c>
      <c r="E183" s="9">
        <v>84.053667656000002</v>
      </c>
      <c r="F183" s="5" t="str">
        <f t="shared" ref="F183:F185" si="73">IF($B183="N/A","N/A",IF(E183&lt;0,"No","Yes"))</f>
        <v>N/A</v>
      </c>
      <c r="G183" s="9">
        <v>89.314377436000001</v>
      </c>
      <c r="H183" s="5" t="str">
        <f t="shared" ref="H183:H185" si="74">IF($B183="N/A","N/A",IF(G183&lt;0,"No","Yes"))</f>
        <v>N/A</v>
      </c>
      <c r="I183" s="36">
        <v>-3.33</v>
      </c>
      <c r="J183" s="36">
        <v>6.2590000000000003</v>
      </c>
      <c r="K183" s="3" t="s">
        <v>736</v>
      </c>
      <c r="L183" s="111" t="str">
        <f t="shared" ref="L183:L213" si="75">IF(J183="Div by 0", "N/A", IF(OR(J183="N/A",K183="N/A"),"N/A", IF(J183&gt;VALUE(MID(K183,1,2)), "No", IF(J183&lt;-1*VALUE(MID(K183,1,2)), "No", "Yes"))))</f>
        <v>Yes</v>
      </c>
    </row>
    <row r="184" spans="1:12" ht="25" x14ac:dyDescent="0.25">
      <c r="A184" s="134" t="s">
        <v>1642</v>
      </c>
      <c r="B184" s="3" t="s">
        <v>213</v>
      </c>
      <c r="C184" s="9">
        <v>85.503422616999998</v>
      </c>
      <c r="D184" s="5" t="str">
        <f t="shared" si="72"/>
        <v>N/A</v>
      </c>
      <c r="E184" s="9">
        <v>85.083266965000007</v>
      </c>
      <c r="F184" s="5" t="str">
        <f t="shared" si="73"/>
        <v>N/A</v>
      </c>
      <c r="G184" s="9">
        <v>84.756450375</v>
      </c>
      <c r="H184" s="5" t="str">
        <f t="shared" si="74"/>
        <v>N/A</v>
      </c>
      <c r="I184" s="36">
        <v>-0.49099999999999999</v>
      </c>
      <c r="J184" s="36">
        <v>-0.38400000000000001</v>
      </c>
      <c r="K184" s="3" t="s">
        <v>736</v>
      </c>
      <c r="L184" s="111" t="str">
        <f t="shared" si="75"/>
        <v>Yes</v>
      </c>
    </row>
    <row r="185" spans="1:12" ht="25" x14ac:dyDescent="0.25">
      <c r="A185" s="134" t="s">
        <v>1643</v>
      </c>
      <c r="B185" s="3" t="s">
        <v>213</v>
      </c>
      <c r="C185" s="9">
        <v>77.942629894999996</v>
      </c>
      <c r="D185" s="5" t="str">
        <f t="shared" si="72"/>
        <v>N/A</v>
      </c>
      <c r="E185" s="9">
        <v>76.139169229000004</v>
      </c>
      <c r="F185" s="5" t="str">
        <f t="shared" si="73"/>
        <v>N/A</v>
      </c>
      <c r="G185" s="9">
        <v>76.757055894000004</v>
      </c>
      <c r="H185" s="5" t="str">
        <f t="shared" si="74"/>
        <v>N/A</v>
      </c>
      <c r="I185" s="36">
        <v>-2.31</v>
      </c>
      <c r="J185" s="36">
        <v>0.8115</v>
      </c>
      <c r="K185" s="3" t="s">
        <v>736</v>
      </c>
      <c r="L185" s="111" t="str">
        <f t="shared" si="75"/>
        <v>Yes</v>
      </c>
    </row>
    <row r="186" spans="1:12" ht="25" x14ac:dyDescent="0.25">
      <c r="A186" s="134" t="s">
        <v>1645</v>
      </c>
      <c r="B186" s="104" t="s">
        <v>213</v>
      </c>
      <c r="C186" s="102">
        <v>5.0979653782999996</v>
      </c>
      <c r="D186" s="94" t="str">
        <f>IF($B186="N/A","N/A",IF(C186&gt;10,"No",IF(C186&lt;-10,"No","Yes")))</f>
        <v>N/A</v>
      </c>
      <c r="E186" s="102">
        <v>5.5209447582999998</v>
      </c>
      <c r="F186" s="94" t="str">
        <f>IF($B186="N/A","N/A",IF(E186&gt;10,"No",IF(E186&lt;-10,"No","Yes")))</f>
        <v>N/A</v>
      </c>
      <c r="G186" s="102">
        <v>4.7985373076000002</v>
      </c>
      <c r="H186" s="94" t="str">
        <f>IF($B186="N/A","N/A",IF(G186&gt;10,"No",IF(G186&lt;-10,"No","Yes")))</f>
        <v>N/A</v>
      </c>
      <c r="I186" s="103">
        <v>8.2970000000000006</v>
      </c>
      <c r="J186" s="103">
        <v>-13.1</v>
      </c>
      <c r="K186" s="104" t="s">
        <v>736</v>
      </c>
      <c r="L186" s="111" t="str">
        <f t="shared" si="75"/>
        <v>Yes</v>
      </c>
    </row>
    <row r="187" spans="1:12" ht="25" x14ac:dyDescent="0.25">
      <c r="A187" s="134" t="s">
        <v>1646</v>
      </c>
      <c r="B187" s="22" t="s">
        <v>213</v>
      </c>
      <c r="C187" s="9">
        <v>5.7056130000000002E-4</v>
      </c>
      <c r="D187" s="27" t="str">
        <f t="shared" ref="D187:D213" si="76">IF($B187="N/A","N/A",IF(C187&gt;10,"No",IF(C187&lt;-10,"No","Yes")))</f>
        <v>N/A</v>
      </c>
      <c r="E187" s="9">
        <v>1.6125823999999999E-3</v>
      </c>
      <c r="F187" s="27" t="str">
        <f t="shared" ref="F187:F213" si="77">IF($B187="N/A","N/A",IF(E187&gt;10,"No",IF(E187&lt;-10,"No","Yes")))</f>
        <v>N/A</v>
      </c>
      <c r="G187" s="9">
        <v>0</v>
      </c>
      <c r="H187" s="27" t="str">
        <f t="shared" ref="H187:H213" si="78">IF($B187="N/A","N/A",IF(G187&gt;10,"No",IF(G187&lt;-10,"No","Yes")))</f>
        <v>N/A</v>
      </c>
      <c r="I187" s="36">
        <v>182.6</v>
      </c>
      <c r="J187" s="36">
        <v>-100</v>
      </c>
      <c r="K187" s="28" t="s">
        <v>736</v>
      </c>
      <c r="L187" s="111" t="str">
        <f t="shared" si="75"/>
        <v>No</v>
      </c>
    </row>
    <row r="188" spans="1:12" ht="25" x14ac:dyDescent="0.25">
      <c r="A188" s="134" t="s">
        <v>1647</v>
      </c>
      <c r="B188" s="22" t="s">
        <v>213</v>
      </c>
      <c r="C188" s="9">
        <v>0.16717446620000001</v>
      </c>
      <c r="D188" s="27" t="str">
        <f t="shared" si="76"/>
        <v>N/A</v>
      </c>
      <c r="E188" s="9">
        <v>0.10266774889999999</v>
      </c>
      <c r="F188" s="27" t="str">
        <f t="shared" si="77"/>
        <v>N/A</v>
      </c>
      <c r="G188" s="9">
        <v>9.3262446799999996E-2</v>
      </c>
      <c r="H188" s="27" t="str">
        <f t="shared" si="78"/>
        <v>N/A</v>
      </c>
      <c r="I188" s="36">
        <v>-38.6</v>
      </c>
      <c r="J188" s="36">
        <v>-9.16</v>
      </c>
      <c r="K188" s="28" t="s">
        <v>736</v>
      </c>
      <c r="L188" s="111" t="str">
        <f t="shared" si="75"/>
        <v>Yes</v>
      </c>
    </row>
    <row r="189" spans="1:12" ht="25" x14ac:dyDescent="0.25">
      <c r="A189" s="134" t="s">
        <v>1648</v>
      </c>
      <c r="B189" s="22" t="s">
        <v>213</v>
      </c>
      <c r="C189" s="9">
        <v>7.7596339299999997E-2</v>
      </c>
      <c r="D189" s="27" t="str">
        <f t="shared" si="76"/>
        <v>N/A</v>
      </c>
      <c r="E189" s="9">
        <v>0.11664346339999999</v>
      </c>
      <c r="F189" s="27" t="str">
        <f t="shared" si="77"/>
        <v>N/A</v>
      </c>
      <c r="G189" s="9">
        <v>7.6401439500000001E-2</v>
      </c>
      <c r="H189" s="27" t="str">
        <f t="shared" si="78"/>
        <v>N/A</v>
      </c>
      <c r="I189" s="36">
        <v>50.32</v>
      </c>
      <c r="J189" s="36">
        <v>-34.5</v>
      </c>
      <c r="K189" s="28" t="s">
        <v>736</v>
      </c>
      <c r="L189" s="111" t="str">
        <f t="shared" si="75"/>
        <v>No</v>
      </c>
    </row>
    <row r="190" spans="1:12" ht="25" x14ac:dyDescent="0.25">
      <c r="A190" s="134" t="s">
        <v>1649</v>
      </c>
      <c r="B190" s="22" t="s">
        <v>213</v>
      </c>
      <c r="C190" s="9">
        <v>2.5104698000000002E-2</v>
      </c>
      <c r="D190" s="27" t="str">
        <f t="shared" si="76"/>
        <v>N/A</v>
      </c>
      <c r="E190" s="9">
        <v>2.2038626700000001E-2</v>
      </c>
      <c r="F190" s="27" t="str">
        <f t="shared" si="77"/>
        <v>N/A</v>
      </c>
      <c r="G190" s="9">
        <v>6.9551655300000001E-2</v>
      </c>
      <c r="H190" s="27" t="str">
        <f t="shared" si="78"/>
        <v>N/A</v>
      </c>
      <c r="I190" s="36">
        <v>-12.2</v>
      </c>
      <c r="J190" s="36">
        <v>215.6</v>
      </c>
      <c r="K190" s="28" t="s">
        <v>736</v>
      </c>
      <c r="L190" s="111" t="str">
        <f t="shared" si="75"/>
        <v>No</v>
      </c>
    </row>
    <row r="191" spans="1:12" ht="25" x14ac:dyDescent="0.25">
      <c r="A191" s="134" t="s">
        <v>1650</v>
      </c>
      <c r="B191" s="22" t="s">
        <v>213</v>
      </c>
      <c r="C191" s="9">
        <v>57.008775233000001</v>
      </c>
      <c r="D191" s="27" t="str">
        <f t="shared" si="76"/>
        <v>N/A</v>
      </c>
      <c r="E191" s="9">
        <v>56.012513640000002</v>
      </c>
      <c r="F191" s="27" t="str">
        <f t="shared" si="77"/>
        <v>N/A</v>
      </c>
      <c r="G191" s="9">
        <v>59.371295189000001</v>
      </c>
      <c r="H191" s="27" t="str">
        <f t="shared" si="78"/>
        <v>N/A</v>
      </c>
      <c r="I191" s="36">
        <v>-1.75</v>
      </c>
      <c r="J191" s="36">
        <v>5.9960000000000004</v>
      </c>
      <c r="K191" s="28" t="s">
        <v>736</v>
      </c>
      <c r="L191" s="111" t="str">
        <f t="shared" si="75"/>
        <v>Yes</v>
      </c>
    </row>
    <row r="192" spans="1:12" ht="25" x14ac:dyDescent="0.25">
      <c r="A192" s="134" t="s">
        <v>1651</v>
      </c>
      <c r="B192" s="22" t="s">
        <v>213</v>
      </c>
      <c r="C192" s="9">
        <v>39.622630743999999</v>
      </c>
      <c r="D192" s="27" t="str">
        <f t="shared" si="76"/>
        <v>N/A</v>
      </c>
      <c r="E192" s="9">
        <v>39.8689508</v>
      </c>
      <c r="F192" s="27" t="str">
        <f t="shared" si="77"/>
        <v>N/A</v>
      </c>
      <c r="G192" s="9">
        <v>39.183927245</v>
      </c>
      <c r="H192" s="27" t="str">
        <f t="shared" si="78"/>
        <v>N/A</v>
      </c>
      <c r="I192" s="36">
        <v>0.62170000000000003</v>
      </c>
      <c r="J192" s="36">
        <v>-1.72</v>
      </c>
      <c r="K192" s="28" t="s">
        <v>736</v>
      </c>
      <c r="L192" s="111" t="str">
        <f t="shared" si="75"/>
        <v>Yes</v>
      </c>
    </row>
    <row r="193" spans="1:12" ht="25" x14ac:dyDescent="0.25">
      <c r="A193" s="134" t="s">
        <v>1652</v>
      </c>
      <c r="B193" s="22" t="s">
        <v>213</v>
      </c>
      <c r="C193" s="9">
        <v>4.6426574464000003</v>
      </c>
      <c r="D193" s="27" t="str">
        <f t="shared" si="76"/>
        <v>N/A</v>
      </c>
      <c r="E193" s="9">
        <v>8.8256637121000008</v>
      </c>
      <c r="F193" s="27" t="str">
        <f t="shared" si="77"/>
        <v>N/A</v>
      </c>
      <c r="G193" s="9">
        <v>6.3423732921999996</v>
      </c>
      <c r="H193" s="27" t="str">
        <f t="shared" si="78"/>
        <v>N/A</v>
      </c>
      <c r="I193" s="36">
        <v>90.1</v>
      </c>
      <c r="J193" s="36">
        <v>-28.1</v>
      </c>
      <c r="K193" s="28" t="s">
        <v>736</v>
      </c>
      <c r="L193" s="111" t="str">
        <f t="shared" si="75"/>
        <v>Yes</v>
      </c>
    </row>
    <row r="194" spans="1:12" ht="25" x14ac:dyDescent="0.25">
      <c r="A194" s="134" t="s">
        <v>1653</v>
      </c>
      <c r="B194" s="22" t="s">
        <v>213</v>
      </c>
      <c r="C194" s="9">
        <v>33.641436444999997</v>
      </c>
      <c r="D194" s="27" t="str">
        <f t="shared" si="76"/>
        <v>N/A</v>
      </c>
      <c r="E194" s="9">
        <v>38.471379349000003</v>
      </c>
      <c r="F194" s="27" t="str">
        <f t="shared" si="77"/>
        <v>N/A</v>
      </c>
      <c r="G194" s="9">
        <v>35.090917713000003</v>
      </c>
      <c r="H194" s="27" t="str">
        <f t="shared" si="78"/>
        <v>N/A</v>
      </c>
      <c r="I194" s="36">
        <v>14.36</v>
      </c>
      <c r="J194" s="36">
        <v>-8.7899999999999991</v>
      </c>
      <c r="K194" s="28" t="s">
        <v>736</v>
      </c>
      <c r="L194" s="111" t="str">
        <f t="shared" si="75"/>
        <v>Yes</v>
      </c>
    </row>
    <row r="195" spans="1:12" ht="25" x14ac:dyDescent="0.25">
      <c r="A195" s="134" t="s">
        <v>1654</v>
      </c>
      <c r="B195" s="22" t="s">
        <v>213</v>
      </c>
      <c r="C195" s="9">
        <v>29.010190224999999</v>
      </c>
      <c r="D195" s="27" t="str">
        <f t="shared" si="76"/>
        <v>N/A</v>
      </c>
      <c r="E195" s="9">
        <v>30.783661315</v>
      </c>
      <c r="F195" s="27" t="str">
        <f t="shared" si="77"/>
        <v>N/A</v>
      </c>
      <c r="G195" s="9">
        <v>34.047642883999998</v>
      </c>
      <c r="H195" s="27" t="str">
        <f t="shared" si="78"/>
        <v>N/A</v>
      </c>
      <c r="I195" s="36">
        <v>6.1130000000000004</v>
      </c>
      <c r="J195" s="36">
        <v>10.6</v>
      </c>
      <c r="K195" s="28" t="s">
        <v>736</v>
      </c>
      <c r="L195" s="111" t="str">
        <f t="shared" si="75"/>
        <v>Yes</v>
      </c>
    </row>
    <row r="196" spans="1:12" ht="25" x14ac:dyDescent="0.25">
      <c r="A196" s="134" t="s">
        <v>1655</v>
      </c>
      <c r="B196" s="22" t="s">
        <v>213</v>
      </c>
      <c r="C196" s="9">
        <v>0.3520363333</v>
      </c>
      <c r="D196" s="27" t="str">
        <f t="shared" si="76"/>
        <v>N/A</v>
      </c>
      <c r="E196" s="9">
        <v>0.24134983900000001</v>
      </c>
      <c r="F196" s="27" t="str">
        <f t="shared" si="77"/>
        <v>N/A</v>
      </c>
      <c r="G196" s="9">
        <v>0.38042647810000002</v>
      </c>
      <c r="H196" s="27" t="str">
        <f t="shared" si="78"/>
        <v>N/A</v>
      </c>
      <c r="I196" s="36">
        <v>-31.4</v>
      </c>
      <c r="J196" s="36">
        <v>57.62</v>
      </c>
      <c r="K196" s="28" t="s">
        <v>736</v>
      </c>
      <c r="L196" s="111" t="str">
        <f t="shared" si="75"/>
        <v>No</v>
      </c>
    </row>
    <row r="197" spans="1:12" ht="25" x14ac:dyDescent="0.25">
      <c r="A197" s="134" t="s">
        <v>1656</v>
      </c>
      <c r="B197" s="22" t="s">
        <v>213</v>
      </c>
      <c r="C197" s="9">
        <v>56.182031883000001</v>
      </c>
      <c r="D197" s="27" t="str">
        <f t="shared" si="76"/>
        <v>N/A</v>
      </c>
      <c r="E197" s="9">
        <v>56.401683536</v>
      </c>
      <c r="F197" s="27" t="str">
        <f t="shared" si="77"/>
        <v>N/A</v>
      </c>
      <c r="G197" s="9">
        <v>54.111714712000001</v>
      </c>
      <c r="H197" s="27" t="str">
        <f t="shared" si="78"/>
        <v>N/A</v>
      </c>
      <c r="I197" s="36">
        <v>0.39100000000000001</v>
      </c>
      <c r="J197" s="36">
        <v>-4.0599999999999996</v>
      </c>
      <c r="K197" s="28" t="s">
        <v>736</v>
      </c>
      <c r="L197" s="111" t="str">
        <f t="shared" si="75"/>
        <v>Yes</v>
      </c>
    </row>
    <row r="198" spans="1:12" ht="25" x14ac:dyDescent="0.25">
      <c r="A198" s="134" t="s">
        <v>1657</v>
      </c>
      <c r="B198" s="22" t="s">
        <v>213</v>
      </c>
      <c r="C198" s="9">
        <v>57.448107448000002</v>
      </c>
      <c r="D198" s="27" t="str">
        <f t="shared" si="76"/>
        <v>N/A</v>
      </c>
      <c r="E198" s="9">
        <v>6.8217612624999999</v>
      </c>
      <c r="F198" s="27" t="str">
        <f t="shared" si="77"/>
        <v>N/A</v>
      </c>
      <c r="G198" s="9">
        <v>4.1783683814000003</v>
      </c>
      <c r="H198" s="27" t="str">
        <f t="shared" si="78"/>
        <v>N/A</v>
      </c>
      <c r="I198" s="36">
        <v>-88.1</v>
      </c>
      <c r="J198" s="36">
        <v>-38.700000000000003</v>
      </c>
      <c r="K198" s="28" t="s">
        <v>736</v>
      </c>
      <c r="L198" s="111" t="str">
        <f t="shared" si="75"/>
        <v>No</v>
      </c>
    </row>
    <row r="199" spans="1:12" ht="25" x14ac:dyDescent="0.25">
      <c r="A199" s="134" t="s">
        <v>1658</v>
      </c>
      <c r="B199" s="22" t="s">
        <v>213</v>
      </c>
      <c r="C199" s="9">
        <v>31.087603985000001</v>
      </c>
      <c r="D199" s="27" t="str">
        <f t="shared" si="76"/>
        <v>N/A</v>
      </c>
      <c r="E199" s="9">
        <v>30.617565323000001</v>
      </c>
      <c r="F199" s="27" t="str">
        <f t="shared" si="77"/>
        <v>N/A</v>
      </c>
      <c r="G199" s="9">
        <v>32.014837686</v>
      </c>
      <c r="H199" s="27" t="str">
        <f t="shared" si="78"/>
        <v>N/A</v>
      </c>
      <c r="I199" s="36">
        <v>-1.51</v>
      </c>
      <c r="J199" s="36">
        <v>4.5640000000000001</v>
      </c>
      <c r="K199" s="28" t="s">
        <v>736</v>
      </c>
      <c r="L199" s="111" t="str">
        <f t="shared" si="75"/>
        <v>Yes</v>
      </c>
    </row>
    <row r="200" spans="1:12" ht="25" x14ac:dyDescent="0.25">
      <c r="A200" s="134" t="s">
        <v>1659</v>
      </c>
      <c r="B200" s="22" t="s">
        <v>213</v>
      </c>
      <c r="C200" s="9">
        <v>6.9300377712000003</v>
      </c>
      <c r="D200" s="27" t="str">
        <f t="shared" si="76"/>
        <v>N/A</v>
      </c>
      <c r="E200" s="9">
        <v>6.4841940043999999</v>
      </c>
      <c r="F200" s="27" t="str">
        <f t="shared" si="77"/>
        <v>N/A</v>
      </c>
      <c r="G200" s="9">
        <v>8.2987770501</v>
      </c>
      <c r="H200" s="27" t="str">
        <f t="shared" si="78"/>
        <v>N/A</v>
      </c>
      <c r="I200" s="36">
        <v>-6.43</v>
      </c>
      <c r="J200" s="36">
        <v>27.98</v>
      </c>
      <c r="K200" s="28" t="s">
        <v>736</v>
      </c>
      <c r="L200" s="111" t="str">
        <f t="shared" si="75"/>
        <v>Yes</v>
      </c>
    </row>
    <row r="201" spans="1:12" ht="25" x14ac:dyDescent="0.25">
      <c r="A201" s="134" t="s">
        <v>1660</v>
      </c>
      <c r="B201" s="22" t="s">
        <v>213</v>
      </c>
      <c r="C201" s="9">
        <v>7.1890726099999996E-2</v>
      </c>
      <c r="D201" s="27" t="str">
        <f t="shared" si="76"/>
        <v>N/A</v>
      </c>
      <c r="E201" s="9">
        <v>8.7079451899999993E-2</v>
      </c>
      <c r="F201" s="27" t="str">
        <f t="shared" si="77"/>
        <v>N/A</v>
      </c>
      <c r="G201" s="9">
        <v>9.3789353300000003E-2</v>
      </c>
      <c r="H201" s="27" t="str">
        <f t="shared" si="78"/>
        <v>N/A</v>
      </c>
      <c r="I201" s="36">
        <v>21.13</v>
      </c>
      <c r="J201" s="36">
        <v>7.7050000000000001</v>
      </c>
      <c r="K201" s="28" t="s">
        <v>736</v>
      </c>
      <c r="L201" s="111" t="str">
        <f t="shared" si="75"/>
        <v>Yes</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0.1317996645</v>
      </c>
      <c r="D203" s="27" t="str">
        <f t="shared" si="76"/>
        <v>N/A</v>
      </c>
      <c r="E203" s="9">
        <v>0.15480791460000001</v>
      </c>
      <c r="F203" s="27" t="str">
        <f t="shared" si="77"/>
        <v>N/A</v>
      </c>
      <c r="G203" s="9">
        <v>1.7488026050000001</v>
      </c>
      <c r="H203" s="27" t="str">
        <f t="shared" si="78"/>
        <v>N/A</v>
      </c>
      <c r="I203" s="36">
        <v>17.46</v>
      </c>
      <c r="J203" s="36">
        <v>1030</v>
      </c>
      <c r="K203" s="28" t="s">
        <v>736</v>
      </c>
      <c r="L203" s="111" t="str">
        <f t="shared" si="75"/>
        <v>No</v>
      </c>
    </row>
    <row r="204" spans="1:12" ht="25" x14ac:dyDescent="0.25">
      <c r="A204" s="134" t="s">
        <v>1663</v>
      </c>
      <c r="B204" s="22" t="s">
        <v>213</v>
      </c>
      <c r="C204" s="9">
        <v>9.4142617499999998E-2</v>
      </c>
      <c r="D204" s="27" t="str">
        <f t="shared" si="76"/>
        <v>N/A</v>
      </c>
      <c r="E204" s="9">
        <v>7.9554067199999995E-2</v>
      </c>
      <c r="F204" s="27" t="str">
        <f t="shared" si="77"/>
        <v>N/A</v>
      </c>
      <c r="G204" s="9">
        <v>0.57274734309999997</v>
      </c>
      <c r="H204" s="27" t="str">
        <f t="shared" si="78"/>
        <v>N/A</v>
      </c>
      <c r="I204" s="36">
        <v>-15.5</v>
      </c>
      <c r="J204" s="36">
        <v>619.9</v>
      </c>
      <c r="K204" s="28" t="s">
        <v>736</v>
      </c>
      <c r="L204" s="111" t="str">
        <f t="shared" si="75"/>
        <v>No</v>
      </c>
    </row>
    <row r="205" spans="1:12" ht="25" x14ac:dyDescent="0.25">
      <c r="A205" s="134" t="s">
        <v>1664</v>
      </c>
      <c r="B205" s="22" t="s">
        <v>213</v>
      </c>
      <c r="C205" s="9">
        <v>3.9939292000000003E-3</v>
      </c>
      <c r="D205" s="27" t="str">
        <f t="shared" si="76"/>
        <v>N/A</v>
      </c>
      <c r="E205" s="9">
        <v>4.8377473000000004E-3</v>
      </c>
      <c r="F205" s="27" t="str">
        <f t="shared" si="77"/>
        <v>N/A</v>
      </c>
      <c r="G205" s="9">
        <v>5.7959713000000001E-3</v>
      </c>
      <c r="H205" s="27" t="str">
        <f t="shared" si="78"/>
        <v>N/A</v>
      </c>
      <c r="I205" s="36">
        <v>21.13</v>
      </c>
      <c r="J205" s="36">
        <v>19.809999999999999</v>
      </c>
      <c r="K205" s="28" t="s">
        <v>736</v>
      </c>
      <c r="L205" s="111" t="str">
        <f t="shared" si="75"/>
        <v>Yes</v>
      </c>
    </row>
    <row r="206" spans="1:12" ht="25" x14ac:dyDescent="0.25">
      <c r="A206" s="134" t="s">
        <v>1665</v>
      </c>
      <c r="B206" s="22" t="s">
        <v>213</v>
      </c>
      <c r="C206" s="9">
        <v>8.0061164172999995</v>
      </c>
      <c r="D206" s="27" t="str">
        <f t="shared" si="76"/>
        <v>N/A</v>
      </c>
      <c r="E206" s="9">
        <v>5.8875385003999998</v>
      </c>
      <c r="F206" s="27" t="str">
        <f t="shared" si="77"/>
        <v>N/A</v>
      </c>
      <c r="G206" s="9">
        <v>9.4985431035999994</v>
      </c>
      <c r="H206" s="27" t="str">
        <f t="shared" si="78"/>
        <v>N/A</v>
      </c>
      <c r="I206" s="36">
        <v>-26.5</v>
      </c>
      <c r="J206" s="36">
        <v>61.33</v>
      </c>
      <c r="K206" s="28" t="s">
        <v>736</v>
      </c>
      <c r="L206" s="111" t="str">
        <f t="shared" si="75"/>
        <v>No</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13.308342747999999</v>
      </c>
      <c r="D208" s="27" t="str">
        <f t="shared" si="76"/>
        <v>N/A</v>
      </c>
      <c r="E208" s="9">
        <v>16.873525159</v>
      </c>
      <c r="F208" s="27" t="str">
        <f t="shared" si="77"/>
        <v>N/A</v>
      </c>
      <c r="G208" s="9">
        <v>13.294377381</v>
      </c>
      <c r="H208" s="27" t="str">
        <f t="shared" si="78"/>
        <v>N/A</v>
      </c>
      <c r="I208" s="36">
        <v>26.79</v>
      </c>
      <c r="J208" s="36">
        <v>-21.2</v>
      </c>
      <c r="K208" s="28" t="s">
        <v>736</v>
      </c>
      <c r="L208" s="111" t="str">
        <f t="shared" si="75"/>
        <v>Yes</v>
      </c>
    </row>
    <row r="209" spans="1:12" ht="25" x14ac:dyDescent="0.25">
      <c r="A209" s="134" t="s">
        <v>1668</v>
      </c>
      <c r="B209" s="22" t="s">
        <v>213</v>
      </c>
      <c r="C209" s="9">
        <v>0</v>
      </c>
      <c r="D209" s="27" t="str">
        <f t="shared" si="76"/>
        <v>N/A</v>
      </c>
      <c r="E209" s="9">
        <v>0</v>
      </c>
      <c r="F209" s="27" t="str">
        <f t="shared" si="77"/>
        <v>N/A</v>
      </c>
      <c r="G209" s="9">
        <v>5.2690647999999998E-3</v>
      </c>
      <c r="H209" s="27" t="str">
        <f t="shared" si="78"/>
        <v>N/A</v>
      </c>
      <c r="I209" s="36" t="s">
        <v>1748</v>
      </c>
      <c r="J209" s="36" t="s">
        <v>1748</v>
      </c>
      <c r="K209" s="28" t="s">
        <v>736</v>
      </c>
      <c r="L209" s="111" t="str">
        <f t="shared" si="75"/>
        <v>N/A</v>
      </c>
    </row>
    <row r="210" spans="1:12" ht="25" x14ac:dyDescent="0.25">
      <c r="A210" s="134" t="s">
        <v>1669</v>
      </c>
      <c r="B210" s="22" t="s">
        <v>213</v>
      </c>
      <c r="C210" s="9">
        <v>5.8008969223999998</v>
      </c>
      <c r="D210" s="27" t="str">
        <f t="shared" si="76"/>
        <v>N/A</v>
      </c>
      <c r="E210" s="9">
        <v>6.4503297731</v>
      </c>
      <c r="F210" s="27" t="str">
        <f t="shared" si="77"/>
        <v>N/A</v>
      </c>
      <c r="G210" s="9">
        <v>6.1284492615000001</v>
      </c>
      <c r="H210" s="27" t="str">
        <f t="shared" si="78"/>
        <v>N/A</v>
      </c>
      <c r="I210" s="36">
        <v>11.2</v>
      </c>
      <c r="J210" s="36">
        <v>-4.99</v>
      </c>
      <c r="K210" s="28" t="s">
        <v>736</v>
      </c>
      <c r="L210" s="111" t="str">
        <f t="shared" si="75"/>
        <v>Yes</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0</v>
      </c>
      <c r="D212" s="27" t="str">
        <f t="shared" si="76"/>
        <v>N/A</v>
      </c>
      <c r="E212" s="9">
        <v>0</v>
      </c>
      <c r="F212" s="27" t="str">
        <f t="shared" si="77"/>
        <v>N/A</v>
      </c>
      <c r="G212" s="9">
        <v>0.52005669509999997</v>
      </c>
      <c r="H212" s="27" t="str">
        <f t="shared" si="78"/>
        <v>N/A</v>
      </c>
      <c r="I212" s="36" t="s">
        <v>1748</v>
      </c>
      <c r="J212" s="36" t="s">
        <v>1748</v>
      </c>
      <c r="K212" s="28" t="s">
        <v>736</v>
      </c>
      <c r="L212" s="111" t="str">
        <f t="shared" si="75"/>
        <v>N/A</v>
      </c>
    </row>
    <row r="213" spans="1:12" ht="25" x14ac:dyDescent="0.25">
      <c r="A213" s="135" t="s">
        <v>1644</v>
      </c>
      <c r="B213" s="119" t="s">
        <v>213</v>
      </c>
      <c r="C213" s="175">
        <v>0.29555076279999998</v>
      </c>
      <c r="D213" s="151" t="str">
        <f t="shared" si="76"/>
        <v>N/A</v>
      </c>
      <c r="E213" s="175">
        <v>0.15642049699999999</v>
      </c>
      <c r="F213" s="151" t="str">
        <f t="shared" si="77"/>
        <v>N/A</v>
      </c>
      <c r="G213" s="175">
        <v>0.27346446279999997</v>
      </c>
      <c r="H213" s="151" t="str">
        <f t="shared" si="78"/>
        <v>N/A</v>
      </c>
      <c r="I213" s="176">
        <v>-47.1</v>
      </c>
      <c r="J213" s="176">
        <v>74.83</v>
      </c>
      <c r="K213" s="167" t="s">
        <v>736</v>
      </c>
      <c r="L213" s="122" t="str">
        <f t="shared" si="75"/>
        <v>No</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36225</v>
      </c>
      <c r="D6" s="7" t="str">
        <f t="shared" ref="D6:D39" si="0">IF($B6="N/A","N/A",IF(C6&gt;10,"No",IF(C6&lt;-10,"No","Yes")))</f>
        <v>N/A</v>
      </c>
      <c r="E6" s="1">
        <v>33749</v>
      </c>
      <c r="F6" s="7" t="str">
        <f t="shared" ref="F6:F39" si="1">IF($B6="N/A","N/A",IF(E6&gt;10,"No",IF(E6&lt;-10,"No","Yes")))</f>
        <v>N/A</v>
      </c>
      <c r="G6" s="1">
        <v>32837</v>
      </c>
      <c r="H6" s="7" t="str">
        <f t="shared" ref="H6:H39" si="2">IF($B6="N/A","N/A",IF(G6&gt;10,"No",IF(G6&lt;-10,"No","Yes")))</f>
        <v>N/A</v>
      </c>
      <c r="I6" s="36">
        <v>-6.84</v>
      </c>
      <c r="J6" s="36">
        <v>-2.7</v>
      </c>
      <c r="K6" s="30" t="s">
        <v>736</v>
      </c>
      <c r="L6" s="111" t="str">
        <f t="shared" ref="L6:L39" si="3">IF(J6="Div by 0", "N/A", IF(K6="N/A","N/A", IF(J6&gt;VALUE(MID(K6,1,2)), "No", IF(J6&lt;-1*VALUE(MID(K6,1,2)), "No", "Yes"))))</f>
        <v>Yes</v>
      </c>
    </row>
    <row r="7" spans="1:12" x14ac:dyDescent="0.25">
      <c r="A7" s="144" t="s">
        <v>4</v>
      </c>
      <c r="B7" s="22" t="s">
        <v>213</v>
      </c>
      <c r="C7" s="23">
        <v>25881</v>
      </c>
      <c r="D7" s="27" t="str">
        <f t="shared" si="0"/>
        <v>N/A</v>
      </c>
      <c r="E7" s="23">
        <v>24399</v>
      </c>
      <c r="F7" s="27" t="str">
        <f t="shared" si="1"/>
        <v>N/A</v>
      </c>
      <c r="G7" s="23">
        <v>24104</v>
      </c>
      <c r="H7" s="27" t="str">
        <f t="shared" si="2"/>
        <v>N/A</v>
      </c>
      <c r="I7" s="8">
        <v>-5.73</v>
      </c>
      <c r="J7" s="8">
        <v>-1.21</v>
      </c>
      <c r="K7" s="28" t="s">
        <v>736</v>
      </c>
      <c r="L7" s="111" t="str">
        <f t="shared" si="3"/>
        <v>Yes</v>
      </c>
    </row>
    <row r="8" spans="1:12" x14ac:dyDescent="0.25">
      <c r="A8" s="144" t="s">
        <v>359</v>
      </c>
      <c r="B8" s="22" t="s">
        <v>213</v>
      </c>
      <c r="C8" s="4">
        <v>71.445134576000001</v>
      </c>
      <c r="D8" s="27" t="str">
        <f>IF($B8="N/A","N/A",IF(C8&gt;10,"No",IF(C8&lt;-10,"No","Yes")))</f>
        <v>N/A</v>
      </c>
      <c r="E8" s="4">
        <v>72.295475421000006</v>
      </c>
      <c r="F8" s="27" t="str">
        <f t="shared" si="1"/>
        <v>N/A</v>
      </c>
      <c r="G8" s="4">
        <v>73.405000457</v>
      </c>
      <c r="H8" s="27" t="str">
        <f t="shared" si="2"/>
        <v>N/A</v>
      </c>
      <c r="I8" s="8">
        <v>1.19</v>
      </c>
      <c r="J8" s="8">
        <v>1.5349999999999999</v>
      </c>
      <c r="K8" s="28" t="s">
        <v>736</v>
      </c>
      <c r="L8" s="111" t="str">
        <f t="shared" si="3"/>
        <v>Yes</v>
      </c>
    </row>
    <row r="9" spans="1:12" x14ac:dyDescent="0.25">
      <c r="A9" s="144" t="s">
        <v>83</v>
      </c>
      <c r="B9" s="22" t="s">
        <v>213</v>
      </c>
      <c r="C9" s="23">
        <v>27160.560000000001</v>
      </c>
      <c r="D9" s="27" t="str">
        <f t="shared" si="0"/>
        <v>N/A</v>
      </c>
      <c r="E9" s="23">
        <v>25536.02</v>
      </c>
      <c r="F9" s="27" t="str">
        <f t="shared" si="1"/>
        <v>N/A</v>
      </c>
      <c r="G9" s="23">
        <v>25469.3</v>
      </c>
      <c r="H9" s="27" t="str">
        <f t="shared" si="2"/>
        <v>N/A</v>
      </c>
      <c r="I9" s="8">
        <v>-5.98</v>
      </c>
      <c r="J9" s="8">
        <v>-0.26100000000000001</v>
      </c>
      <c r="K9" s="28" t="s">
        <v>736</v>
      </c>
      <c r="L9" s="111" t="str">
        <f t="shared" si="3"/>
        <v>Yes</v>
      </c>
    </row>
    <row r="10" spans="1:12" x14ac:dyDescent="0.25">
      <c r="A10" s="144" t="s">
        <v>100</v>
      </c>
      <c r="B10" s="22" t="s">
        <v>213</v>
      </c>
      <c r="C10" s="23">
        <v>1062</v>
      </c>
      <c r="D10" s="27" t="str">
        <f t="shared" si="0"/>
        <v>N/A</v>
      </c>
      <c r="E10" s="23">
        <v>1157</v>
      </c>
      <c r="F10" s="27" t="str">
        <f t="shared" si="1"/>
        <v>N/A</v>
      </c>
      <c r="G10" s="23">
        <v>1095</v>
      </c>
      <c r="H10" s="27" t="str">
        <f t="shared" si="2"/>
        <v>N/A</v>
      </c>
      <c r="I10" s="8">
        <v>8.9450000000000003</v>
      </c>
      <c r="J10" s="8">
        <v>-5.36</v>
      </c>
      <c r="K10" s="28" t="s">
        <v>736</v>
      </c>
      <c r="L10" s="111" t="str">
        <f t="shared" si="3"/>
        <v>Yes</v>
      </c>
    </row>
    <row r="11" spans="1:12" x14ac:dyDescent="0.25">
      <c r="A11" s="144" t="s">
        <v>977</v>
      </c>
      <c r="B11" s="22" t="s">
        <v>213</v>
      </c>
      <c r="C11" s="23">
        <v>216</v>
      </c>
      <c r="D11" s="27" t="str">
        <f t="shared" si="0"/>
        <v>N/A</v>
      </c>
      <c r="E11" s="23">
        <v>196</v>
      </c>
      <c r="F11" s="27" t="str">
        <f t="shared" si="1"/>
        <v>N/A</v>
      </c>
      <c r="G11" s="23">
        <v>170</v>
      </c>
      <c r="H11" s="27" t="str">
        <f t="shared" si="2"/>
        <v>N/A</v>
      </c>
      <c r="I11" s="8">
        <v>-9.26</v>
      </c>
      <c r="J11" s="8">
        <v>-13.3</v>
      </c>
      <c r="K11" s="28" t="s">
        <v>736</v>
      </c>
      <c r="L11" s="111" t="str">
        <f t="shared" si="3"/>
        <v>Yes</v>
      </c>
    </row>
    <row r="12" spans="1:12" x14ac:dyDescent="0.25">
      <c r="A12" s="144" t="s">
        <v>978</v>
      </c>
      <c r="B12" s="22" t="s">
        <v>213</v>
      </c>
      <c r="C12" s="23">
        <v>598</v>
      </c>
      <c r="D12" s="27" t="str">
        <f t="shared" si="0"/>
        <v>N/A</v>
      </c>
      <c r="E12" s="23">
        <v>733</v>
      </c>
      <c r="F12" s="27" t="str">
        <f t="shared" si="1"/>
        <v>N/A</v>
      </c>
      <c r="G12" s="23">
        <v>756</v>
      </c>
      <c r="H12" s="27" t="str">
        <f t="shared" si="2"/>
        <v>N/A</v>
      </c>
      <c r="I12" s="8">
        <v>22.58</v>
      </c>
      <c r="J12" s="8">
        <v>3.1379999999999999</v>
      </c>
      <c r="K12" s="28" t="s">
        <v>736</v>
      </c>
      <c r="L12" s="111" t="str">
        <f t="shared" si="3"/>
        <v>Yes</v>
      </c>
    </row>
    <row r="13" spans="1:12" x14ac:dyDescent="0.25">
      <c r="A13" s="144" t="s">
        <v>979</v>
      </c>
      <c r="B13" s="22" t="s">
        <v>213</v>
      </c>
      <c r="C13" s="23">
        <v>102</v>
      </c>
      <c r="D13" s="27" t="str">
        <f t="shared" si="0"/>
        <v>N/A</v>
      </c>
      <c r="E13" s="23">
        <v>102</v>
      </c>
      <c r="F13" s="27" t="str">
        <f t="shared" si="1"/>
        <v>N/A</v>
      </c>
      <c r="G13" s="23">
        <v>84</v>
      </c>
      <c r="H13" s="27" t="str">
        <f t="shared" si="2"/>
        <v>N/A</v>
      </c>
      <c r="I13" s="8">
        <v>0</v>
      </c>
      <c r="J13" s="8">
        <v>-17.600000000000001</v>
      </c>
      <c r="K13" s="28" t="s">
        <v>736</v>
      </c>
      <c r="L13" s="111" t="str">
        <f t="shared" si="3"/>
        <v>Yes</v>
      </c>
    </row>
    <row r="14" spans="1:12" x14ac:dyDescent="0.25">
      <c r="A14" s="144" t="s">
        <v>980</v>
      </c>
      <c r="B14" s="22" t="s">
        <v>213</v>
      </c>
      <c r="C14" s="23">
        <v>146</v>
      </c>
      <c r="D14" s="27" t="str">
        <f t="shared" si="0"/>
        <v>N/A</v>
      </c>
      <c r="E14" s="23">
        <v>126</v>
      </c>
      <c r="F14" s="27" t="str">
        <f t="shared" si="1"/>
        <v>N/A</v>
      </c>
      <c r="G14" s="23">
        <v>85</v>
      </c>
      <c r="H14" s="27" t="str">
        <f t="shared" si="2"/>
        <v>N/A</v>
      </c>
      <c r="I14" s="8">
        <v>-13.7</v>
      </c>
      <c r="J14" s="8">
        <v>-32.5</v>
      </c>
      <c r="K14" s="28" t="s">
        <v>736</v>
      </c>
      <c r="L14" s="111" t="str">
        <f t="shared" si="3"/>
        <v>No</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19939</v>
      </c>
      <c r="D16" s="27" t="str">
        <f t="shared" si="0"/>
        <v>N/A</v>
      </c>
      <c r="E16" s="23">
        <v>19425</v>
      </c>
      <c r="F16" s="27" t="str">
        <f t="shared" si="1"/>
        <v>N/A</v>
      </c>
      <c r="G16" s="23">
        <v>19206</v>
      </c>
      <c r="H16" s="27" t="str">
        <f t="shared" si="2"/>
        <v>N/A</v>
      </c>
      <c r="I16" s="8">
        <v>-2.58</v>
      </c>
      <c r="J16" s="8">
        <v>-1.1299999999999999</v>
      </c>
      <c r="K16" s="28" t="s">
        <v>736</v>
      </c>
      <c r="L16" s="111" t="str">
        <f t="shared" si="3"/>
        <v>Yes</v>
      </c>
    </row>
    <row r="17" spans="1:12" x14ac:dyDescent="0.25">
      <c r="A17" s="143" t="s">
        <v>982</v>
      </c>
      <c r="B17" s="22" t="s">
        <v>213</v>
      </c>
      <c r="C17" s="23">
        <v>15050</v>
      </c>
      <c r="D17" s="27" t="str">
        <f t="shared" si="0"/>
        <v>N/A</v>
      </c>
      <c r="E17" s="23">
        <v>15512</v>
      </c>
      <c r="F17" s="27" t="str">
        <f t="shared" si="1"/>
        <v>N/A</v>
      </c>
      <c r="G17" s="23">
        <v>15591</v>
      </c>
      <c r="H17" s="27" t="str">
        <f t="shared" si="2"/>
        <v>N/A</v>
      </c>
      <c r="I17" s="8">
        <v>3.07</v>
      </c>
      <c r="J17" s="8">
        <v>0.50929999999999997</v>
      </c>
      <c r="K17" s="28" t="s">
        <v>736</v>
      </c>
      <c r="L17" s="111" t="str">
        <f t="shared" si="3"/>
        <v>Yes</v>
      </c>
    </row>
    <row r="18" spans="1:12" x14ac:dyDescent="0.25">
      <c r="A18" s="143" t="s">
        <v>983</v>
      </c>
      <c r="B18" s="22" t="s">
        <v>213</v>
      </c>
      <c r="C18" s="23">
        <v>2841</v>
      </c>
      <c r="D18" s="27" t="str">
        <f t="shared" si="0"/>
        <v>N/A</v>
      </c>
      <c r="E18" s="23">
        <v>2142</v>
      </c>
      <c r="F18" s="27" t="str">
        <f t="shared" si="1"/>
        <v>N/A</v>
      </c>
      <c r="G18" s="23">
        <v>2021</v>
      </c>
      <c r="H18" s="27" t="str">
        <f t="shared" si="2"/>
        <v>N/A</v>
      </c>
      <c r="I18" s="8">
        <v>-24.6</v>
      </c>
      <c r="J18" s="8">
        <v>-5.65</v>
      </c>
      <c r="K18" s="28" t="s">
        <v>736</v>
      </c>
      <c r="L18" s="111" t="str">
        <f t="shared" si="3"/>
        <v>Yes</v>
      </c>
    </row>
    <row r="19" spans="1:12" x14ac:dyDescent="0.25">
      <c r="A19" s="143" t="s">
        <v>984</v>
      </c>
      <c r="B19" s="22" t="s">
        <v>213</v>
      </c>
      <c r="C19" s="23">
        <v>277</v>
      </c>
      <c r="D19" s="27" t="str">
        <f t="shared" si="0"/>
        <v>N/A</v>
      </c>
      <c r="E19" s="23">
        <v>266</v>
      </c>
      <c r="F19" s="27" t="str">
        <f t="shared" si="1"/>
        <v>N/A</v>
      </c>
      <c r="G19" s="23">
        <v>234</v>
      </c>
      <c r="H19" s="27" t="str">
        <f t="shared" si="2"/>
        <v>N/A</v>
      </c>
      <c r="I19" s="8">
        <v>-3.97</v>
      </c>
      <c r="J19" s="8">
        <v>-12</v>
      </c>
      <c r="K19" s="28" t="s">
        <v>736</v>
      </c>
      <c r="L19" s="111" t="str">
        <f t="shared" si="3"/>
        <v>Yes</v>
      </c>
    </row>
    <row r="20" spans="1:12" x14ac:dyDescent="0.25">
      <c r="A20" s="143" t="s">
        <v>985</v>
      </c>
      <c r="B20" s="22" t="s">
        <v>213</v>
      </c>
      <c r="C20" s="23">
        <v>1771</v>
      </c>
      <c r="D20" s="27" t="str">
        <f t="shared" si="0"/>
        <v>N/A</v>
      </c>
      <c r="E20" s="23">
        <v>1505</v>
      </c>
      <c r="F20" s="27" t="str">
        <f t="shared" si="1"/>
        <v>N/A</v>
      </c>
      <c r="G20" s="23">
        <v>1360</v>
      </c>
      <c r="H20" s="27" t="str">
        <f t="shared" si="2"/>
        <v>N/A</v>
      </c>
      <c r="I20" s="8">
        <v>-15</v>
      </c>
      <c r="J20" s="8">
        <v>-9.6300000000000008</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7719</v>
      </c>
      <c r="D22" s="27" t="str">
        <f t="shared" si="0"/>
        <v>N/A</v>
      </c>
      <c r="E22" s="23">
        <v>6782</v>
      </c>
      <c r="F22" s="27" t="str">
        <f t="shared" si="1"/>
        <v>N/A</v>
      </c>
      <c r="G22" s="23">
        <v>6198</v>
      </c>
      <c r="H22" s="27" t="str">
        <f t="shared" si="2"/>
        <v>N/A</v>
      </c>
      <c r="I22" s="8">
        <v>-12.1</v>
      </c>
      <c r="J22" s="8">
        <v>-8.61</v>
      </c>
      <c r="K22" s="28" t="s">
        <v>736</v>
      </c>
      <c r="L22" s="111" t="str">
        <f t="shared" si="3"/>
        <v>Yes</v>
      </c>
    </row>
    <row r="23" spans="1:12" x14ac:dyDescent="0.25">
      <c r="A23" s="143" t="s">
        <v>987</v>
      </c>
      <c r="B23" s="22" t="s">
        <v>213</v>
      </c>
      <c r="C23" s="23">
        <v>838</v>
      </c>
      <c r="D23" s="27" t="str">
        <f t="shared" si="0"/>
        <v>N/A</v>
      </c>
      <c r="E23" s="23">
        <v>566</v>
      </c>
      <c r="F23" s="27" t="str">
        <f t="shared" si="1"/>
        <v>N/A</v>
      </c>
      <c r="G23" s="23">
        <v>431</v>
      </c>
      <c r="H23" s="27" t="str">
        <f t="shared" si="2"/>
        <v>N/A</v>
      </c>
      <c r="I23" s="8">
        <v>-32.5</v>
      </c>
      <c r="J23" s="8">
        <v>-23.9</v>
      </c>
      <c r="K23" s="28" t="s">
        <v>736</v>
      </c>
      <c r="L23" s="111" t="str">
        <f t="shared" si="3"/>
        <v>Yes</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1205</v>
      </c>
      <c r="D25" s="27" t="str">
        <f t="shared" si="0"/>
        <v>N/A</v>
      </c>
      <c r="E25" s="23">
        <v>1056</v>
      </c>
      <c r="F25" s="27" t="str">
        <f t="shared" si="1"/>
        <v>N/A</v>
      </c>
      <c r="G25" s="23">
        <v>821</v>
      </c>
      <c r="H25" s="27" t="str">
        <f t="shared" si="2"/>
        <v>N/A</v>
      </c>
      <c r="I25" s="8">
        <v>-12.4</v>
      </c>
      <c r="J25" s="8">
        <v>-22.3</v>
      </c>
      <c r="K25" s="28" t="s">
        <v>736</v>
      </c>
      <c r="L25" s="111" t="str">
        <f t="shared" si="3"/>
        <v>Yes</v>
      </c>
    </row>
    <row r="26" spans="1:12" x14ac:dyDescent="0.25">
      <c r="A26" s="143" t="s">
        <v>990</v>
      </c>
      <c r="B26" s="22" t="s">
        <v>213</v>
      </c>
      <c r="C26" s="23">
        <v>871</v>
      </c>
      <c r="D26" s="27" t="str">
        <f t="shared" si="0"/>
        <v>N/A</v>
      </c>
      <c r="E26" s="23">
        <v>688</v>
      </c>
      <c r="F26" s="27" t="str">
        <f t="shared" si="1"/>
        <v>N/A</v>
      </c>
      <c r="G26" s="23">
        <v>461</v>
      </c>
      <c r="H26" s="27" t="str">
        <f t="shared" si="2"/>
        <v>N/A</v>
      </c>
      <c r="I26" s="8">
        <v>-21</v>
      </c>
      <c r="J26" s="8">
        <v>-33</v>
      </c>
      <c r="K26" s="28" t="s">
        <v>736</v>
      </c>
      <c r="L26" s="111" t="str">
        <f t="shared" si="3"/>
        <v>No</v>
      </c>
    </row>
    <row r="27" spans="1:12" x14ac:dyDescent="0.25">
      <c r="A27" s="143" t="s">
        <v>991</v>
      </c>
      <c r="B27" s="22" t="s">
        <v>213</v>
      </c>
      <c r="C27" s="23">
        <v>11</v>
      </c>
      <c r="D27" s="27" t="str">
        <f t="shared" si="0"/>
        <v>N/A</v>
      </c>
      <c r="E27" s="23">
        <v>11</v>
      </c>
      <c r="F27" s="27" t="str">
        <f t="shared" si="1"/>
        <v>N/A</v>
      </c>
      <c r="G27" s="23">
        <v>348</v>
      </c>
      <c r="H27" s="27" t="str">
        <f t="shared" si="2"/>
        <v>N/A</v>
      </c>
      <c r="I27" s="8">
        <v>0</v>
      </c>
      <c r="J27" s="8">
        <v>6860</v>
      </c>
      <c r="K27" s="28" t="s">
        <v>736</v>
      </c>
      <c r="L27" s="111" t="str">
        <f t="shared" si="3"/>
        <v>No</v>
      </c>
    </row>
    <row r="28" spans="1:12" x14ac:dyDescent="0.25">
      <c r="A28" s="162" t="s">
        <v>992</v>
      </c>
      <c r="B28" s="22" t="s">
        <v>213</v>
      </c>
      <c r="C28" s="23">
        <v>4800</v>
      </c>
      <c r="D28" s="27" t="str">
        <f t="shared" si="0"/>
        <v>N/A</v>
      </c>
      <c r="E28" s="23">
        <v>4467</v>
      </c>
      <c r="F28" s="27" t="str">
        <f t="shared" si="1"/>
        <v>N/A</v>
      </c>
      <c r="G28" s="23">
        <v>4137</v>
      </c>
      <c r="H28" s="27" t="str">
        <f t="shared" si="2"/>
        <v>N/A</v>
      </c>
      <c r="I28" s="8">
        <v>-6.94</v>
      </c>
      <c r="J28" s="8">
        <v>-7.39</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7505</v>
      </c>
      <c r="D30" s="27" t="str">
        <f t="shared" si="0"/>
        <v>N/A</v>
      </c>
      <c r="E30" s="23">
        <v>6385</v>
      </c>
      <c r="F30" s="27" t="str">
        <f t="shared" si="1"/>
        <v>N/A</v>
      </c>
      <c r="G30" s="23">
        <v>6338</v>
      </c>
      <c r="H30" s="27" t="str">
        <f t="shared" si="2"/>
        <v>N/A</v>
      </c>
      <c r="I30" s="8">
        <v>-14.9</v>
      </c>
      <c r="J30" s="8">
        <v>-0.73599999999999999</v>
      </c>
      <c r="K30" s="28" t="s">
        <v>736</v>
      </c>
      <c r="L30" s="111" t="str">
        <f t="shared" si="3"/>
        <v>Yes</v>
      </c>
    </row>
    <row r="31" spans="1:12" x14ac:dyDescent="0.25">
      <c r="A31" s="174" t="s">
        <v>994</v>
      </c>
      <c r="B31" s="22" t="s">
        <v>213</v>
      </c>
      <c r="C31" s="23">
        <v>981</v>
      </c>
      <c r="D31" s="27" t="str">
        <f t="shared" si="0"/>
        <v>N/A</v>
      </c>
      <c r="E31" s="23">
        <v>842</v>
      </c>
      <c r="F31" s="27" t="str">
        <f t="shared" si="1"/>
        <v>N/A</v>
      </c>
      <c r="G31" s="23">
        <v>496</v>
      </c>
      <c r="H31" s="27" t="str">
        <f t="shared" si="2"/>
        <v>N/A</v>
      </c>
      <c r="I31" s="8">
        <v>-14.2</v>
      </c>
      <c r="J31" s="8">
        <v>-41.1</v>
      </c>
      <c r="K31" s="28" t="s">
        <v>736</v>
      </c>
      <c r="L31" s="111" t="str">
        <f t="shared" si="3"/>
        <v>No</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557</v>
      </c>
      <c r="D33" s="27" t="str">
        <f t="shared" si="0"/>
        <v>N/A</v>
      </c>
      <c r="E33" s="23">
        <v>474</v>
      </c>
      <c r="F33" s="27" t="str">
        <f t="shared" si="1"/>
        <v>N/A</v>
      </c>
      <c r="G33" s="23">
        <v>331</v>
      </c>
      <c r="H33" s="27" t="str">
        <f t="shared" si="2"/>
        <v>N/A</v>
      </c>
      <c r="I33" s="8">
        <v>-14.9</v>
      </c>
      <c r="J33" s="8">
        <v>-30.2</v>
      </c>
      <c r="K33" s="28" t="s">
        <v>736</v>
      </c>
      <c r="L33" s="111" t="str">
        <f t="shared" si="3"/>
        <v>No</v>
      </c>
    </row>
    <row r="34" spans="1:12" x14ac:dyDescent="0.25">
      <c r="A34" s="174" t="s">
        <v>997</v>
      </c>
      <c r="B34" s="22" t="s">
        <v>213</v>
      </c>
      <c r="C34" s="23">
        <v>57</v>
      </c>
      <c r="D34" s="27" t="str">
        <f t="shared" si="0"/>
        <v>N/A</v>
      </c>
      <c r="E34" s="23">
        <v>46</v>
      </c>
      <c r="F34" s="27" t="str">
        <f t="shared" si="1"/>
        <v>N/A</v>
      </c>
      <c r="G34" s="23">
        <v>35</v>
      </c>
      <c r="H34" s="27" t="str">
        <f t="shared" si="2"/>
        <v>N/A</v>
      </c>
      <c r="I34" s="8">
        <v>-19.3</v>
      </c>
      <c r="J34" s="8">
        <v>-23.9</v>
      </c>
      <c r="K34" s="28" t="s">
        <v>736</v>
      </c>
      <c r="L34" s="111" t="str">
        <f t="shared" si="3"/>
        <v>Yes</v>
      </c>
    </row>
    <row r="35" spans="1:12" x14ac:dyDescent="0.25">
      <c r="A35" s="174" t="s">
        <v>998</v>
      </c>
      <c r="B35" s="22" t="s">
        <v>213</v>
      </c>
      <c r="C35" s="23">
        <v>5447</v>
      </c>
      <c r="D35" s="27" t="str">
        <f t="shared" si="0"/>
        <v>N/A</v>
      </c>
      <c r="E35" s="23">
        <v>4532</v>
      </c>
      <c r="F35" s="27" t="str">
        <f t="shared" si="1"/>
        <v>N/A</v>
      </c>
      <c r="G35" s="23">
        <v>5165</v>
      </c>
      <c r="H35" s="27" t="str">
        <f t="shared" si="2"/>
        <v>N/A</v>
      </c>
      <c r="I35" s="8">
        <v>-16.8</v>
      </c>
      <c r="J35" s="8">
        <v>13.97</v>
      </c>
      <c r="K35" s="28" t="s">
        <v>736</v>
      </c>
      <c r="L35" s="111" t="str">
        <f t="shared" si="3"/>
        <v>Yes</v>
      </c>
    </row>
    <row r="36" spans="1:12" x14ac:dyDescent="0.25">
      <c r="A36" s="174" t="s">
        <v>999</v>
      </c>
      <c r="B36" s="22" t="s">
        <v>213</v>
      </c>
      <c r="C36" s="23">
        <v>463</v>
      </c>
      <c r="D36" s="27" t="str">
        <f t="shared" si="0"/>
        <v>N/A</v>
      </c>
      <c r="E36" s="23">
        <v>491</v>
      </c>
      <c r="F36" s="27" t="str">
        <f t="shared" si="1"/>
        <v>N/A</v>
      </c>
      <c r="G36" s="23">
        <v>311</v>
      </c>
      <c r="H36" s="27" t="str">
        <f t="shared" si="2"/>
        <v>N/A</v>
      </c>
      <c r="I36" s="8">
        <v>6.048</v>
      </c>
      <c r="J36" s="8">
        <v>-36.700000000000003</v>
      </c>
      <c r="K36" s="28" t="s">
        <v>736</v>
      </c>
      <c r="L36" s="111" t="str">
        <f t="shared" si="3"/>
        <v>No</v>
      </c>
    </row>
    <row r="37" spans="1:12" x14ac:dyDescent="0.25">
      <c r="A37" s="174" t="s">
        <v>122</v>
      </c>
      <c r="B37" s="22" t="s">
        <v>213</v>
      </c>
      <c r="C37" s="23">
        <v>599</v>
      </c>
      <c r="D37" s="27" t="str">
        <f t="shared" si="0"/>
        <v>N/A</v>
      </c>
      <c r="E37" s="23">
        <v>489</v>
      </c>
      <c r="F37" s="27" t="str">
        <f t="shared" si="1"/>
        <v>N/A</v>
      </c>
      <c r="G37" s="23">
        <v>620</v>
      </c>
      <c r="H37" s="27" t="str">
        <f t="shared" si="2"/>
        <v>N/A</v>
      </c>
      <c r="I37" s="8">
        <v>-18.399999999999999</v>
      </c>
      <c r="J37" s="8">
        <v>26.79</v>
      </c>
      <c r="K37" s="28" t="s">
        <v>736</v>
      </c>
      <c r="L37" s="111" t="str">
        <f t="shared" si="3"/>
        <v>Yes</v>
      </c>
    </row>
    <row r="38" spans="1:12" x14ac:dyDescent="0.25">
      <c r="A38" s="174" t="s">
        <v>84</v>
      </c>
      <c r="B38" s="22" t="s">
        <v>213</v>
      </c>
      <c r="C38" s="29">
        <v>675916609</v>
      </c>
      <c r="D38" s="27" t="str">
        <f t="shared" si="0"/>
        <v>N/A</v>
      </c>
      <c r="E38" s="29">
        <v>683788171</v>
      </c>
      <c r="F38" s="27" t="str">
        <f t="shared" si="1"/>
        <v>N/A</v>
      </c>
      <c r="G38" s="29">
        <v>756173789</v>
      </c>
      <c r="H38" s="27" t="str">
        <f t="shared" si="2"/>
        <v>N/A</v>
      </c>
      <c r="I38" s="8">
        <v>1.165</v>
      </c>
      <c r="J38" s="8">
        <v>10.59</v>
      </c>
      <c r="K38" s="28" t="s">
        <v>736</v>
      </c>
      <c r="L38" s="111" t="str">
        <f t="shared" si="3"/>
        <v>Yes</v>
      </c>
    </row>
    <row r="39" spans="1:12" x14ac:dyDescent="0.25">
      <c r="A39" s="174" t="s">
        <v>1288</v>
      </c>
      <c r="B39" s="22" t="s">
        <v>213</v>
      </c>
      <c r="C39" s="29">
        <v>18658.843589</v>
      </c>
      <c r="D39" s="27" t="str">
        <f t="shared" si="0"/>
        <v>N/A</v>
      </c>
      <c r="E39" s="29">
        <v>20260.990577</v>
      </c>
      <c r="F39" s="27" t="str">
        <f t="shared" si="1"/>
        <v>N/A</v>
      </c>
      <c r="G39" s="29">
        <v>23028.10211</v>
      </c>
      <c r="H39" s="27" t="str">
        <f t="shared" si="2"/>
        <v>N/A</v>
      </c>
      <c r="I39" s="8">
        <v>8.5869999999999997</v>
      </c>
      <c r="J39" s="8">
        <v>13.66</v>
      </c>
      <c r="K39" s="28" t="s">
        <v>736</v>
      </c>
      <c r="L39" s="111" t="str">
        <f t="shared" si="3"/>
        <v>Yes</v>
      </c>
    </row>
    <row r="40" spans="1:12" x14ac:dyDescent="0.25">
      <c r="A40" s="174" t="s">
        <v>1289</v>
      </c>
      <c r="B40" s="22" t="s">
        <v>213</v>
      </c>
      <c r="C40" s="29">
        <v>26116.325065000001</v>
      </c>
      <c r="D40" s="27" t="str">
        <f>IF($B40="N/A","N/A",IF(C40&gt;10,"No",IF(C40&lt;-10,"No","Yes")))</f>
        <v>N/A</v>
      </c>
      <c r="E40" s="29">
        <v>28025.253945</v>
      </c>
      <c r="F40" s="27" t="str">
        <f>IF($B40="N/A","N/A",IF(E40&gt;10,"No",IF(E40&lt;-10,"No","Yes")))</f>
        <v>N/A</v>
      </c>
      <c r="G40" s="29">
        <v>31371.298912999999</v>
      </c>
      <c r="H40" s="27" t="str">
        <f>IF($B40="N/A","N/A",IF(G40&gt;10,"No",IF(G40&lt;-10,"No","Yes")))</f>
        <v>N/A</v>
      </c>
      <c r="I40" s="8">
        <v>7.3090000000000002</v>
      </c>
      <c r="J40" s="8">
        <v>11.94</v>
      </c>
      <c r="K40" s="28" t="s">
        <v>736</v>
      </c>
      <c r="L40" s="111" t="str">
        <f>IF(J40="Div by 0", "N/A", IF(K40="N/A","N/A", IF(J40&gt;VALUE(MID(K40,1,2)), "No", IF(J40&lt;-1*VALUE(MID(K40,1,2)), "No", "Yes"))))</f>
        <v>Yes</v>
      </c>
    </row>
    <row r="41" spans="1:12" x14ac:dyDescent="0.25">
      <c r="A41" s="174" t="s">
        <v>107</v>
      </c>
      <c r="B41" s="22" t="s">
        <v>213</v>
      </c>
      <c r="C41" s="29">
        <v>12658992</v>
      </c>
      <c r="D41" s="27" t="str">
        <f t="shared" ref="D41:D44" si="4">IF($B41="N/A","N/A",IF(C41&gt;10,"No",IF(C41&lt;-10,"No","Yes")))</f>
        <v>N/A</v>
      </c>
      <c r="E41" s="29">
        <v>11932141</v>
      </c>
      <c r="F41" s="27" t="str">
        <f t="shared" ref="F41:F44" si="5">IF($B41="N/A","N/A",IF(E41&gt;10,"No",IF(E41&lt;-10,"No","Yes")))</f>
        <v>N/A</v>
      </c>
      <c r="G41" s="29">
        <v>11463645</v>
      </c>
      <c r="H41" s="27" t="str">
        <f t="shared" ref="H41:H44" si="6">IF($B41="N/A","N/A",IF(G41&gt;10,"No",IF(G41&lt;-10,"No","Yes")))</f>
        <v>N/A</v>
      </c>
      <c r="I41" s="8">
        <v>-5.74</v>
      </c>
      <c r="J41" s="8">
        <v>-3.93</v>
      </c>
      <c r="K41" s="28" t="s">
        <v>736</v>
      </c>
      <c r="L41" s="111" t="str">
        <f t="shared" ref="L41:L43" si="7">IF(J41="Div by 0", "N/A", IF(K41="N/A","N/A", IF(J41&gt;VALUE(MID(K41,1,2)), "No", IF(J41&lt;-1*VALUE(MID(K41,1,2)), "No", "Yes"))))</f>
        <v>Yes</v>
      </c>
    </row>
    <row r="42" spans="1:12" x14ac:dyDescent="0.25">
      <c r="A42" s="174" t="s">
        <v>158</v>
      </c>
      <c r="B42" s="30" t="s">
        <v>217</v>
      </c>
      <c r="C42" s="1">
        <v>989</v>
      </c>
      <c r="D42" s="27" t="str">
        <f>IF($B42="N/A","N/A",IF(C42&gt;0,"No",IF(C42&lt;0,"No","Yes")))</f>
        <v>No</v>
      </c>
      <c r="E42" s="1">
        <v>489</v>
      </c>
      <c r="F42" s="27" t="str">
        <f>IF($B42="N/A","N/A",IF(E42&gt;0,"No",IF(E42&lt;0,"No","Yes")))</f>
        <v>No</v>
      </c>
      <c r="G42" s="1">
        <v>95</v>
      </c>
      <c r="H42" s="27" t="str">
        <f>IF($B42="N/A","N/A",IF(G42&gt;0,"No",IF(G42&lt;0,"No","Yes")))</f>
        <v>No</v>
      </c>
      <c r="I42" s="8">
        <v>-50.6</v>
      </c>
      <c r="J42" s="8">
        <v>-80.599999999999994</v>
      </c>
      <c r="K42" s="28" t="s">
        <v>736</v>
      </c>
      <c r="L42" s="111" t="str">
        <f t="shared" si="7"/>
        <v>No</v>
      </c>
    </row>
    <row r="43" spans="1:12" x14ac:dyDescent="0.25">
      <c r="A43" s="174" t="s">
        <v>156</v>
      </c>
      <c r="B43" s="22" t="s">
        <v>213</v>
      </c>
      <c r="C43" s="29">
        <v>1786792</v>
      </c>
      <c r="D43" s="27" t="str">
        <f t="shared" si="4"/>
        <v>N/A</v>
      </c>
      <c r="E43" s="29">
        <v>760656</v>
      </c>
      <c r="F43" s="27" t="str">
        <f t="shared" si="5"/>
        <v>N/A</v>
      </c>
      <c r="G43" s="29">
        <v>73709</v>
      </c>
      <c r="H43" s="27" t="str">
        <f t="shared" si="6"/>
        <v>N/A</v>
      </c>
      <c r="I43" s="8">
        <v>-57.4</v>
      </c>
      <c r="J43" s="8">
        <v>-90.3</v>
      </c>
      <c r="K43" s="28" t="s">
        <v>736</v>
      </c>
      <c r="L43" s="111" t="str">
        <f t="shared" si="7"/>
        <v>No</v>
      </c>
    </row>
    <row r="44" spans="1:12" x14ac:dyDescent="0.25">
      <c r="A44" s="174" t="s">
        <v>1290</v>
      </c>
      <c r="B44" s="22" t="s">
        <v>213</v>
      </c>
      <c r="C44" s="29">
        <v>1806.6653185</v>
      </c>
      <c r="D44" s="27" t="str">
        <f t="shared" si="4"/>
        <v>N/A</v>
      </c>
      <c r="E44" s="29">
        <v>1555.5337423000001</v>
      </c>
      <c r="F44" s="27" t="str">
        <f t="shared" si="5"/>
        <v>N/A</v>
      </c>
      <c r="G44" s="29">
        <v>775.88421053000002</v>
      </c>
      <c r="H44" s="27" t="str">
        <f t="shared" si="6"/>
        <v>N/A</v>
      </c>
      <c r="I44" s="8">
        <v>-13.9</v>
      </c>
      <c r="J44" s="8">
        <v>-50.1</v>
      </c>
      <c r="K44" s="28" t="s">
        <v>736</v>
      </c>
      <c r="L44" s="111" t="str">
        <f>IF(J44="Div by 0", "N/A", IF(OR(J44="N/A",K44="N/A"),"N/A", IF(J44&gt;VALUE(MID(K44,1,2)), "No", IF(J44&lt;-1*VALUE(MID(K44,1,2)), "No", "Yes"))))</f>
        <v>No</v>
      </c>
    </row>
    <row r="45" spans="1:12" x14ac:dyDescent="0.25">
      <c r="A45" s="174" t="s">
        <v>1291</v>
      </c>
      <c r="B45" s="22" t="s">
        <v>213</v>
      </c>
      <c r="C45" s="29">
        <v>18538.029190000001</v>
      </c>
      <c r="D45" s="27" t="str">
        <f t="shared" ref="D45:D71" si="8">IF($B45="N/A","N/A",IF(C45&gt;10,"No",IF(C45&lt;-10,"No","Yes")))</f>
        <v>N/A</v>
      </c>
      <c r="E45" s="29">
        <v>20002.544512</v>
      </c>
      <c r="F45" s="27" t="str">
        <f t="shared" ref="F45:F71" si="9">IF($B45="N/A","N/A",IF(E45&gt;10,"No",IF(E45&lt;-10,"No","Yes")))</f>
        <v>N/A</v>
      </c>
      <c r="G45" s="29">
        <v>26065.462100000001</v>
      </c>
      <c r="H45" s="27" t="str">
        <f t="shared" ref="H45:H71" si="10">IF($B45="N/A","N/A",IF(G45&gt;10,"No",IF(G45&lt;-10,"No","Yes")))</f>
        <v>N/A</v>
      </c>
      <c r="I45" s="8">
        <v>7.9</v>
      </c>
      <c r="J45" s="8">
        <v>30.31</v>
      </c>
      <c r="K45" s="28" t="s">
        <v>736</v>
      </c>
      <c r="L45" s="111" t="str">
        <f t="shared" ref="L45:L71" si="11">IF(J45="Div by 0", "N/A", IF(K45="N/A","N/A", IF(J45&gt;VALUE(MID(K45,1,2)), "No", IF(J45&lt;-1*VALUE(MID(K45,1,2)), "No", "Yes"))))</f>
        <v>No</v>
      </c>
    </row>
    <row r="46" spans="1:12" x14ac:dyDescent="0.25">
      <c r="A46" s="174" t="s">
        <v>1292</v>
      </c>
      <c r="B46" s="22" t="s">
        <v>213</v>
      </c>
      <c r="C46" s="29">
        <v>22905.754629999999</v>
      </c>
      <c r="D46" s="27" t="str">
        <f t="shared" si="8"/>
        <v>N/A</v>
      </c>
      <c r="E46" s="29">
        <v>23600.770408</v>
      </c>
      <c r="F46" s="27" t="str">
        <f t="shared" si="9"/>
        <v>N/A</v>
      </c>
      <c r="G46" s="29">
        <v>39016.217646999998</v>
      </c>
      <c r="H46" s="27" t="str">
        <f t="shared" si="10"/>
        <v>N/A</v>
      </c>
      <c r="I46" s="8">
        <v>3.0339999999999998</v>
      </c>
      <c r="J46" s="8">
        <v>65.319999999999993</v>
      </c>
      <c r="K46" s="28" t="s">
        <v>736</v>
      </c>
      <c r="L46" s="111" t="str">
        <f t="shared" si="11"/>
        <v>No</v>
      </c>
    </row>
    <row r="47" spans="1:12" x14ac:dyDescent="0.25">
      <c r="A47" s="174" t="s">
        <v>1293</v>
      </c>
      <c r="B47" s="22" t="s">
        <v>213</v>
      </c>
      <c r="C47" s="29">
        <v>13782.414715999999</v>
      </c>
      <c r="D47" s="27" t="str">
        <f t="shared" si="8"/>
        <v>N/A</v>
      </c>
      <c r="E47" s="29">
        <v>14963.888131</v>
      </c>
      <c r="F47" s="27" t="str">
        <f t="shared" si="9"/>
        <v>N/A</v>
      </c>
      <c r="G47" s="29">
        <v>17613.298942000001</v>
      </c>
      <c r="H47" s="27" t="str">
        <f t="shared" si="10"/>
        <v>N/A</v>
      </c>
      <c r="I47" s="8">
        <v>8.5719999999999992</v>
      </c>
      <c r="J47" s="8">
        <v>17.71</v>
      </c>
      <c r="K47" s="28" t="s">
        <v>736</v>
      </c>
      <c r="L47" s="111" t="str">
        <f t="shared" si="11"/>
        <v>Yes</v>
      </c>
    </row>
    <row r="48" spans="1:12" x14ac:dyDescent="0.25">
      <c r="A48" s="174" t="s">
        <v>1294</v>
      </c>
      <c r="B48" s="22" t="s">
        <v>213</v>
      </c>
      <c r="C48" s="29">
        <v>6853.7058823999996</v>
      </c>
      <c r="D48" s="27" t="str">
        <f t="shared" si="8"/>
        <v>N/A</v>
      </c>
      <c r="E48" s="29">
        <v>9825.8529412000007</v>
      </c>
      <c r="F48" s="27" t="str">
        <f t="shared" si="9"/>
        <v>N/A</v>
      </c>
      <c r="G48" s="29">
        <v>7574.3214286000002</v>
      </c>
      <c r="H48" s="27" t="str">
        <f t="shared" si="10"/>
        <v>N/A</v>
      </c>
      <c r="I48" s="8">
        <v>43.37</v>
      </c>
      <c r="J48" s="8">
        <v>-22.9</v>
      </c>
      <c r="K48" s="28" t="s">
        <v>736</v>
      </c>
      <c r="L48" s="111" t="str">
        <f t="shared" si="11"/>
        <v>Yes</v>
      </c>
    </row>
    <row r="49" spans="1:12" x14ac:dyDescent="0.25">
      <c r="A49" s="174" t="s">
        <v>1295</v>
      </c>
      <c r="B49" s="22" t="s">
        <v>213</v>
      </c>
      <c r="C49" s="29">
        <v>39717.684931999996</v>
      </c>
      <c r="D49" s="27" t="str">
        <f t="shared" si="8"/>
        <v>N/A</v>
      </c>
      <c r="E49" s="29">
        <v>51955.761904999999</v>
      </c>
      <c r="F49" s="27" t="str">
        <f t="shared" si="9"/>
        <v>N/A</v>
      </c>
      <c r="G49" s="29">
        <v>93612.082353000005</v>
      </c>
      <c r="H49" s="27" t="str">
        <f t="shared" si="10"/>
        <v>N/A</v>
      </c>
      <c r="I49" s="8">
        <v>30.81</v>
      </c>
      <c r="J49" s="8">
        <v>80.180000000000007</v>
      </c>
      <c r="K49" s="28" t="s">
        <v>736</v>
      </c>
      <c r="L49" s="111" t="str">
        <f t="shared" si="11"/>
        <v>No</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29903.948342</v>
      </c>
      <c r="D51" s="27" t="str">
        <f t="shared" si="8"/>
        <v>N/A</v>
      </c>
      <c r="E51" s="29">
        <v>31482.853488000001</v>
      </c>
      <c r="F51" s="27" t="str">
        <f t="shared" si="9"/>
        <v>N/A</v>
      </c>
      <c r="G51" s="29">
        <v>34983.167239000002</v>
      </c>
      <c r="H51" s="27" t="str">
        <f t="shared" si="10"/>
        <v>N/A</v>
      </c>
      <c r="I51" s="8">
        <v>5.28</v>
      </c>
      <c r="J51" s="8">
        <v>11.12</v>
      </c>
      <c r="K51" s="28" t="s">
        <v>736</v>
      </c>
      <c r="L51" s="111" t="str">
        <f t="shared" si="11"/>
        <v>Yes</v>
      </c>
    </row>
    <row r="52" spans="1:12" x14ac:dyDescent="0.25">
      <c r="A52" s="174" t="s">
        <v>1298</v>
      </c>
      <c r="B52" s="22" t="s">
        <v>213</v>
      </c>
      <c r="C52" s="29">
        <v>23482.375414999999</v>
      </c>
      <c r="D52" s="27" t="str">
        <f t="shared" si="8"/>
        <v>N/A</v>
      </c>
      <c r="E52" s="29">
        <v>25893.344056000002</v>
      </c>
      <c r="F52" s="27" t="str">
        <f t="shared" si="9"/>
        <v>N/A</v>
      </c>
      <c r="G52" s="29">
        <v>29569.124879999999</v>
      </c>
      <c r="H52" s="27" t="str">
        <f t="shared" si="10"/>
        <v>N/A</v>
      </c>
      <c r="I52" s="8">
        <v>10.27</v>
      </c>
      <c r="J52" s="8">
        <v>14.2</v>
      </c>
      <c r="K52" s="28" t="s">
        <v>736</v>
      </c>
      <c r="L52" s="111" t="str">
        <f t="shared" si="11"/>
        <v>Yes</v>
      </c>
    </row>
    <row r="53" spans="1:12" x14ac:dyDescent="0.25">
      <c r="A53" s="174" t="s">
        <v>1299</v>
      </c>
      <c r="B53" s="22" t="s">
        <v>213</v>
      </c>
      <c r="C53" s="29">
        <v>27955.479409</v>
      </c>
      <c r="D53" s="27" t="str">
        <f t="shared" si="8"/>
        <v>N/A</v>
      </c>
      <c r="E53" s="29">
        <v>30217.048085999999</v>
      </c>
      <c r="F53" s="27" t="str">
        <f t="shared" si="9"/>
        <v>N/A</v>
      </c>
      <c r="G53" s="29">
        <v>37833.123700999997</v>
      </c>
      <c r="H53" s="27" t="str">
        <f t="shared" si="10"/>
        <v>N/A</v>
      </c>
      <c r="I53" s="8">
        <v>8.09</v>
      </c>
      <c r="J53" s="8">
        <v>25.2</v>
      </c>
      <c r="K53" s="28" t="s">
        <v>736</v>
      </c>
      <c r="L53" s="111" t="str">
        <f t="shared" si="11"/>
        <v>Yes</v>
      </c>
    </row>
    <row r="54" spans="1:12" x14ac:dyDescent="0.25">
      <c r="A54" s="174" t="s">
        <v>1300</v>
      </c>
      <c r="B54" s="22" t="s">
        <v>213</v>
      </c>
      <c r="C54" s="29">
        <v>14724.415161999999</v>
      </c>
      <c r="D54" s="27" t="str">
        <f t="shared" si="8"/>
        <v>N/A</v>
      </c>
      <c r="E54" s="29">
        <v>17801.033834999998</v>
      </c>
      <c r="F54" s="27" t="str">
        <f t="shared" si="9"/>
        <v>N/A</v>
      </c>
      <c r="G54" s="29">
        <v>18584.025641</v>
      </c>
      <c r="H54" s="27" t="str">
        <f t="shared" si="10"/>
        <v>N/A</v>
      </c>
      <c r="I54" s="8">
        <v>20.89</v>
      </c>
      <c r="J54" s="8">
        <v>4.399</v>
      </c>
      <c r="K54" s="28" t="s">
        <v>736</v>
      </c>
      <c r="L54" s="111" t="str">
        <f t="shared" si="11"/>
        <v>Yes</v>
      </c>
    </row>
    <row r="55" spans="1:12" x14ac:dyDescent="0.25">
      <c r="A55" s="174" t="s">
        <v>1677</v>
      </c>
      <c r="B55" s="22" t="s">
        <v>213</v>
      </c>
      <c r="C55" s="29">
        <v>89974.531902999996</v>
      </c>
      <c r="D55" s="27" t="str">
        <f t="shared" si="8"/>
        <v>N/A</v>
      </c>
      <c r="E55" s="29">
        <v>93313.544185999999</v>
      </c>
      <c r="F55" s="27" t="str">
        <f t="shared" si="9"/>
        <v>N/A</v>
      </c>
      <c r="G55" s="29">
        <v>95636.087499999994</v>
      </c>
      <c r="H55" s="27" t="str">
        <f t="shared" si="10"/>
        <v>N/A</v>
      </c>
      <c r="I55" s="8">
        <v>3.7109999999999999</v>
      </c>
      <c r="J55" s="8">
        <v>2.4889999999999999</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4727.2764606999999</v>
      </c>
      <c r="D57" s="27" t="str">
        <f t="shared" si="8"/>
        <v>N/A</v>
      </c>
      <c r="E57" s="29">
        <v>4200.5569154000004</v>
      </c>
      <c r="F57" s="27" t="str">
        <f t="shared" si="9"/>
        <v>N/A</v>
      </c>
      <c r="G57" s="29">
        <v>5316.5588900000002</v>
      </c>
      <c r="H57" s="27" t="str">
        <f t="shared" si="10"/>
        <v>N/A</v>
      </c>
      <c r="I57" s="8">
        <v>-11.1</v>
      </c>
      <c r="J57" s="8">
        <v>26.57</v>
      </c>
      <c r="K57" s="28" t="s">
        <v>736</v>
      </c>
      <c r="L57" s="111" t="str">
        <f t="shared" si="11"/>
        <v>Yes</v>
      </c>
    </row>
    <row r="58" spans="1:12" x14ac:dyDescent="0.25">
      <c r="A58" s="174" t="s">
        <v>1302</v>
      </c>
      <c r="B58" s="22" t="s">
        <v>213</v>
      </c>
      <c r="C58" s="29">
        <v>4085.7625297999998</v>
      </c>
      <c r="D58" s="27" t="str">
        <f t="shared" si="8"/>
        <v>N/A</v>
      </c>
      <c r="E58" s="29">
        <v>2059.6289753000001</v>
      </c>
      <c r="F58" s="27" t="str">
        <f t="shared" si="9"/>
        <v>N/A</v>
      </c>
      <c r="G58" s="29">
        <v>6132.2529002000001</v>
      </c>
      <c r="H58" s="27" t="str">
        <f t="shared" si="10"/>
        <v>N/A</v>
      </c>
      <c r="I58" s="8">
        <v>-49.6</v>
      </c>
      <c r="J58" s="8">
        <v>197.7</v>
      </c>
      <c r="K58" s="28" t="s">
        <v>736</v>
      </c>
      <c r="L58" s="111" t="str">
        <f t="shared" si="11"/>
        <v>No</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v>5377.2207469000004</v>
      </c>
      <c r="D60" s="27" t="str">
        <f t="shared" si="8"/>
        <v>N/A</v>
      </c>
      <c r="E60" s="29">
        <v>4418.7130681999997</v>
      </c>
      <c r="F60" s="27" t="str">
        <f t="shared" si="9"/>
        <v>N/A</v>
      </c>
      <c r="G60" s="29">
        <v>10993.466504</v>
      </c>
      <c r="H60" s="27" t="str">
        <f t="shared" si="10"/>
        <v>N/A</v>
      </c>
      <c r="I60" s="8">
        <v>-17.8</v>
      </c>
      <c r="J60" s="8">
        <v>148.80000000000001</v>
      </c>
      <c r="K60" s="28" t="s">
        <v>736</v>
      </c>
      <c r="L60" s="111" t="str">
        <f t="shared" si="11"/>
        <v>No</v>
      </c>
    </row>
    <row r="61" spans="1:12" x14ac:dyDescent="0.25">
      <c r="A61" s="110" t="s">
        <v>1681</v>
      </c>
      <c r="B61" s="22" t="s">
        <v>213</v>
      </c>
      <c r="C61" s="29">
        <v>1890.9540758000001</v>
      </c>
      <c r="D61" s="27" t="str">
        <f t="shared" si="8"/>
        <v>N/A</v>
      </c>
      <c r="E61" s="29">
        <v>2622.6555232999999</v>
      </c>
      <c r="F61" s="27" t="str">
        <f t="shared" si="9"/>
        <v>N/A</v>
      </c>
      <c r="G61" s="29">
        <v>4878.4793926000002</v>
      </c>
      <c r="H61" s="27" t="str">
        <f t="shared" si="10"/>
        <v>N/A</v>
      </c>
      <c r="I61" s="8">
        <v>38.69</v>
      </c>
      <c r="J61" s="8">
        <v>86.01</v>
      </c>
      <c r="K61" s="28" t="s">
        <v>736</v>
      </c>
      <c r="L61" s="111" t="str">
        <f t="shared" si="11"/>
        <v>No</v>
      </c>
    </row>
    <row r="62" spans="1:12" x14ac:dyDescent="0.25">
      <c r="A62" s="110" t="s">
        <v>1682</v>
      </c>
      <c r="B62" s="22" t="s">
        <v>213</v>
      </c>
      <c r="C62" s="29">
        <v>3148.8</v>
      </c>
      <c r="D62" s="27" t="str">
        <f t="shared" si="8"/>
        <v>N/A</v>
      </c>
      <c r="E62" s="29">
        <v>3131.2</v>
      </c>
      <c r="F62" s="27" t="str">
        <f t="shared" si="9"/>
        <v>N/A</v>
      </c>
      <c r="G62" s="29">
        <v>170.69252874</v>
      </c>
      <c r="H62" s="27" t="str">
        <f t="shared" si="10"/>
        <v>N/A</v>
      </c>
      <c r="I62" s="8">
        <v>-0.55900000000000005</v>
      </c>
      <c r="J62" s="8">
        <v>-94.5</v>
      </c>
      <c r="K62" s="28" t="s">
        <v>736</v>
      </c>
      <c r="L62" s="111" t="str">
        <f t="shared" si="11"/>
        <v>No</v>
      </c>
    </row>
    <row r="63" spans="1:12" x14ac:dyDescent="0.25">
      <c r="A63" s="110" t="s">
        <v>1683</v>
      </c>
      <c r="B63" s="22" t="s">
        <v>213</v>
      </c>
      <c r="C63" s="29">
        <v>5192.4295832999996</v>
      </c>
      <c r="D63" s="27" t="str">
        <f t="shared" si="8"/>
        <v>N/A</v>
      </c>
      <c r="E63" s="29">
        <v>4664.4779494000004</v>
      </c>
      <c r="F63" s="27" t="str">
        <f t="shared" si="9"/>
        <v>N/A</v>
      </c>
      <c r="G63" s="29">
        <v>4586.6606235999998</v>
      </c>
      <c r="H63" s="27" t="str">
        <f t="shared" si="10"/>
        <v>N/A</v>
      </c>
      <c r="I63" s="8">
        <v>-10.199999999999999</v>
      </c>
      <c r="J63" s="8">
        <v>-1.67</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3129.1870752999998</v>
      </c>
      <c r="D65" s="27" t="str">
        <f t="shared" si="8"/>
        <v>N/A</v>
      </c>
      <c r="E65" s="29">
        <v>3226.7221613000002</v>
      </c>
      <c r="F65" s="27" t="str">
        <f t="shared" si="9"/>
        <v>N/A</v>
      </c>
      <c r="G65" s="29">
        <v>3596.3026190999999</v>
      </c>
      <c r="H65" s="27" t="str">
        <f t="shared" si="10"/>
        <v>N/A</v>
      </c>
      <c r="I65" s="8">
        <v>3.117</v>
      </c>
      <c r="J65" s="8">
        <v>11.45</v>
      </c>
      <c r="K65" s="28" t="s">
        <v>736</v>
      </c>
      <c r="L65" s="111" t="str">
        <f t="shared" si="11"/>
        <v>Yes</v>
      </c>
    </row>
    <row r="66" spans="1:12" x14ac:dyDescent="0.25">
      <c r="A66" s="110" t="s">
        <v>1686</v>
      </c>
      <c r="B66" s="22" t="s">
        <v>213</v>
      </c>
      <c r="C66" s="29">
        <v>2116.1763507000001</v>
      </c>
      <c r="D66" s="27" t="str">
        <f t="shared" si="8"/>
        <v>N/A</v>
      </c>
      <c r="E66" s="29">
        <v>2079.5510688999998</v>
      </c>
      <c r="F66" s="27" t="str">
        <f t="shared" si="9"/>
        <v>N/A</v>
      </c>
      <c r="G66" s="29">
        <v>4826.7217742000003</v>
      </c>
      <c r="H66" s="27" t="str">
        <f t="shared" si="10"/>
        <v>N/A</v>
      </c>
      <c r="I66" s="8">
        <v>-1.73</v>
      </c>
      <c r="J66" s="8">
        <v>132.1</v>
      </c>
      <c r="K66" s="28" t="s">
        <v>736</v>
      </c>
      <c r="L66" s="111" t="str">
        <f t="shared" si="11"/>
        <v>No</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1786.0071813</v>
      </c>
      <c r="D68" s="27" t="str">
        <f t="shared" si="8"/>
        <v>N/A</v>
      </c>
      <c r="E68" s="29">
        <v>2097.3523206999998</v>
      </c>
      <c r="F68" s="27" t="str">
        <f t="shared" si="9"/>
        <v>N/A</v>
      </c>
      <c r="G68" s="29">
        <v>3729.5045316999999</v>
      </c>
      <c r="H68" s="27" t="str">
        <f t="shared" si="10"/>
        <v>N/A</v>
      </c>
      <c r="I68" s="8">
        <v>17.43</v>
      </c>
      <c r="J68" s="8">
        <v>77.819999999999993</v>
      </c>
      <c r="K68" s="28" t="s">
        <v>736</v>
      </c>
      <c r="L68" s="111" t="str">
        <f t="shared" si="11"/>
        <v>No</v>
      </c>
    </row>
    <row r="69" spans="1:12" x14ac:dyDescent="0.25">
      <c r="A69" s="134" t="s">
        <v>1689</v>
      </c>
      <c r="B69" s="22" t="s">
        <v>213</v>
      </c>
      <c r="C69" s="29">
        <v>771.50877192999997</v>
      </c>
      <c r="D69" s="27" t="str">
        <f t="shared" si="8"/>
        <v>N/A</v>
      </c>
      <c r="E69" s="29">
        <v>3213.1956522</v>
      </c>
      <c r="F69" s="27" t="str">
        <f t="shared" si="9"/>
        <v>N/A</v>
      </c>
      <c r="G69" s="29">
        <v>1706.4285714</v>
      </c>
      <c r="H69" s="27" t="str">
        <f t="shared" si="10"/>
        <v>N/A</v>
      </c>
      <c r="I69" s="8">
        <v>316.5</v>
      </c>
      <c r="J69" s="8">
        <v>-46.9</v>
      </c>
      <c r="K69" s="28" t="s">
        <v>736</v>
      </c>
      <c r="L69" s="111" t="str">
        <f t="shared" si="11"/>
        <v>No</v>
      </c>
    </row>
    <row r="70" spans="1:12" x14ac:dyDescent="0.25">
      <c r="A70" s="174" t="s">
        <v>1690</v>
      </c>
      <c r="B70" s="22" t="s">
        <v>213</v>
      </c>
      <c r="C70" s="29">
        <v>3484.3912245000001</v>
      </c>
      <c r="D70" s="27" t="str">
        <f t="shared" si="8"/>
        <v>N/A</v>
      </c>
      <c r="E70" s="29">
        <v>3441.4174757000001</v>
      </c>
      <c r="F70" s="27" t="str">
        <f t="shared" si="9"/>
        <v>N/A</v>
      </c>
      <c r="G70" s="29">
        <v>3266.2302033000001</v>
      </c>
      <c r="H70" s="27" t="str">
        <f t="shared" si="10"/>
        <v>N/A</v>
      </c>
      <c r="I70" s="8">
        <v>-1.23</v>
      </c>
      <c r="J70" s="8">
        <v>-5.09</v>
      </c>
      <c r="K70" s="28" t="s">
        <v>736</v>
      </c>
      <c r="L70" s="111" t="str">
        <f t="shared" si="11"/>
        <v>Yes</v>
      </c>
    </row>
    <row r="71" spans="1:12" x14ac:dyDescent="0.25">
      <c r="A71" s="174" t="s">
        <v>1691</v>
      </c>
      <c r="B71" s="22" t="s">
        <v>213</v>
      </c>
      <c r="C71" s="29">
        <v>3002.8488121</v>
      </c>
      <c r="D71" s="27" t="str">
        <f t="shared" si="8"/>
        <v>N/A</v>
      </c>
      <c r="E71" s="29">
        <v>4303.8350305000004</v>
      </c>
      <c r="F71" s="27" t="str">
        <f t="shared" si="9"/>
        <v>N/A</v>
      </c>
      <c r="G71" s="29">
        <v>7186.6302250999997</v>
      </c>
      <c r="H71" s="27" t="str">
        <f t="shared" si="10"/>
        <v>N/A</v>
      </c>
      <c r="I71" s="8">
        <v>43.33</v>
      </c>
      <c r="J71" s="8">
        <v>66.98</v>
      </c>
      <c r="K71" s="28" t="s">
        <v>736</v>
      </c>
      <c r="L71" s="111" t="str">
        <f t="shared" si="11"/>
        <v>No</v>
      </c>
    </row>
    <row r="72" spans="1:12" x14ac:dyDescent="0.25">
      <c r="A72" s="174" t="s">
        <v>1609</v>
      </c>
      <c r="B72" s="22" t="s">
        <v>213</v>
      </c>
      <c r="C72" s="29">
        <v>194605392</v>
      </c>
      <c r="D72" s="27" t="str">
        <f t="shared" ref="D72:D135" si="12">IF($B72="N/A","N/A",IF(C72&gt;10,"No",IF(C72&lt;-10,"No","Yes")))</f>
        <v>N/A</v>
      </c>
      <c r="E72" s="29">
        <v>172146873</v>
      </c>
      <c r="F72" s="27" t="str">
        <f t="shared" ref="F72:F135" si="13">IF($B72="N/A","N/A",IF(E72&gt;10,"No",IF(E72&lt;-10,"No","Yes")))</f>
        <v>N/A</v>
      </c>
      <c r="G72" s="29">
        <v>159549397</v>
      </c>
      <c r="H72" s="27" t="str">
        <f t="shared" ref="H72:H135" si="14">IF($B72="N/A","N/A",IF(G72&gt;10,"No",IF(G72&lt;-10,"No","Yes")))</f>
        <v>N/A</v>
      </c>
      <c r="I72" s="8">
        <v>-11.5</v>
      </c>
      <c r="J72" s="8">
        <v>-7.32</v>
      </c>
      <c r="K72" s="28" t="s">
        <v>736</v>
      </c>
      <c r="L72" s="111" t="str">
        <f t="shared" ref="L72:L132" si="15">IF(J72="Div by 0", "N/A", IF(K72="N/A","N/A", IF(J72&gt;VALUE(MID(K72,1,2)), "No", IF(J72&lt;-1*VALUE(MID(K72,1,2)), "No", "Yes"))))</f>
        <v>Yes</v>
      </c>
    </row>
    <row r="73" spans="1:12" x14ac:dyDescent="0.25">
      <c r="A73" s="174" t="s">
        <v>1610</v>
      </c>
      <c r="B73" s="22" t="s">
        <v>213</v>
      </c>
      <c r="C73" s="23">
        <v>5719</v>
      </c>
      <c r="D73" s="27" t="str">
        <f t="shared" si="12"/>
        <v>N/A</v>
      </c>
      <c r="E73" s="23">
        <v>5163</v>
      </c>
      <c r="F73" s="27" t="str">
        <f t="shared" si="13"/>
        <v>N/A</v>
      </c>
      <c r="G73" s="23">
        <v>4979</v>
      </c>
      <c r="H73" s="27" t="str">
        <f t="shared" si="14"/>
        <v>N/A</v>
      </c>
      <c r="I73" s="8">
        <v>-9.7200000000000006</v>
      </c>
      <c r="J73" s="8">
        <v>-3.56</v>
      </c>
      <c r="K73" s="28" t="s">
        <v>736</v>
      </c>
      <c r="L73" s="111" t="str">
        <f t="shared" si="15"/>
        <v>Yes</v>
      </c>
    </row>
    <row r="74" spans="1:12" x14ac:dyDescent="0.25">
      <c r="A74" s="174" t="s">
        <v>1303</v>
      </c>
      <c r="B74" s="22" t="s">
        <v>213</v>
      </c>
      <c r="C74" s="29">
        <v>34027.870606999997</v>
      </c>
      <c r="D74" s="27" t="str">
        <f t="shared" si="12"/>
        <v>N/A</v>
      </c>
      <c r="E74" s="29">
        <v>33342.411970000001</v>
      </c>
      <c r="F74" s="27" t="str">
        <f t="shared" si="13"/>
        <v>N/A</v>
      </c>
      <c r="G74" s="29">
        <v>32044.466157999999</v>
      </c>
      <c r="H74" s="27" t="str">
        <f t="shared" si="14"/>
        <v>N/A</v>
      </c>
      <c r="I74" s="8">
        <v>-2.0099999999999998</v>
      </c>
      <c r="J74" s="8">
        <v>-3.89</v>
      </c>
      <c r="K74" s="28" t="s">
        <v>736</v>
      </c>
      <c r="L74" s="111" t="str">
        <f t="shared" si="15"/>
        <v>Yes</v>
      </c>
    </row>
    <row r="75" spans="1:12" x14ac:dyDescent="0.25">
      <c r="A75" s="174" t="s">
        <v>1304</v>
      </c>
      <c r="B75" s="22" t="s">
        <v>213</v>
      </c>
      <c r="C75" s="23">
        <v>9.0900507081999997</v>
      </c>
      <c r="D75" s="27" t="str">
        <f t="shared" si="12"/>
        <v>N/A</v>
      </c>
      <c r="E75" s="23">
        <v>0</v>
      </c>
      <c r="F75" s="27" t="str">
        <f t="shared" si="13"/>
        <v>N/A</v>
      </c>
      <c r="G75" s="23">
        <v>1.6571600723</v>
      </c>
      <c r="H75" s="27" t="str">
        <f t="shared" si="14"/>
        <v>N/A</v>
      </c>
      <c r="I75" s="8">
        <v>-100</v>
      </c>
      <c r="J75" s="8" t="s">
        <v>1748</v>
      </c>
      <c r="K75" s="28" t="s">
        <v>736</v>
      </c>
      <c r="L75" s="111" t="str">
        <f t="shared" si="15"/>
        <v>N/A</v>
      </c>
    </row>
    <row r="76" spans="1:12" x14ac:dyDescent="0.25">
      <c r="A76" s="174" t="s">
        <v>546</v>
      </c>
      <c r="B76" s="22" t="s">
        <v>213</v>
      </c>
      <c r="C76" s="29">
        <v>469724</v>
      </c>
      <c r="D76" s="27" t="str">
        <f t="shared" si="12"/>
        <v>N/A</v>
      </c>
      <c r="E76" s="29">
        <v>527059</v>
      </c>
      <c r="F76" s="27" t="str">
        <f t="shared" si="13"/>
        <v>N/A</v>
      </c>
      <c r="G76" s="29">
        <v>1146089</v>
      </c>
      <c r="H76" s="27" t="str">
        <f t="shared" si="14"/>
        <v>N/A</v>
      </c>
      <c r="I76" s="8">
        <v>12.21</v>
      </c>
      <c r="J76" s="8">
        <v>117.4</v>
      </c>
      <c r="K76" s="28" t="s">
        <v>736</v>
      </c>
      <c r="L76" s="111" t="str">
        <f t="shared" si="15"/>
        <v>No</v>
      </c>
    </row>
    <row r="77" spans="1:12" x14ac:dyDescent="0.25">
      <c r="A77" s="174" t="s">
        <v>547</v>
      </c>
      <c r="B77" s="22" t="s">
        <v>213</v>
      </c>
      <c r="C77" s="23">
        <v>11</v>
      </c>
      <c r="D77" s="27" t="str">
        <f t="shared" si="12"/>
        <v>N/A</v>
      </c>
      <c r="E77" s="23">
        <v>11</v>
      </c>
      <c r="F77" s="27" t="str">
        <f t="shared" si="13"/>
        <v>N/A</v>
      </c>
      <c r="G77" s="23">
        <v>11</v>
      </c>
      <c r="H77" s="27" t="str">
        <f t="shared" si="14"/>
        <v>N/A</v>
      </c>
      <c r="I77" s="8">
        <v>-20</v>
      </c>
      <c r="J77" s="8">
        <v>125</v>
      </c>
      <c r="K77" s="28" t="s">
        <v>736</v>
      </c>
      <c r="L77" s="111" t="str">
        <f t="shared" si="15"/>
        <v>No</v>
      </c>
    </row>
    <row r="78" spans="1:12" x14ac:dyDescent="0.25">
      <c r="A78" s="174" t="s">
        <v>1305</v>
      </c>
      <c r="B78" s="22" t="s">
        <v>213</v>
      </c>
      <c r="C78" s="29">
        <v>93944.8</v>
      </c>
      <c r="D78" s="27" t="str">
        <f t="shared" si="12"/>
        <v>N/A</v>
      </c>
      <c r="E78" s="29">
        <v>131764.75</v>
      </c>
      <c r="F78" s="27" t="str">
        <f t="shared" si="13"/>
        <v>N/A</v>
      </c>
      <c r="G78" s="29">
        <v>127343.22222</v>
      </c>
      <c r="H78" s="27" t="str">
        <f t="shared" si="14"/>
        <v>N/A</v>
      </c>
      <c r="I78" s="8">
        <v>40.26</v>
      </c>
      <c r="J78" s="8">
        <v>-3.36</v>
      </c>
      <c r="K78" s="28" t="s">
        <v>736</v>
      </c>
      <c r="L78" s="111" t="str">
        <f t="shared" si="15"/>
        <v>Yes</v>
      </c>
    </row>
    <row r="79" spans="1:12" ht="25" x14ac:dyDescent="0.25">
      <c r="A79" s="174" t="s">
        <v>548</v>
      </c>
      <c r="B79" s="22" t="s">
        <v>213</v>
      </c>
      <c r="C79" s="29">
        <v>2419955</v>
      </c>
      <c r="D79" s="27" t="str">
        <f t="shared" si="12"/>
        <v>N/A</v>
      </c>
      <c r="E79" s="29">
        <v>2285524</v>
      </c>
      <c r="F79" s="27" t="str">
        <f t="shared" si="13"/>
        <v>N/A</v>
      </c>
      <c r="G79" s="29">
        <v>4350091</v>
      </c>
      <c r="H79" s="27" t="str">
        <f t="shared" si="14"/>
        <v>N/A</v>
      </c>
      <c r="I79" s="8">
        <v>-5.56</v>
      </c>
      <c r="J79" s="8">
        <v>90.33</v>
      </c>
      <c r="K79" s="28" t="s">
        <v>736</v>
      </c>
      <c r="L79" s="111" t="str">
        <f t="shared" si="15"/>
        <v>No</v>
      </c>
    </row>
    <row r="80" spans="1:12" x14ac:dyDescent="0.25">
      <c r="A80" s="174" t="s">
        <v>549</v>
      </c>
      <c r="B80" s="22" t="s">
        <v>213</v>
      </c>
      <c r="C80" s="23">
        <v>449</v>
      </c>
      <c r="D80" s="27" t="str">
        <f t="shared" si="12"/>
        <v>N/A</v>
      </c>
      <c r="E80" s="23">
        <v>467</v>
      </c>
      <c r="F80" s="27" t="str">
        <f t="shared" si="13"/>
        <v>N/A</v>
      </c>
      <c r="G80" s="23">
        <v>419</v>
      </c>
      <c r="H80" s="27" t="str">
        <f t="shared" si="14"/>
        <v>N/A</v>
      </c>
      <c r="I80" s="8">
        <v>4.0090000000000003</v>
      </c>
      <c r="J80" s="8">
        <v>-10.3</v>
      </c>
      <c r="K80" s="28" t="s">
        <v>736</v>
      </c>
      <c r="L80" s="111" t="str">
        <f t="shared" si="15"/>
        <v>Yes</v>
      </c>
    </row>
    <row r="81" spans="1:12" ht="25" x14ac:dyDescent="0.25">
      <c r="A81" s="174" t="s">
        <v>1306</v>
      </c>
      <c r="B81" s="22" t="s">
        <v>213</v>
      </c>
      <c r="C81" s="29">
        <v>5389.6547884000001</v>
      </c>
      <c r="D81" s="27" t="str">
        <f t="shared" si="12"/>
        <v>N/A</v>
      </c>
      <c r="E81" s="29">
        <v>4894.0556745000004</v>
      </c>
      <c r="F81" s="27" t="str">
        <f t="shared" si="13"/>
        <v>N/A</v>
      </c>
      <c r="G81" s="29">
        <v>10382.078759</v>
      </c>
      <c r="H81" s="27" t="str">
        <f t="shared" si="14"/>
        <v>N/A</v>
      </c>
      <c r="I81" s="8">
        <v>-9.1999999999999993</v>
      </c>
      <c r="J81" s="8">
        <v>112.1</v>
      </c>
      <c r="K81" s="28" t="s">
        <v>736</v>
      </c>
      <c r="L81" s="111" t="str">
        <f t="shared" si="15"/>
        <v>No</v>
      </c>
    </row>
    <row r="82" spans="1:12" x14ac:dyDescent="0.25">
      <c r="A82" s="174" t="s">
        <v>550</v>
      </c>
      <c r="B82" s="22" t="s">
        <v>213</v>
      </c>
      <c r="C82" s="29">
        <v>32964799</v>
      </c>
      <c r="D82" s="27" t="str">
        <f t="shared" si="12"/>
        <v>N/A</v>
      </c>
      <c r="E82" s="29">
        <v>40701916</v>
      </c>
      <c r="F82" s="27" t="str">
        <f t="shared" si="13"/>
        <v>N/A</v>
      </c>
      <c r="G82" s="29">
        <v>59890466</v>
      </c>
      <c r="H82" s="27" t="str">
        <f t="shared" si="14"/>
        <v>N/A</v>
      </c>
      <c r="I82" s="8">
        <v>23.47</v>
      </c>
      <c r="J82" s="8">
        <v>47.14</v>
      </c>
      <c r="K82" s="28" t="s">
        <v>736</v>
      </c>
      <c r="L82" s="111" t="str">
        <f t="shared" si="15"/>
        <v>No</v>
      </c>
    </row>
    <row r="83" spans="1:12" x14ac:dyDescent="0.25">
      <c r="A83" s="174" t="s">
        <v>551</v>
      </c>
      <c r="B83" s="22" t="s">
        <v>213</v>
      </c>
      <c r="C83" s="23">
        <v>270</v>
      </c>
      <c r="D83" s="27" t="str">
        <f t="shared" si="12"/>
        <v>N/A</v>
      </c>
      <c r="E83" s="23">
        <v>285</v>
      </c>
      <c r="F83" s="27" t="str">
        <f t="shared" si="13"/>
        <v>N/A</v>
      </c>
      <c r="G83" s="23">
        <v>208</v>
      </c>
      <c r="H83" s="27" t="str">
        <f t="shared" si="14"/>
        <v>N/A</v>
      </c>
      <c r="I83" s="8">
        <v>5.556</v>
      </c>
      <c r="J83" s="8">
        <v>-27</v>
      </c>
      <c r="K83" s="28" t="s">
        <v>736</v>
      </c>
      <c r="L83" s="111" t="str">
        <f t="shared" si="15"/>
        <v>Yes</v>
      </c>
    </row>
    <row r="84" spans="1:12" x14ac:dyDescent="0.25">
      <c r="A84" s="174" t="s">
        <v>1307</v>
      </c>
      <c r="B84" s="22" t="s">
        <v>213</v>
      </c>
      <c r="C84" s="29">
        <v>122091.84815000001</v>
      </c>
      <c r="D84" s="27" t="str">
        <f t="shared" si="12"/>
        <v>N/A</v>
      </c>
      <c r="E84" s="29">
        <v>142813.74035000001</v>
      </c>
      <c r="F84" s="27" t="str">
        <f t="shared" si="13"/>
        <v>N/A</v>
      </c>
      <c r="G84" s="29">
        <v>287934.93268999999</v>
      </c>
      <c r="H84" s="27" t="str">
        <f t="shared" si="14"/>
        <v>N/A</v>
      </c>
      <c r="I84" s="8">
        <v>16.97</v>
      </c>
      <c r="J84" s="8">
        <v>101.6</v>
      </c>
      <c r="K84" s="28" t="s">
        <v>736</v>
      </c>
      <c r="L84" s="111" t="str">
        <f t="shared" si="15"/>
        <v>No</v>
      </c>
    </row>
    <row r="85" spans="1:12" x14ac:dyDescent="0.25">
      <c r="A85" s="174" t="s">
        <v>552</v>
      </c>
      <c r="B85" s="22" t="s">
        <v>213</v>
      </c>
      <c r="C85" s="29">
        <v>57004855</v>
      </c>
      <c r="D85" s="27" t="str">
        <f t="shared" si="12"/>
        <v>N/A</v>
      </c>
      <c r="E85" s="29">
        <v>57320436</v>
      </c>
      <c r="F85" s="27" t="str">
        <f t="shared" si="13"/>
        <v>N/A</v>
      </c>
      <c r="G85" s="29">
        <v>92464452</v>
      </c>
      <c r="H85" s="27" t="str">
        <f t="shared" si="14"/>
        <v>N/A</v>
      </c>
      <c r="I85" s="8">
        <v>0.55359999999999998</v>
      </c>
      <c r="J85" s="8">
        <v>61.31</v>
      </c>
      <c r="K85" s="28" t="s">
        <v>736</v>
      </c>
      <c r="L85" s="111" t="str">
        <f t="shared" si="15"/>
        <v>No</v>
      </c>
    </row>
    <row r="86" spans="1:12" x14ac:dyDescent="0.25">
      <c r="A86" s="174" t="s">
        <v>553</v>
      </c>
      <c r="B86" s="22" t="s">
        <v>213</v>
      </c>
      <c r="C86" s="23">
        <v>948</v>
      </c>
      <c r="D86" s="27" t="str">
        <f t="shared" si="12"/>
        <v>N/A</v>
      </c>
      <c r="E86" s="23">
        <v>915</v>
      </c>
      <c r="F86" s="27" t="str">
        <f t="shared" si="13"/>
        <v>N/A</v>
      </c>
      <c r="G86" s="23">
        <v>925</v>
      </c>
      <c r="H86" s="27" t="str">
        <f t="shared" si="14"/>
        <v>N/A</v>
      </c>
      <c r="I86" s="8">
        <v>-3.48</v>
      </c>
      <c r="J86" s="8">
        <v>1.093</v>
      </c>
      <c r="K86" s="28" t="s">
        <v>736</v>
      </c>
      <c r="L86" s="111" t="str">
        <f t="shared" si="15"/>
        <v>Yes</v>
      </c>
    </row>
    <row r="87" spans="1:12" x14ac:dyDescent="0.25">
      <c r="A87" s="174" t="s">
        <v>1308</v>
      </c>
      <c r="B87" s="22" t="s">
        <v>213</v>
      </c>
      <c r="C87" s="29">
        <v>60131.703586000003</v>
      </c>
      <c r="D87" s="27" t="str">
        <f t="shared" si="12"/>
        <v>N/A</v>
      </c>
      <c r="E87" s="29">
        <v>62645.285245999999</v>
      </c>
      <c r="F87" s="27" t="str">
        <f t="shared" si="13"/>
        <v>N/A</v>
      </c>
      <c r="G87" s="29">
        <v>99961.569730000003</v>
      </c>
      <c r="H87" s="27" t="str">
        <f t="shared" si="14"/>
        <v>N/A</v>
      </c>
      <c r="I87" s="8">
        <v>4.18</v>
      </c>
      <c r="J87" s="8">
        <v>59.57</v>
      </c>
      <c r="K87" s="28" t="s">
        <v>736</v>
      </c>
      <c r="L87" s="111" t="str">
        <f t="shared" si="15"/>
        <v>No</v>
      </c>
    </row>
    <row r="88" spans="1:12" x14ac:dyDescent="0.25">
      <c r="A88" s="174" t="s">
        <v>554</v>
      </c>
      <c r="B88" s="22" t="s">
        <v>213</v>
      </c>
      <c r="C88" s="29">
        <v>31786429</v>
      </c>
      <c r="D88" s="27" t="str">
        <f t="shared" si="12"/>
        <v>N/A</v>
      </c>
      <c r="E88" s="29">
        <v>28852006</v>
      </c>
      <c r="F88" s="27" t="str">
        <f t="shared" si="13"/>
        <v>N/A</v>
      </c>
      <c r="G88" s="29">
        <v>31621019</v>
      </c>
      <c r="H88" s="27" t="str">
        <f t="shared" si="14"/>
        <v>N/A</v>
      </c>
      <c r="I88" s="8">
        <v>-9.23</v>
      </c>
      <c r="J88" s="8">
        <v>9.5969999999999995</v>
      </c>
      <c r="K88" s="28" t="s">
        <v>736</v>
      </c>
      <c r="L88" s="111" t="str">
        <f t="shared" si="15"/>
        <v>Yes</v>
      </c>
    </row>
    <row r="89" spans="1:12" x14ac:dyDescent="0.25">
      <c r="A89" s="174" t="s">
        <v>555</v>
      </c>
      <c r="B89" s="22" t="s">
        <v>213</v>
      </c>
      <c r="C89" s="23">
        <v>17822</v>
      </c>
      <c r="D89" s="27" t="str">
        <f t="shared" si="12"/>
        <v>N/A</v>
      </c>
      <c r="E89" s="23">
        <v>17208</v>
      </c>
      <c r="F89" s="27" t="str">
        <f t="shared" si="13"/>
        <v>N/A</v>
      </c>
      <c r="G89" s="23">
        <v>18411</v>
      </c>
      <c r="H89" s="27" t="str">
        <f t="shared" si="14"/>
        <v>N/A</v>
      </c>
      <c r="I89" s="8">
        <v>-3.45</v>
      </c>
      <c r="J89" s="8">
        <v>6.9909999999999997</v>
      </c>
      <c r="K89" s="28" t="s">
        <v>736</v>
      </c>
      <c r="L89" s="111" t="str">
        <f t="shared" si="15"/>
        <v>Yes</v>
      </c>
    </row>
    <row r="90" spans="1:12" x14ac:dyDescent="0.25">
      <c r="A90" s="174" t="s">
        <v>1309</v>
      </c>
      <c r="B90" s="22" t="s">
        <v>213</v>
      </c>
      <c r="C90" s="29">
        <v>1783.5500505</v>
      </c>
      <c r="D90" s="27" t="str">
        <f t="shared" si="12"/>
        <v>N/A</v>
      </c>
      <c r="E90" s="29">
        <v>1676.6623663</v>
      </c>
      <c r="F90" s="27" t="str">
        <f t="shared" si="13"/>
        <v>N/A</v>
      </c>
      <c r="G90" s="29">
        <v>1717.5068709</v>
      </c>
      <c r="H90" s="27" t="str">
        <f t="shared" si="14"/>
        <v>N/A</v>
      </c>
      <c r="I90" s="8">
        <v>-5.99</v>
      </c>
      <c r="J90" s="8">
        <v>2.4359999999999999</v>
      </c>
      <c r="K90" s="28" t="s">
        <v>736</v>
      </c>
      <c r="L90" s="111" t="str">
        <f t="shared" si="15"/>
        <v>Yes</v>
      </c>
    </row>
    <row r="91" spans="1:12" x14ac:dyDescent="0.25">
      <c r="A91" s="174" t="s">
        <v>556</v>
      </c>
      <c r="B91" s="22" t="s">
        <v>213</v>
      </c>
      <c r="C91" s="29">
        <v>13158904</v>
      </c>
      <c r="D91" s="27" t="str">
        <f t="shared" si="12"/>
        <v>N/A</v>
      </c>
      <c r="E91" s="29">
        <v>12794533</v>
      </c>
      <c r="F91" s="27" t="str">
        <f t="shared" si="13"/>
        <v>N/A</v>
      </c>
      <c r="G91" s="29">
        <v>16275884</v>
      </c>
      <c r="H91" s="27" t="str">
        <f t="shared" si="14"/>
        <v>N/A</v>
      </c>
      <c r="I91" s="8">
        <v>-2.77</v>
      </c>
      <c r="J91" s="8">
        <v>27.21</v>
      </c>
      <c r="K91" s="28" t="s">
        <v>736</v>
      </c>
      <c r="L91" s="111" t="str">
        <f t="shared" si="15"/>
        <v>Yes</v>
      </c>
    </row>
    <row r="92" spans="1:12" x14ac:dyDescent="0.25">
      <c r="A92" s="174" t="s">
        <v>557</v>
      </c>
      <c r="B92" s="22" t="s">
        <v>213</v>
      </c>
      <c r="C92" s="23">
        <v>9821</v>
      </c>
      <c r="D92" s="27" t="str">
        <f t="shared" si="12"/>
        <v>N/A</v>
      </c>
      <c r="E92" s="23">
        <v>10265</v>
      </c>
      <c r="F92" s="27" t="str">
        <f t="shared" si="13"/>
        <v>N/A</v>
      </c>
      <c r="G92" s="23">
        <v>10387</v>
      </c>
      <c r="H92" s="27" t="str">
        <f t="shared" si="14"/>
        <v>N/A</v>
      </c>
      <c r="I92" s="8">
        <v>4.5209999999999999</v>
      </c>
      <c r="J92" s="8">
        <v>1.1890000000000001</v>
      </c>
      <c r="K92" s="28" t="s">
        <v>736</v>
      </c>
      <c r="L92" s="111" t="str">
        <f t="shared" si="15"/>
        <v>Yes</v>
      </c>
    </row>
    <row r="93" spans="1:12" x14ac:dyDescent="0.25">
      <c r="A93" s="174" t="s">
        <v>1310</v>
      </c>
      <c r="B93" s="22" t="s">
        <v>213</v>
      </c>
      <c r="C93" s="29">
        <v>1339.8741471999999</v>
      </c>
      <c r="D93" s="27" t="str">
        <f t="shared" si="12"/>
        <v>N/A</v>
      </c>
      <c r="E93" s="29">
        <v>1246.4230881999999</v>
      </c>
      <c r="F93" s="27" t="str">
        <f t="shared" si="13"/>
        <v>N/A</v>
      </c>
      <c r="G93" s="29">
        <v>1566.9475305999999</v>
      </c>
      <c r="H93" s="27" t="str">
        <f t="shared" si="14"/>
        <v>N/A</v>
      </c>
      <c r="I93" s="8">
        <v>-6.97</v>
      </c>
      <c r="J93" s="8">
        <v>25.72</v>
      </c>
      <c r="K93" s="28" t="s">
        <v>736</v>
      </c>
      <c r="L93" s="111" t="str">
        <f t="shared" si="15"/>
        <v>Yes</v>
      </c>
    </row>
    <row r="94" spans="1:12" ht="25" x14ac:dyDescent="0.25">
      <c r="A94" s="174" t="s">
        <v>558</v>
      </c>
      <c r="B94" s="22" t="s">
        <v>213</v>
      </c>
      <c r="C94" s="29">
        <v>888366</v>
      </c>
      <c r="D94" s="27" t="str">
        <f t="shared" si="12"/>
        <v>N/A</v>
      </c>
      <c r="E94" s="29">
        <v>832616</v>
      </c>
      <c r="F94" s="27" t="str">
        <f t="shared" si="13"/>
        <v>N/A</v>
      </c>
      <c r="G94" s="29">
        <v>881838</v>
      </c>
      <c r="H94" s="27" t="str">
        <f t="shared" si="14"/>
        <v>N/A</v>
      </c>
      <c r="I94" s="8">
        <v>-6.28</v>
      </c>
      <c r="J94" s="8">
        <v>5.9119999999999999</v>
      </c>
      <c r="K94" s="28" t="s">
        <v>736</v>
      </c>
      <c r="L94" s="111" t="str">
        <f t="shared" si="15"/>
        <v>Yes</v>
      </c>
    </row>
    <row r="95" spans="1:12" x14ac:dyDescent="0.25">
      <c r="A95" s="174" t="s">
        <v>559</v>
      </c>
      <c r="B95" s="22" t="s">
        <v>213</v>
      </c>
      <c r="C95" s="23">
        <v>4488</v>
      </c>
      <c r="D95" s="27" t="str">
        <f t="shared" si="12"/>
        <v>N/A</v>
      </c>
      <c r="E95" s="23">
        <v>4331</v>
      </c>
      <c r="F95" s="27" t="str">
        <f t="shared" si="13"/>
        <v>N/A</v>
      </c>
      <c r="G95" s="23">
        <v>4423</v>
      </c>
      <c r="H95" s="27" t="str">
        <f t="shared" si="14"/>
        <v>N/A</v>
      </c>
      <c r="I95" s="8">
        <v>-3.5</v>
      </c>
      <c r="J95" s="8">
        <v>2.1240000000000001</v>
      </c>
      <c r="K95" s="28" t="s">
        <v>736</v>
      </c>
      <c r="L95" s="111" t="str">
        <f t="shared" si="15"/>
        <v>Yes</v>
      </c>
    </row>
    <row r="96" spans="1:12" ht="25" x14ac:dyDescent="0.25">
      <c r="A96" s="174" t="s">
        <v>1311</v>
      </c>
      <c r="B96" s="22" t="s">
        <v>213</v>
      </c>
      <c r="C96" s="29">
        <v>197.94251337</v>
      </c>
      <c r="D96" s="27" t="str">
        <f t="shared" si="12"/>
        <v>N/A</v>
      </c>
      <c r="E96" s="29">
        <v>192.24567074999999</v>
      </c>
      <c r="F96" s="27" t="str">
        <f t="shared" si="13"/>
        <v>N/A</v>
      </c>
      <c r="G96" s="29">
        <v>199.37553697000001</v>
      </c>
      <c r="H96" s="27" t="str">
        <f t="shared" si="14"/>
        <v>N/A</v>
      </c>
      <c r="I96" s="8">
        <v>-2.88</v>
      </c>
      <c r="J96" s="8">
        <v>3.7090000000000001</v>
      </c>
      <c r="K96" s="28" t="s">
        <v>736</v>
      </c>
      <c r="L96" s="111" t="str">
        <f t="shared" si="15"/>
        <v>Yes</v>
      </c>
    </row>
    <row r="97" spans="1:12" x14ac:dyDescent="0.25">
      <c r="A97" s="174" t="s">
        <v>560</v>
      </c>
      <c r="B97" s="22" t="s">
        <v>213</v>
      </c>
      <c r="C97" s="29">
        <v>13183450</v>
      </c>
      <c r="D97" s="27" t="str">
        <f t="shared" si="12"/>
        <v>N/A</v>
      </c>
      <c r="E97" s="29">
        <v>13341088</v>
      </c>
      <c r="F97" s="27" t="str">
        <f t="shared" si="13"/>
        <v>N/A</v>
      </c>
      <c r="G97" s="29">
        <v>14545644</v>
      </c>
      <c r="H97" s="27" t="str">
        <f t="shared" si="14"/>
        <v>N/A</v>
      </c>
      <c r="I97" s="8">
        <v>1.196</v>
      </c>
      <c r="J97" s="8">
        <v>9.0289999999999999</v>
      </c>
      <c r="K97" s="28" t="s">
        <v>736</v>
      </c>
      <c r="L97" s="111" t="str">
        <f t="shared" si="15"/>
        <v>Yes</v>
      </c>
    </row>
    <row r="98" spans="1:12" x14ac:dyDescent="0.25">
      <c r="A98" s="174" t="s">
        <v>561</v>
      </c>
      <c r="B98" s="22" t="s">
        <v>213</v>
      </c>
      <c r="C98" s="23">
        <v>17178</v>
      </c>
      <c r="D98" s="27" t="str">
        <f t="shared" si="12"/>
        <v>N/A</v>
      </c>
      <c r="E98" s="23">
        <v>16267</v>
      </c>
      <c r="F98" s="27" t="str">
        <f t="shared" si="13"/>
        <v>N/A</v>
      </c>
      <c r="G98" s="23">
        <v>15962</v>
      </c>
      <c r="H98" s="27" t="str">
        <f t="shared" si="14"/>
        <v>N/A</v>
      </c>
      <c r="I98" s="8">
        <v>-5.3</v>
      </c>
      <c r="J98" s="8">
        <v>-1.87</v>
      </c>
      <c r="K98" s="28" t="s">
        <v>736</v>
      </c>
      <c r="L98" s="111" t="str">
        <f t="shared" si="15"/>
        <v>Yes</v>
      </c>
    </row>
    <row r="99" spans="1:12" x14ac:dyDescent="0.25">
      <c r="A99" s="174" t="s">
        <v>1312</v>
      </c>
      <c r="B99" s="22" t="s">
        <v>213</v>
      </c>
      <c r="C99" s="29">
        <v>767.46128768999995</v>
      </c>
      <c r="D99" s="27" t="str">
        <f t="shared" si="12"/>
        <v>N/A</v>
      </c>
      <c r="E99" s="29">
        <v>820.13204646999998</v>
      </c>
      <c r="F99" s="27" t="str">
        <f t="shared" si="13"/>
        <v>N/A</v>
      </c>
      <c r="G99" s="29">
        <v>911.26700915000004</v>
      </c>
      <c r="H99" s="27" t="str">
        <f t="shared" si="14"/>
        <v>N/A</v>
      </c>
      <c r="I99" s="8">
        <v>6.8630000000000004</v>
      </c>
      <c r="J99" s="8">
        <v>11.11</v>
      </c>
      <c r="K99" s="28" t="s">
        <v>736</v>
      </c>
      <c r="L99" s="111" t="str">
        <f t="shared" si="15"/>
        <v>Yes</v>
      </c>
    </row>
    <row r="100" spans="1:12" x14ac:dyDescent="0.25">
      <c r="A100" s="174" t="s">
        <v>562</v>
      </c>
      <c r="B100" s="22" t="s">
        <v>213</v>
      </c>
      <c r="C100" s="29">
        <v>12257129</v>
      </c>
      <c r="D100" s="27" t="str">
        <f t="shared" si="12"/>
        <v>N/A</v>
      </c>
      <c r="E100" s="29">
        <v>12869616</v>
      </c>
      <c r="F100" s="27" t="str">
        <f t="shared" si="13"/>
        <v>N/A</v>
      </c>
      <c r="G100" s="29">
        <v>13541099</v>
      </c>
      <c r="H100" s="27" t="str">
        <f t="shared" si="14"/>
        <v>N/A</v>
      </c>
      <c r="I100" s="8">
        <v>4.9969999999999999</v>
      </c>
      <c r="J100" s="8">
        <v>5.218</v>
      </c>
      <c r="K100" s="28" t="s">
        <v>736</v>
      </c>
      <c r="L100" s="111" t="str">
        <f t="shared" si="15"/>
        <v>Yes</v>
      </c>
    </row>
    <row r="101" spans="1:12" x14ac:dyDescent="0.25">
      <c r="A101" s="174" t="s">
        <v>563</v>
      </c>
      <c r="B101" s="22" t="s">
        <v>213</v>
      </c>
      <c r="C101" s="23">
        <v>9122</v>
      </c>
      <c r="D101" s="27" t="str">
        <f t="shared" si="12"/>
        <v>N/A</v>
      </c>
      <c r="E101" s="23">
        <v>9449</v>
      </c>
      <c r="F101" s="27" t="str">
        <f t="shared" si="13"/>
        <v>N/A</v>
      </c>
      <c r="G101" s="23">
        <v>10653</v>
      </c>
      <c r="H101" s="27" t="str">
        <f t="shared" si="14"/>
        <v>N/A</v>
      </c>
      <c r="I101" s="8">
        <v>3.585</v>
      </c>
      <c r="J101" s="8">
        <v>12.74</v>
      </c>
      <c r="K101" s="28" t="s">
        <v>736</v>
      </c>
      <c r="L101" s="111" t="str">
        <f t="shared" si="15"/>
        <v>Yes</v>
      </c>
    </row>
    <row r="102" spans="1:12" x14ac:dyDescent="0.25">
      <c r="A102" s="174" t="s">
        <v>1313</v>
      </c>
      <c r="B102" s="22" t="s">
        <v>213</v>
      </c>
      <c r="C102" s="29">
        <v>1343.6887744000001</v>
      </c>
      <c r="D102" s="27" t="str">
        <f t="shared" si="12"/>
        <v>N/A</v>
      </c>
      <c r="E102" s="29">
        <v>1362.0082548</v>
      </c>
      <c r="F102" s="27" t="str">
        <f t="shared" si="13"/>
        <v>N/A</v>
      </c>
      <c r="G102" s="29">
        <v>1271.1066366</v>
      </c>
      <c r="H102" s="27" t="str">
        <f t="shared" si="14"/>
        <v>N/A</v>
      </c>
      <c r="I102" s="8">
        <v>1.363</v>
      </c>
      <c r="J102" s="8">
        <v>-6.67</v>
      </c>
      <c r="K102" s="28" t="s">
        <v>736</v>
      </c>
      <c r="L102" s="111" t="str">
        <f t="shared" si="15"/>
        <v>Yes</v>
      </c>
    </row>
    <row r="103" spans="1:12" ht="25" x14ac:dyDescent="0.25">
      <c r="A103" s="174" t="s">
        <v>564</v>
      </c>
      <c r="B103" s="22" t="s">
        <v>213</v>
      </c>
      <c r="C103" s="29">
        <v>9737471</v>
      </c>
      <c r="D103" s="27" t="str">
        <f t="shared" si="12"/>
        <v>N/A</v>
      </c>
      <c r="E103" s="29">
        <v>5144751</v>
      </c>
      <c r="F103" s="27" t="str">
        <f t="shared" si="13"/>
        <v>N/A</v>
      </c>
      <c r="G103" s="29">
        <v>5442113</v>
      </c>
      <c r="H103" s="27" t="str">
        <f t="shared" si="14"/>
        <v>N/A</v>
      </c>
      <c r="I103" s="8">
        <v>-47.2</v>
      </c>
      <c r="J103" s="8">
        <v>5.78</v>
      </c>
      <c r="K103" s="28" t="s">
        <v>736</v>
      </c>
      <c r="L103" s="111" t="str">
        <f t="shared" si="15"/>
        <v>Yes</v>
      </c>
    </row>
    <row r="104" spans="1:12" x14ac:dyDescent="0.25">
      <c r="A104" s="174" t="s">
        <v>565</v>
      </c>
      <c r="B104" s="22" t="s">
        <v>213</v>
      </c>
      <c r="C104" s="23">
        <v>2826</v>
      </c>
      <c r="D104" s="27" t="str">
        <f t="shared" si="12"/>
        <v>N/A</v>
      </c>
      <c r="E104" s="23">
        <v>3581</v>
      </c>
      <c r="F104" s="27" t="str">
        <f t="shared" si="13"/>
        <v>N/A</v>
      </c>
      <c r="G104" s="23">
        <v>4182</v>
      </c>
      <c r="H104" s="27" t="str">
        <f t="shared" si="14"/>
        <v>N/A</v>
      </c>
      <c r="I104" s="8">
        <v>26.72</v>
      </c>
      <c r="J104" s="8">
        <v>16.78</v>
      </c>
      <c r="K104" s="28" t="s">
        <v>736</v>
      </c>
      <c r="L104" s="111" t="str">
        <f t="shared" si="15"/>
        <v>Yes</v>
      </c>
    </row>
    <row r="105" spans="1:12" x14ac:dyDescent="0.25">
      <c r="A105" s="174" t="s">
        <v>1314</v>
      </c>
      <c r="B105" s="22" t="s">
        <v>213</v>
      </c>
      <c r="C105" s="29">
        <v>3445.6726822000001</v>
      </c>
      <c r="D105" s="27" t="str">
        <f t="shared" si="12"/>
        <v>N/A</v>
      </c>
      <c r="E105" s="29">
        <v>1436.6799777000001</v>
      </c>
      <c r="F105" s="27" t="str">
        <f t="shared" si="13"/>
        <v>N/A</v>
      </c>
      <c r="G105" s="29">
        <v>1301.3182687999999</v>
      </c>
      <c r="H105" s="27" t="str">
        <f t="shared" si="14"/>
        <v>N/A</v>
      </c>
      <c r="I105" s="8">
        <v>-58.3</v>
      </c>
      <c r="J105" s="8">
        <v>-9.42</v>
      </c>
      <c r="K105" s="28" t="s">
        <v>736</v>
      </c>
      <c r="L105" s="111" t="str">
        <f t="shared" si="15"/>
        <v>Yes</v>
      </c>
    </row>
    <row r="106" spans="1:12" x14ac:dyDescent="0.25">
      <c r="A106" s="174" t="s">
        <v>566</v>
      </c>
      <c r="B106" s="22" t="s">
        <v>213</v>
      </c>
      <c r="C106" s="29">
        <v>13028510</v>
      </c>
      <c r="D106" s="27" t="str">
        <f t="shared" si="12"/>
        <v>N/A</v>
      </c>
      <c r="E106" s="29">
        <v>10902484</v>
      </c>
      <c r="F106" s="27" t="str">
        <f t="shared" si="13"/>
        <v>N/A</v>
      </c>
      <c r="G106" s="29">
        <v>11891176</v>
      </c>
      <c r="H106" s="27" t="str">
        <f t="shared" si="14"/>
        <v>N/A</v>
      </c>
      <c r="I106" s="8">
        <v>-16.3</v>
      </c>
      <c r="J106" s="8">
        <v>9.0690000000000008</v>
      </c>
      <c r="K106" s="28" t="s">
        <v>736</v>
      </c>
      <c r="L106" s="111" t="str">
        <f t="shared" si="15"/>
        <v>Yes</v>
      </c>
    </row>
    <row r="107" spans="1:12" x14ac:dyDescent="0.25">
      <c r="A107" s="174" t="s">
        <v>567</v>
      </c>
      <c r="B107" s="22" t="s">
        <v>213</v>
      </c>
      <c r="C107" s="23">
        <v>18183</v>
      </c>
      <c r="D107" s="27" t="str">
        <f t="shared" si="12"/>
        <v>N/A</v>
      </c>
      <c r="E107" s="23">
        <v>17403</v>
      </c>
      <c r="F107" s="27" t="str">
        <f t="shared" si="13"/>
        <v>N/A</v>
      </c>
      <c r="G107" s="23">
        <v>17874</v>
      </c>
      <c r="H107" s="27" t="str">
        <f t="shared" si="14"/>
        <v>N/A</v>
      </c>
      <c r="I107" s="8">
        <v>-4.29</v>
      </c>
      <c r="J107" s="8">
        <v>2.706</v>
      </c>
      <c r="K107" s="28" t="s">
        <v>736</v>
      </c>
      <c r="L107" s="111" t="str">
        <f t="shared" si="15"/>
        <v>Yes</v>
      </c>
    </row>
    <row r="108" spans="1:12" x14ac:dyDescent="0.25">
      <c r="A108" s="174" t="s">
        <v>1315</v>
      </c>
      <c r="B108" s="22" t="s">
        <v>213</v>
      </c>
      <c r="C108" s="29">
        <v>716.52147609999997</v>
      </c>
      <c r="D108" s="27" t="str">
        <f t="shared" si="12"/>
        <v>N/A</v>
      </c>
      <c r="E108" s="29">
        <v>626.47152789999996</v>
      </c>
      <c r="F108" s="27" t="str">
        <f t="shared" si="13"/>
        <v>N/A</v>
      </c>
      <c r="G108" s="29">
        <v>665.27783371999999</v>
      </c>
      <c r="H108" s="27" t="str">
        <f t="shared" si="14"/>
        <v>N/A</v>
      </c>
      <c r="I108" s="8">
        <v>-12.6</v>
      </c>
      <c r="J108" s="8">
        <v>6.194</v>
      </c>
      <c r="K108" s="28" t="s">
        <v>736</v>
      </c>
      <c r="L108" s="111" t="str">
        <f t="shared" si="15"/>
        <v>Yes</v>
      </c>
    </row>
    <row r="109" spans="1:12" x14ac:dyDescent="0.25">
      <c r="A109" s="174" t="s">
        <v>568</v>
      </c>
      <c r="B109" s="22" t="s">
        <v>213</v>
      </c>
      <c r="C109" s="29">
        <v>78860456</v>
      </c>
      <c r="D109" s="27" t="str">
        <f t="shared" si="12"/>
        <v>N/A</v>
      </c>
      <c r="E109" s="29">
        <v>80948450</v>
      </c>
      <c r="F109" s="27" t="str">
        <f t="shared" si="13"/>
        <v>N/A</v>
      </c>
      <c r="G109" s="29">
        <v>80403392</v>
      </c>
      <c r="H109" s="27" t="str">
        <f t="shared" si="14"/>
        <v>N/A</v>
      </c>
      <c r="I109" s="8">
        <v>2.6480000000000001</v>
      </c>
      <c r="J109" s="8">
        <v>-0.67300000000000004</v>
      </c>
      <c r="K109" s="28" t="s">
        <v>736</v>
      </c>
      <c r="L109" s="111" t="str">
        <f t="shared" si="15"/>
        <v>Yes</v>
      </c>
    </row>
    <row r="110" spans="1:12" x14ac:dyDescent="0.25">
      <c r="A110" s="174" t="s">
        <v>569</v>
      </c>
      <c r="B110" s="22" t="s">
        <v>213</v>
      </c>
      <c r="C110" s="23">
        <v>20201</v>
      </c>
      <c r="D110" s="27" t="str">
        <f t="shared" si="12"/>
        <v>N/A</v>
      </c>
      <c r="E110" s="23">
        <v>19257</v>
      </c>
      <c r="F110" s="27" t="str">
        <f t="shared" si="13"/>
        <v>N/A</v>
      </c>
      <c r="G110" s="23">
        <v>19367</v>
      </c>
      <c r="H110" s="27" t="str">
        <f t="shared" si="14"/>
        <v>N/A</v>
      </c>
      <c r="I110" s="8">
        <v>-4.67</v>
      </c>
      <c r="J110" s="8">
        <v>0.57120000000000004</v>
      </c>
      <c r="K110" s="28" t="s">
        <v>736</v>
      </c>
      <c r="L110" s="111" t="str">
        <f t="shared" si="15"/>
        <v>Yes</v>
      </c>
    </row>
    <row r="111" spans="1:12" x14ac:dyDescent="0.25">
      <c r="A111" s="174" t="s">
        <v>1316</v>
      </c>
      <c r="B111" s="22" t="s">
        <v>213</v>
      </c>
      <c r="C111" s="29">
        <v>3903.7897134</v>
      </c>
      <c r="D111" s="27" t="str">
        <f t="shared" si="12"/>
        <v>N/A</v>
      </c>
      <c r="E111" s="29">
        <v>4203.5857090999998</v>
      </c>
      <c r="F111" s="27" t="str">
        <f t="shared" si="13"/>
        <v>N/A</v>
      </c>
      <c r="G111" s="29">
        <v>4151.5666855999998</v>
      </c>
      <c r="H111" s="27" t="str">
        <f t="shared" si="14"/>
        <v>N/A</v>
      </c>
      <c r="I111" s="8">
        <v>7.68</v>
      </c>
      <c r="J111" s="8">
        <v>-1.24</v>
      </c>
      <c r="K111" s="28" t="s">
        <v>736</v>
      </c>
      <c r="L111" s="111" t="str">
        <f t="shared" si="15"/>
        <v>Yes</v>
      </c>
    </row>
    <row r="112" spans="1:12" ht="25" x14ac:dyDescent="0.25">
      <c r="A112" s="174" t="s">
        <v>570</v>
      </c>
      <c r="B112" s="22" t="s">
        <v>213</v>
      </c>
      <c r="C112" s="29">
        <v>49861995</v>
      </c>
      <c r="D112" s="27" t="str">
        <f t="shared" si="12"/>
        <v>N/A</v>
      </c>
      <c r="E112" s="29">
        <v>27041335</v>
      </c>
      <c r="F112" s="27" t="str">
        <f t="shared" si="13"/>
        <v>N/A</v>
      </c>
      <c r="G112" s="29">
        <v>20806696</v>
      </c>
      <c r="H112" s="27" t="str">
        <f t="shared" si="14"/>
        <v>N/A</v>
      </c>
      <c r="I112" s="8">
        <v>-45.8</v>
      </c>
      <c r="J112" s="8">
        <v>-23.1</v>
      </c>
      <c r="K112" s="28" t="s">
        <v>736</v>
      </c>
      <c r="L112" s="111" t="str">
        <f t="shared" si="15"/>
        <v>Yes</v>
      </c>
    </row>
    <row r="113" spans="1:12" x14ac:dyDescent="0.25">
      <c r="A113" s="174" t="s">
        <v>571</v>
      </c>
      <c r="B113" s="22" t="s">
        <v>213</v>
      </c>
      <c r="C113" s="23">
        <v>5360</v>
      </c>
      <c r="D113" s="27" t="str">
        <f t="shared" si="12"/>
        <v>N/A</v>
      </c>
      <c r="E113" s="23">
        <v>5898</v>
      </c>
      <c r="F113" s="27" t="str">
        <f t="shared" si="13"/>
        <v>N/A</v>
      </c>
      <c r="G113" s="23">
        <v>6893</v>
      </c>
      <c r="H113" s="27" t="str">
        <f t="shared" si="14"/>
        <v>N/A</v>
      </c>
      <c r="I113" s="8">
        <v>10.039999999999999</v>
      </c>
      <c r="J113" s="8">
        <v>16.87</v>
      </c>
      <c r="K113" s="28" t="s">
        <v>736</v>
      </c>
      <c r="L113" s="111" t="str">
        <f t="shared" si="15"/>
        <v>Yes</v>
      </c>
    </row>
    <row r="114" spans="1:12" x14ac:dyDescent="0.25">
      <c r="A114" s="174" t="s">
        <v>1317</v>
      </c>
      <c r="B114" s="22" t="s">
        <v>213</v>
      </c>
      <c r="C114" s="29">
        <v>9302.6110074999997</v>
      </c>
      <c r="D114" s="27" t="str">
        <f t="shared" si="12"/>
        <v>N/A</v>
      </c>
      <c r="E114" s="29">
        <v>4584.8312986999999</v>
      </c>
      <c r="F114" s="27" t="str">
        <f t="shared" si="13"/>
        <v>N/A</v>
      </c>
      <c r="G114" s="29">
        <v>3018.5254605999999</v>
      </c>
      <c r="H114" s="27" t="str">
        <f t="shared" si="14"/>
        <v>N/A</v>
      </c>
      <c r="I114" s="8">
        <v>-50.7</v>
      </c>
      <c r="J114" s="8">
        <v>-34.200000000000003</v>
      </c>
      <c r="K114" s="28" t="s">
        <v>736</v>
      </c>
      <c r="L114" s="111" t="str">
        <f t="shared" si="15"/>
        <v>No</v>
      </c>
    </row>
    <row r="115" spans="1:12" ht="25" x14ac:dyDescent="0.25">
      <c r="A115" s="174" t="s">
        <v>572</v>
      </c>
      <c r="B115" s="22" t="s">
        <v>213</v>
      </c>
      <c r="C115" s="29">
        <v>4218782</v>
      </c>
      <c r="D115" s="27" t="str">
        <f t="shared" si="12"/>
        <v>N/A</v>
      </c>
      <c r="E115" s="29">
        <v>4214576</v>
      </c>
      <c r="F115" s="27" t="str">
        <f t="shared" si="13"/>
        <v>N/A</v>
      </c>
      <c r="G115" s="29">
        <v>3499161</v>
      </c>
      <c r="H115" s="27" t="str">
        <f t="shared" si="14"/>
        <v>N/A</v>
      </c>
      <c r="I115" s="8">
        <v>-0.1</v>
      </c>
      <c r="J115" s="8">
        <v>-17</v>
      </c>
      <c r="K115" s="28" t="s">
        <v>736</v>
      </c>
      <c r="L115" s="111" t="str">
        <f t="shared" si="15"/>
        <v>Yes</v>
      </c>
    </row>
    <row r="116" spans="1:12" x14ac:dyDescent="0.25">
      <c r="A116" s="110" t="s">
        <v>573</v>
      </c>
      <c r="B116" s="22" t="s">
        <v>213</v>
      </c>
      <c r="C116" s="23">
        <v>5926</v>
      </c>
      <c r="D116" s="27" t="str">
        <f t="shared" si="12"/>
        <v>N/A</v>
      </c>
      <c r="E116" s="23">
        <v>5553</v>
      </c>
      <c r="F116" s="27" t="str">
        <f t="shared" si="13"/>
        <v>N/A</v>
      </c>
      <c r="G116" s="23">
        <v>5651</v>
      </c>
      <c r="H116" s="27" t="str">
        <f t="shared" si="14"/>
        <v>N/A</v>
      </c>
      <c r="I116" s="8">
        <v>-6.29</v>
      </c>
      <c r="J116" s="8">
        <v>1.7649999999999999</v>
      </c>
      <c r="K116" s="28" t="s">
        <v>736</v>
      </c>
      <c r="L116" s="111" t="str">
        <f t="shared" si="15"/>
        <v>Yes</v>
      </c>
    </row>
    <row r="117" spans="1:12" x14ac:dyDescent="0.25">
      <c r="A117" s="110" t="s">
        <v>1318</v>
      </c>
      <c r="B117" s="22" t="s">
        <v>213</v>
      </c>
      <c r="C117" s="29">
        <v>711.91056361999995</v>
      </c>
      <c r="D117" s="27" t="str">
        <f t="shared" si="12"/>
        <v>N/A</v>
      </c>
      <c r="E117" s="29">
        <v>758.97280749000004</v>
      </c>
      <c r="F117" s="27" t="str">
        <f t="shared" si="13"/>
        <v>N/A</v>
      </c>
      <c r="G117" s="29">
        <v>619.21093612000004</v>
      </c>
      <c r="H117" s="27" t="str">
        <f t="shared" si="14"/>
        <v>N/A</v>
      </c>
      <c r="I117" s="8">
        <v>6.6109999999999998</v>
      </c>
      <c r="J117" s="8">
        <v>-18.399999999999999</v>
      </c>
      <c r="K117" s="28" t="s">
        <v>736</v>
      </c>
      <c r="L117" s="111" t="str">
        <f t="shared" si="15"/>
        <v>Yes</v>
      </c>
    </row>
    <row r="118" spans="1:12" ht="25" x14ac:dyDescent="0.25">
      <c r="A118" s="143" t="s">
        <v>574</v>
      </c>
      <c r="B118" s="22" t="s">
        <v>213</v>
      </c>
      <c r="C118" s="29">
        <v>32474740</v>
      </c>
      <c r="D118" s="27" t="str">
        <f t="shared" si="12"/>
        <v>N/A</v>
      </c>
      <c r="E118" s="29">
        <v>80998746</v>
      </c>
      <c r="F118" s="27" t="str">
        <f t="shared" si="13"/>
        <v>N/A</v>
      </c>
      <c r="G118" s="29">
        <v>112343762</v>
      </c>
      <c r="H118" s="27" t="str">
        <f t="shared" si="14"/>
        <v>N/A</v>
      </c>
      <c r="I118" s="8">
        <v>149.4</v>
      </c>
      <c r="J118" s="8">
        <v>38.700000000000003</v>
      </c>
      <c r="K118" s="28" t="s">
        <v>736</v>
      </c>
      <c r="L118" s="111" t="str">
        <f t="shared" si="15"/>
        <v>No</v>
      </c>
    </row>
    <row r="119" spans="1:12" x14ac:dyDescent="0.25">
      <c r="A119" s="143" t="s">
        <v>575</v>
      </c>
      <c r="B119" s="22" t="s">
        <v>213</v>
      </c>
      <c r="C119" s="23">
        <v>2673</v>
      </c>
      <c r="D119" s="27" t="str">
        <f t="shared" si="12"/>
        <v>N/A</v>
      </c>
      <c r="E119" s="23">
        <v>3551</v>
      </c>
      <c r="F119" s="27" t="str">
        <f t="shared" si="13"/>
        <v>N/A</v>
      </c>
      <c r="G119" s="23">
        <v>4237</v>
      </c>
      <c r="H119" s="27" t="str">
        <f t="shared" si="14"/>
        <v>N/A</v>
      </c>
      <c r="I119" s="8">
        <v>32.85</v>
      </c>
      <c r="J119" s="8">
        <v>19.32</v>
      </c>
      <c r="K119" s="28" t="s">
        <v>736</v>
      </c>
      <c r="L119" s="111" t="str">
        <f t="shared" si="15"/>
        <v>Yes</v>
      </c>
    </row>
    <row r="120" spans="1:12" ht="25" x14ac:dyDescent="0.25">
      <c r="A120" s="143" t="s">
        <v>1319</v>
      </c>
      <c r="B120" s="22" t="s">
        <v>213</v>
      </c>
      <c r="C120" s="29">
        <v>12149.173214</v>
      </c>
      <c r="D120" s="27" t="str">
        <f t="shared" si="12"/>
        <v>N/A</v>
      </c>
      <c r="E120" s="29">
        <v>22810.122781999999</v>
      </c>
      <c r="F120" s="27" t="str">
        <f t="shared" si="13"/>
        <v>N/A</v>
      </c>
      <c r="G120" s="29">
        <v>26514.930847</v>
      </c>
      <c r="H120" s="27" t="str">
        <f t="shared" si="14"/>
        <v>N/A</v>
      </c>
      <c r="I120" s="8">
        <v>87.75</v>
      </c>
      <c r="J120" s="8">
        <v>16.239999999999998</v>
      </c>
      <c r="K120" s="28" t="s">
        <v>736</v>
      </c>
      <c r="L120" s="111" t="str">
        <f t="shared" si="15"/>
        <v>Yes</v>
      </c>
    </row>
    <row r="121" spans="1:12" ht="25" x14ac:dyDescent="0.25">
      <c r="A121" s="143" t="s">
        <v>576</v>
      </c>
      <c r="B121" s="22" t="s">
        <v>213</v>
      </c>
      <c r="C121" s="29">
        <v>0</v>
      </c>
      <c r="D121" s="27" t="str">
        <f t="shared" si="12"/>
        <v>N/A</v>
      </c>
      <c r="E121" s="29">
        <v>0</v>
      </c>
      <c r="F121" s="27" t="str">
        <f t="shared" si="13"/>
        <v>N/A</v>
      </c>
      <c r="G121" s="29">
        <v>0</v>
      </c>
      <c r="H121" s="27" t="str">
        <f t="shared" si="14"/>
        <v>N/A</v>
      </c>
      <c r="I121" s="8" t="s">
        <v>1748</v>
      </c>
      <c r="J121" s="8" t="s">
        <v>1748</v>
      </c>
      <c r="K121" s="28" t="s">
        <v>736</v>
      </c>
      <c r="L121" s="111" t="str">
        <f t="shared" si="15"/>
        <v>N/A</v>
      </c>
    </row>
    <row r="122" spans="1:12" x14ac:dyDescent="0.25">
      <c r="A122" s="143" t="s">
        <v>577</v>
      </c>
      <c r="B122" s="22" t="s">
        <v>213</v>
      </c>
      <c r="C122" s="23">
        <v>0</v>
      </c>
      <c r="D122" s="27" t="str">
        <f t="shared" si="12"/>
        <v>N/A</v>
      </c>
      <c r="E122" s="23">
        <v>0</v>
      </c>
      <c r="F122" s="27" t="str">
        <f t="shared" si="13"/>
        <v>N/A</v>
      </c>
      <c r="G122" s="23">
        <v>0</v>
      </c>
      <c r="H122" s="27" t="str">
        <f t="shared" si="14"/>
        <v>N/A</v>
      </c>
      <c r="I122" s="8" t="s">
        <v>1748</v>
      </c>
      <c r="J122" s="8" t="s">
        <v>1748</v>
      </c>
      <c r="K122" s="28" t="s">
        <v>736</v>
      </c>
      <c r="L122" s="111" t="str">
        <f t="shared" si="15"/>
        <v>N/A</v>
      </c>
    </row>
    <row r="123" spans="1:12" ht="25" x14ac:dyDescent="0.25">
      <c r="A123" s="143" t="s">
        <v>1320</v>
      </c>
      <c r="B123" s="22" t="s">
        <v>213</v>
      </c>
      <c r="C123" s="29" t="s">
        <v>1748</v>
      </c>
      <c r="D123" s="27" t="str">
        <f t="shared" si="12"/>
        <v>N/A</v>
      </c>
      <c r="E123" s="29" t="s">
        <v>1748</v>
      </c>
      <c r="F123" s="27" t="str">
        <f t="shared" si="13"/>
        <v>N/A</v>
      </c>
      <c r="G123" s="29" t="s">
        <v>1748</v>
      </c>
      <c r="H123" s="27" t="str">
        <f t="shared" si="14"/>
        <v>N/A</v>
      </c>
      <c r="I123" s="8" t="s">
        <v>1748</v>
      </c>
      <c r="J123" s="8" t="s">
        <v>1748</v>
      </c>
      <c r="K123" s="28" t="s">
        <v>736</v>
      </c>
      <c r="L123" s="111" t="str">
        <f t="shared" si="15"/>
        <v>N/A</v>
      </c>
    </row>
    <row r="124" spans="1:12" ht="25" x14ac:dyDescent="0.25">
      <c r="A124" s="143" t="s">
        <v>578</v>
      </c>
      <c r="B124" s="22" t="s">
        <v>213</v>
      </c>
      <c r="C124" s="29">
        <v>12976674</v>
      </c>
      <c r="D124" s="27" t="str">
        <f t="shared" si="12"/>
        <v>N/A</v>
      </c>
      <c r="E124" s="29">
        <v>12656382</v>
      </c>
      <c r="F124" s="27" t="str">
        <f t="shared" si="13"/>
        <v>N/A</v>
      </c>
      <c r="G124" s="29">
        <v>4371828</v>
      </c>
      <c r="H124" s="27" t="str">
        <f t="shared" si="14"/>
        <v>N/A</v>
      </c>
      <c r="I124" s="8">
        <v>-2.4700000000000002</v>
      </c>
      <c r="J124" s="8">
        <v>-65.5</v>
      </c>
      <c r="K124" s="28" t="s">
        <v>736</v>
      </c>
      <c r="L124" s="111" t="str">
        <f t="shared" si="15"/>
        <v>No</v>
      </c>
    </row>
    <row r="125" spans="1:12" x14ac:dyDescent="0.25">
      <c r="A125" s="134" t="s">
        <v>579</v>
      </c>
      <c r="B125" s="22" t="s">
        <v>213</v>
      </c>
      <c r="C125" s="23">
        <v>2353</v>
      </c>
      <c r="D125" s="27" t="str">
        <f t="shared" si="12"/>
        <v>N/A</v>
      </c>
      <c r="E125" s="23">
        <v>2291</v>
      </c>
      <c r="F125" s="27" t="str">
        <f t="shared" si="13"/>
        <v>N/A</v>
      </c>
      <c r="G125" s="23">
        <v>4552</v>
      </c>
      <c r="H125" s="27" t="str">
        <f t="shared" si="14"/>
        <v>N/A</v>
      </c>
      <c r="I125" s="8">
        <v>-2.63</v>
      </c>
      <c r="J125" s="8">
        <v>98.69</v>
      </c>
      <c r="K125" s="28" t="s">
        <v>736</v>
      </c>
      <c r="L125" s="111" t="str">
        <f t="shared" si="15"/>
        <v>No</v>
      </c>
    </row>
    <row r="126" spans="1:12" ht="25" x14ac:dyDescent="0.25">
      <c r="A126" s="134" t="s">
        <v>1321</v>
      </c>
      <c r="B126" s="22" t="s">
        <v>213</v>
      </c>
      <c r="C126" s="29">
        <v>5514.9485763000002</v>
      </c>
      <c r="D126" s="27" t="str">
        <f t="shared" si="12"/>
        <v>N/A</v>
      </c>
      <c r="E126" s="29">
        <v>5524.3919685999999</v>
      </c>
      <c r="F126" s="27" t="str">
        <f t="shared" si="13"/>
        <v>N/A</v>
      </c>
      <c r="G126" s="29">
        <v>960.41915641000003</v>
      </c>
      <c r="H126" s="27" t="str">
        <f t="shared" si="14"/>
        <v>N/A</v>
      </c>
      <c r="I126" s="8">
        <v>0.17119999999999999</v>
      </c>
      <c r="J126" s="8">
        <v>-82.6</v>
      </c>
      <c r="K126" s="28" t="s">
        <v>736</v>
      </c>
      <c r="L126" s="111" t="str">
        <f t="shared" si="15"/>
        <v>No</v>
      </c>
    </row>
    <row r="127" spans="1:12" ht="25" x14ac:dyDescent="0.25">
      <c r="A127" s="134" t="s">
        <v>580</v>
      </c>
      <c r="B127" s="22" t="s">
        <v>213</v>
      </c>
      <c r="C127" s="29">
        <v>17346</v>
      </c>
      <c r="D127" s="27" t="str">
        <f t="shared" si="12"/>
        <v>N/A</v>
      </c>
      <c r="E127" s="29">
        <v>13473</v>
      </c>
      <c r="F127" s="27" t="str">
        <f t="shared" si="13"/>
        <v>N/A</v>
      </c>
      <c r="G127" s="29">
        <v>67600</v>
      </c>
      <c r="H127" s="27" t="str">
        <f t="shared" si="14"/>
        <v>N/A</v>
      </c>
      <c r="I127" s="8">
        <v>-22.3</v>
      </c>
      <c r="J127" s="8">
        <v>401.7</v>
      </c>
      <c r="K127" s="28" t="s">
        <v>736</v>
      </c>
      <c r="L127" s="111" t="str">
        <f t="shared" si="15"/>
        <v>No</v>
      </c>
    </row>
    <row r="128" spans="1:12" x14ac:dyDescent="0.25">
      <c r="A128" s="134" t="s">
        <v>581</v>
      </c>
      <c r="B128" s="22" t="s">
        <v>213</v>
      </c>
      <c r="C128" s="23">
        <v>188</v>
      </c>
      <c r="D128" s="27" t="str">
        <f t="shared" si="12"/>
        <v>N/A</v>
      </c>
      <c r="E128" s="23">
        <v>171</v>
      </c>
      <c r="F128" s="27" t="str">
        <f t="shared" si="13"/>
        <v>N/A</v>
      </c>
      <c r="G128" s="23">
        <v>480</v>
      </c>
      <c r="H128" s="27" t="str">
        <f t="shared" si="14"/>
        <v>N/A</v>
      </c>
      <c r="I128" s="8">
        <v>-9.0399999999999991</v>
      </c>
      <c r="J128" s="8">
        <v>180.7</v>
      </c>
      <c r="K128" s="28" t="s">
        <v>736</v>
      </c>
      <c r="L128" s="111" t="str">
        <f t="shared" si="15"/>
        <v>No</v>
      </c>
    </row>
    <row r="129" spans="1:12" ht="25" x14ac:dyDescent="0.25">
      <c r="A129" s="134" t="s">
        <v>1322</v>
      </c>
      <c r="B129" s="22" t="s">
        <v>213</v>
      </c>
      <c r="C129" s="29">
        <v>92.265957447000005</v>
      </c>
      <c r="D129" s="27" t="str">
        <f t="shared" si="12"/>
        <v>N/A</v>
      </c>
      <c r="E129" s="29">
        <v>78.789473684000001</v>
      </c>
      <c r="F129" s="27" t="str">
        <f t="shared" si="13"/>
        <v>N/A</v>
      </c>
      <c r="G129" s="29">
        <v>140.83333332999999</v>
      </c>
      <c r="H129" s="27" t="str">
        <f t="shared" si="14"/>
        <v>N/A</v>
      </c>
      <c r="I129" s="8">
        <v>-14.6</v>
      </c>
      <c r="J129" s="8">
        <v>78.75</v>
      </c>
      <c r="K129" s="28" t="s">
        <v>736</v>
      </c>
      <c r="L129" s="111" t="str">
        <f t="shared" si="15"/>
        <v>No</v>
      </c>
    </row>
    <row r="130" spans="1:12" x14ac:dyDescent="0.25">
      <c r="A130" s="134" t="s">
        <v>582</v>
      </c>
      <c r="B130" s="22" t="s">
        <v>213</v>
      </c>
      <c r="C130" s="29">
        <v>2145056</v>
      </c>
      <c r="D130" s="27" t="str">
        <f t="shared" si="12"/>
        <v>N/A</v>
      </c>
      <c r="E130" s="29">
        <v>1917748</v>
      </c>
      <c r="F130" s="27" t="str">
        <f t="shared" si="13"/>
        <v>N/A</v>
      </c>
      <c r="G130" s="29">
        <v>3091013</v>
      </c>
      <c r="H130" s="27" t="str">
        <f t="shared" si="14"/>
        <v>N/A</v>
      </c>
      <c r="I130" s="8">
        <v>-10.6</v>
      </c>
      <c r="J130" s="8">
        <v>61.18</v>
      </c>
      <c r="K130" s="28" t="s">
        <v>736</v>
      </c>
      <c r="L130" s="111" t="str">
        <f t="shared" si="15"/>
        <v>No</v>
      </c>
    </row>
    <row r="131" spans="1:12" x14ac:dyDescent="0.25">
      <c r="A131" s="134" t="s">
        <v>583</v>
      </c>
      <c r="B131" s="22" t="s">
        <v>213</v>
      </c>
      <c r="C131" s="23">
        <v>167</v>
      </c>
      <c r="D131" s="27" t="str">
        <f t="shared" si="12"/>
        <v>N/A</v>
      </c>
      <c r="E131" s="23">
        <v>140</v>
      </c>
      <c r="F131" s="27" t="str">
        <f t="shared" si="13"/>
        <v>N/A</v>
      </c>
      <c r="G131" s="23">
        <v>172</v>
      </c>
      <c r="H131" s="27" t="str">
        <f t="shared" si="14"/>
        <v>N/A</v>
      </c>
      <c r="I131" s="8">
        <v>-16.2</v>
      </c>
      <c r="J131" s="8">
        <v>22.86</v>
      </c>
      <c r="K131" s="28" t="s">
        <v>736</v>
      </c>
      <c r="L131" s="111" t="str">
        <f t="shared" si="15"/>
        <v>Yes</v>
      </c>
    </row>
    <row r="132" spans="1:12" x14ac:dyDescent="0.25">
      <c r="A132" s="134" t="s">
        <v>1323</v>
      </c>
      <c r="B132" s="22" t="s">
        <v>213</v>
      </c>
      <c r="C132" s="29">
        <v>12844.646707</v>
      </c>
      <c r="D132" s="27" t="str">
        <f t="shared" si="12"/>
        <v>N/A</v>
      </c>
      <c r="E132" s="29">
        <v>13698.2</v>
      </c>
      <c r="F132" s="27" t="str">
        <f t="shared" si="13"/>
        <v>N/A</v>
      </c>
      <c r="G132" s="29">
        <v>17971.005814</v>
      </c>
      <c r="H132" s="27" t="str">
        <f t="shared" si="14"/>
        <v>N/A</v>
      </c>
      <c r="I132" s="8">
        <v>6.6449999999999996</v>
      </c>
      <c r="J132" s="8">
        <v>31.19</v>
      </c>
      <c r="K132" s="28" t="s">
        <v>736</v>
      </c>
      <c r="L132" s="111" t="str">
        <f t="shared" si="15"/>
        <v>No</v>
      </c>
    </row>
    <row r="133" spans="1:12" ht="25" x14ac:dyDescent="0.25">
      <c r="A133" s="134" t="s">
        <v>584</v>
      </c>
      <c r="B133" s="22" t="s">
        <v>213</v>
      </c>
      <c r="C133" s="29">
        <v>507593</v>
      </c>
      <c r="D133" s="27" t="str">
        <f t="shared" si="12"/>
        <v>N/A</v>
      </c>
      <c r="E133" s="29">
        <v>440425</v>
      </c>
      <c r="F133" s="27" t="str">
        <f t="shared" si="13"/>
        <v>N/A</v>
      </c>
      <c r="G133" s="29">
        <v>626405</v>
      </c>
      <c r="H133" s="27" t="str">
        <f t="shared" si="14"/>
        <v>N/A</v>
      </c>
      <c r="I133" s="8">
        <v>-13.2</v>
      </c>
      <c r="J133" s="8">
        <v>42.23</v>
      </c>
      <c r="K133" s="28" t="s">
        <v>736</v>
      </c>
      <c r="L133" s="111" t="str">
        <f>IF(J133="Div by 0", "N/A", IF(OR(J133="N/A",K133="N/A"),"N/A", IF(J133&gt;VALUE(MID(K133,1,2)), "No", IF(J133&lt;-1*VALUE(MID(K133,1,2)), "No", "Yes"))))</f>
        <v>No</v>
      </c>
    </row>
    <row r="134" spans="1:12" x14ac:dyDescent="0.25">
      <c r="A134" s="134" t="s">
        <v>585</v>
      </c>
      <c r="B134" s="22" t="s">
        <v>213</v>
      </c>
      <c r="C134" s="23">
        <v>1829</v>
      </c>
      <c r="D134" s="27" t="str">
        <f t="shared" si="12"/>
        <v>N/A</v>
      </c>
      <c r="E134" s="23">
        <v>1744</v>
      </c>
      <c r="F134" s="27" t="str">
        <f t="shared" si="13"/>
        <v>N/A</v>
      </c>
      <c r="G134" s="23">
        <v>2573</v>
      </c>
      <c r="H134" s="27" t="str">
        <f t="shared" si="14"/>
        <v>N/A</v>
      </c>
      <c r="I134" s="8">
        <v>-4.6500000000000004</v>
      </c>
      <c r="J134" s="8">
        <v>47.53</v>
      </c>
      <c r="K134" s="28" t="s">
        <v>736</v>
      </c>
      <c r="L134" s="111" t="str">
        <f t="shared" ref="L134:L138" si="16">IF(J134="Div by 0", "N/A", IF(OR(J134="N/A",K134="N/A"),"N/A", IF(J134&gt;VALUE(MID(K134,1,2)), "No", IF(J134&lt;-1*VALUE(MID(K134,1,2)), "No", "Yes"))))</f>
        <v>No</v>
      </c>
    </row>
    <row r="135" spans="1:12" ht="25" x14ac:dyDescent="0.25">
      <c r="A135" s="134" t="s">
        <v>1324</v>
      </c>
      <c r="B135" s="22" t="s">
        <v>213</v>
      </c>
      <c r="C135" s="29">
        <v>277.52487697999999</v>
      </c>
      <c r="D135" s="27" t="str">
        <f t="shared" si="12"/>
        <v>N/A</v>
      </c>
      <c r="E135" s="29">
        <v>252.53727064</v>
      </c>
      <c r="F135" s="27" t="str">
        <f t="shared" si="13"/>
        <v>N/A</v>
      </c>
      <c r="G135" s="29">
        <v>243.45316750999999</v>
      </c>
      <c r="H135" s="27" t="str">
        <f t="shared" si="14"/>
        <v>N/A</v>
      </c>
      <c r="I135" s="8">
        <v>-9</v>
      </c>
      <c r="J135" s="8">
        <v>-3.6</v>
      </c>
      <c r="K135" s="28" t="s">
        <v>736</v>
      </c>
      <c r="L135" s="111" t="str">
        <f t="shared" si="16"/>
        <v>Yes</v>
      </c>
    </row>
    <row r="136" spans="1:12" ht="25" x14ac:dyDescent="0.25">
      <c r="A136" s="134" t="s">
        <v>586</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736</v>
      </c>
      <c r="L136" s="111" t="str">
        <f t="shared" si="16"/>
        <v>N/A</v>
      </c>
    </row>
    <row r="137" spans="1:12" x14ac:dyDescent="0.25">
      <c r="A137" s="134" t="s">
        <v>587</v>
      </c>
      <c r="B137" s="22" t="s">
        <v>213</v>
      </c>
      <c r="C137" s="23">
        <v>0</v>
      </c>
      <c r="D137" s="27" t="str">
        <f t="shared" si="17"/>
        <v>N/A</v>
      </c>
      <c r="E137" s="23">
        <v>0</v>
      </c>
      <c r="F137" s="27" t="str">
        <f t="shared" si="18"/>
        <v>N/A</v>
      </c>
      <c r="G137" s="23">
        <v>0</v>
      </c>
      <c r="H137" s="27" t="str">
        <f t="shared" si="19"/>
        <v>N/A</v>
      </c>
      <c r="I137" s="8" t="s">
        <v>1748</v>
      </c>
      <c r="J137" s="8" t="s">
        <v>1748</v>
      </c>
      <c r="K137" s="28" t="s">
        <v>736</v>
      </c>
      <c r="L137" s="111" t="str">
        <f t="shared" si="16"/>
        <v>N/A</v>
      </c>
    </row>
    <row r="138" spans="1:12" ht="25" x14ac:dyDescent="0.25">
      <c r="A138" s="134" t="s">
        <v>1325</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736</v>
      </c>
      <c r="L138" s="111" t="str">
        <f t="shared" si="16"/>
        <v>N/A</v>
      </c>
    </row>
    <row r="139" spans="1:12" ht="25" x14ac:dyDescent="0.25">
      <c r="A139" s="134" t="s">
        <v>588</v>
      </c>
      <c r="B139" s="22" t="s">
        <v>213</v>
      </c>
      <c r="C139" s="29">
        <v>12317167</v>
      </c>
      <c r="D139" s="27" t="str">
        <f t="shared" si="17"/>
        <v>N/A</v>
      </c>
      <c r="E139" s="29">
        <v>12527155</v>
      </c>
      <c r="F139" s="27" t="str">
        <f t="shared" si="18"/>
        <v>N/A</v>
      </c>
      <c r="G139" s="29">
        <v>10484475</v>
      </c>
      <c r="H139" s="27" t="str">
        <f t="shared" si="19"/>
        <v>N/A</v>
      </c>
      <c r="I139" s="8">
        <v>1.7050000000000001</v>
      </c>
      <c r="J139" s="8">
        <v>-16.3</v>
      </c>
      <c r="K139" s="28" t="s">
        <v>736</v>
      </c>
      <c r="L139" s="111" t="str">
        <f t="shared" ref="L139:L150" si="20">IF(J139="Div by 0", "N/A", IF(K139="N/A","N/A", IF(J139&gt;VALUE(MID(K139,1,2)), "No", IF(J139&lt;-1*VALUE(MID(K139,1,2)), "No", "Yes"))))</f>
        <v>Yes</v>
      </c>
    </row>
    <row r="140" spans="1:12" x14ac:dyDescent="0.25">
      <c r="A140" s="134" t="s">
        <v>589</v>
      </c>
      <c r="B140" s="22" t="s">
        <v>213</v>
      </c>
      <c r="C140" s="23">
        <v>10606</v>
      </c>
      <c r="D140" s="27" t="str">
        <f t="shared" si="17"/>
        <v>N/A</v>
      </c>
      <c r="E140" s="23">
        <v>9826</v>
      </c>
      <c r="F140" s="27" t="str">
        <f t="shared" si="18"/>
        <v>N/A</v>
      </c>
      <c r="G140" s="23">
        <v>7201</v>
      </c>
      <c r="H140" s="27" t="str">
        <f t="shared" si="19"/>
        <v>N/A</v>
      </c>
      <c r="I140" s="8">
        <v>-7.35</v>
      </c>
      <c r="J140" s="8">
        <v>-26.7</v>
      </c>
      <c r="K140" s="28" t="s">
        <v>736</v>
      </c>
      <c r="L140" s="111" t="str">
        <f t="shared" si="20"/>
        <v>Yes</v>
      </c>
    </row>
    <row r="141" spans="1:12" ht="25" x14ac:dyDescent="0.25">
      <c r="A141" s="134" t="s">
        <v>1326</v>
      </c>
      <c r="B141" s="22" t="s">
        <v>213</v>
      </c>
      <c r="C141" s="29">
        <v>1161.3395247999999</v>
      </c>
      <c r="D141" s="27" t="str">
        <f t="shared" si="17"/>
        <v>N/A</v>
      </c>
      <c r="E141" s="29">
        <v>1274.8987380000001</v>
      </c>
      <c r="F141" s="27" t="str">
        <f t="shared" si="18"/>
        <v>N/A</v>
      </c>
      <c r="G141" s="29">
        <v>1455.9748646</v>
      </c>
      <c r="H141" s="27" t="str">
        <f t="shared" si="19"/>
        <v>N/A</v>
      </c>
      <c r="I141" s="8">
        <v>9.7780000000000005</v>
      </c>
      <c r="J141" s="8">
        <v>14.2</v>
      </c>
      <c r="K141" s="28" t="s">
        <v>736</v>
      </c>
      <c r="L141" s="111" t="str">
        <f t="shared" si="20"/>
        <v>Yes</v>
      </c>
    </row>
    <row r="142" spans="1:12" ht="25" x14ac:dyDescent="0.25">
      <c r="A142" s="134" t="s">
        <v>590</v>
      </c>
      <c r="B142" s="22" t="s">
        <v>213</v>
      </c>
      <c r="C142" s="29">
        <v>57954059</v>
      </c>
      <c r="D142" s="27" t="str">
        <f t="shared" si="17"/>
        <v>N/A</v>
      </c>
      <c r="E142" s="29">
        <v>57865822</v>
      </c>
      <c r="F142" s="27" t="str">
        <f t="shared" si="18"/>
        <v>N/A</v>
      </c>
      <c r="G142" s="29">
        <v>55453384</v>
      </c>
      <c r="H142" s="27" t="str">
        <f t="shared" si="19"/>
        <v>N/A</v>
      </c>
      <c r="I142" s="8">
        <v>-0.152</v>
      </c>
      <c r="J142" s="8">
        <v>-4.17</v>
      </c>
      <c r="K142" s="28" t="s">
        <v>736</v>
      </c>
      <c r="L142" s="111" t="str">
        <f t="shared" si="20"/>
        <v>Yes</v>
      </c>
    </row>
    <row r="143" spans="1:12" x14ac:dyDescent="0.25">
      <c r="A143" s="110" t="s">
        <v>591</v>
      </c>
      <c r="B143" s="22" t="s">
        <v>213</v>
      </c>
      <c r="C143" s="23">
        <v>508</v>
      </c>
      <c r="D143" s="27" t="str">
        <f t="shared" si="17"/>
        <v>N/A</v>
      </c>
      <c r="E143" s="23">
        <v>509</v>
      </c>
      <c r="F143" s="27" t="str">
        <f t="shared" si="18"/>
        <v>N/A</v>
      </c>
      <c r="G143" s="23">
        <v>497</v>
      </c>
      <c r="H143" s="27" t="str">
        <f t="shared" si="19"/>
        <v>N/A</v>
      </c>
      <c r="I143" s="8">
        <v>0.19689999999999999</v>
      </c>
      <c r="J143" s="8">
        <v>-2.36</v>
      </c>
      <c r="K143" s="28" t="s">
        <v>736</v>
      </c>
      <c r="L143" s="111" t="str">
        <f t="shared" si="20"/>
        <v>Yes</v>
      </c>
    </row>
    <row r="144" spans="1:12" ht="25" x14ac:dyDescent="0.25">
      <c r="A144" s="110" t="s">
        <v>1327</v>
      </c>
      <c r="B144" s="22" t="s">
        <v>213</v>
      </c>
      <c r="C144" s="29">
        <v>114082.79330999999</v>
      </c>
      <c r="D144" s="27" t="str">
        <f t="shared" si="17"/>
        <v>N/A</v>
      </c>
      <c r="E144" s="29">
        <v>113685.30845</v>
      </c>
      <c r="F144" s="27" t="str">
        <f t="shared" si="18"/>
        <v>N/A</v>
      </c>
      <c r="G144" s="29">
        <v>111576.22534999999</v>
      </c>
      <c r="H144" s="27" t="str">
        <f t="shared" si="19"/>
        <v>N/A</v>
      </c>
      <c r="I144" s="8">
        <v>-0.34799999999999998</v>
      </c>
      <c r="J144" s="8">
        <v>-1.86</v>
      </c>
      <c r="K144" s="28" t="s">
        <v>736</v>
      </c>
      <c r="L144" s="111" t="str">
        <f t="shared" si="20"/>
        <v>Yes</v>
      </c>
    </row>
    <row r="145" spans="1:12" ht="25" x14ac:dyDescent="0.25">
      <c r="A145" s="134" t="s">
        <v>592</v>
      </c>
      <c r="B145" s="22" t="s">
        <v>213</v>
      </c>
      <c r="C145" s="29">
        <v>43071183</v>
      </c>
      <c r="D145" s="27" t="str">
        <f t="shared" si="17"/>
        <v>N/A</v>
      </c>
      <c r="E145" s="29">
        <v>42358885</v>
      </c>
      <c r="F145" s="27" t="str">
        <f t="shared" si="18"/>
        <v>N/A</v>
      </c>
      <c r="G145" s="29">
        <v>46929558</v>
      </c>
      <c r="H145" s="27" t="str">
        <f t="shared" si="19"/>
        <v>N/A</v>
      </c>
      <c r="I145" s="8">
        <v>-1.65</v>
      </c>
      <c r="J145" s="8">
        <v>10.79</v>
      </c>
      <c r="K145" s="28" t="s">
        <v>736</v>
      </c>
      <c r="L145" s="111" t="str">
        <f t="shared" si="20"/>
        <v>Yes</v>
      </c>
    </row>
    <row r="146" spans="1:12" x14ac:dyDescent="0.25">
      <c r="A146" s="134" t="s">
        <v>593</v>
      </c>
      <c r="B146" s="22" t="s">
        <v>213</v>
      </c>
      <c r="C146" s="23">
        <v>8750</v>
      </c>
      <c r="D146" s="27" t="str">
        <f t="shared" si="17"/>
        <v>N/A</v>
      </c>
      <c r="E146" s="23">
        <v>8570</v>
      </c>
      <c r="F146" s="27" t="str">
        <f t="shared" si="18"/>
        <v>N/A</v>
      </c>
      <c r="G146" s="23">
        <v>8434</v>
      </c>
      <c r="H146" s="27" t="str">
        <f t="shared" si="19"/>
        <v>N/A</v>
      </c>
      <c r="I146" s="8">
        <v>-2.06</v>
      </c>
      <c r="J146" s="8">
        <v>-1.59</v>
      </c>
      <c r="K146" s="28" t="s">
        <v>736</v>
      </c>
      <c r="L146" s="111" t="str">
        <f t="shared" si="20"/>
        <v>Yes</v>
      </c>
    </row>
    <row r="147" spans="1:12" x14ac:dyDescent="0.25">
      <c r="A147" s="134" t="s">
        <v>1328</v>
      </c>
      <c r="B147" s="22" t="s">
        <v>213</v>
      </c>
      <c r="C147" s="29">
        <v>4922.4209142999998</v>
      </c>
      <c r="D147" s="27" t="str">
        <f t="shared" si="17"/>
        <v>N/A</v>
      </c>
      <c r="E147" s="29">
        <v>4942.6936988999996</v>
      </c>
      <c r="F147" s="27" t="str">
        <f t="shared" si="18"/>
        <v>N/A</v>
      </c>
      <c r="G147" s="29">
        <v>5564.3298553000004</v>
      </c>
      <c r="H147" s="27" t="str">
        <f t="shared" si="19"/>
        <v>N/A</v>
      </c>
      <c r="I147" s="8">
        <v>0.4118</v>
      </c>
      <c r="J147" s="8">
        <v>12.58</v>
      </c>
      <c r="K147" s="28" t="s">
        <v>736</v>
      </c>
      <c r="L147" s="111" t="str">
        <f t="shared" si="20"/>
        <v>Yes</v>
      </c>
    </row>
    <row r="148" spans="1:12" ht="25" x14ac:dyDescent="0.25">
      <c r="A148" s="134" t="s">
        <v>594</v>
      </c>
      <c r="B148" s="22" t="s">
        <v>213</v>
      </c>
      <c r="C148" s="29">
        <v>0</v>
      </c>
      <c r="D148" s="27" t="str">
        <f t="shared" si="17"/>
        <v>N/A</v>
      </c>
      <c r="E148" s="29">
        <v>5074488</v>
      </c>
      <c r="F148" s="27" t="str">
        <f t="shared" si="18"/>
        <v>N/A</v>
      </c>
      <c r="G148" s="29">
        <v>6457954</v>
      </c>
      <c r="H148" s="27" t="str">
        <f t="shared" si="19"/>
        <v>N/A</v>
      </c>
      <c r="I148" s="8" t="s">
        <v>1748</v>
      </c>
      <c r="J148" s="8">
        <v>27.26</v>
      </c>
      <c r="K148" s="28" t="s">
        <v>736</v>
      </c>
      <c r="L148" s="111" t="str">
        <f t="shared" si="20"/>
        <v>Yes</v>
      </c>
    </row>
    <row r="149" spans="1:12" x14ac:dyDescent="0.25">
      <c r="A149" s="134" t="s">
        <v>595</v>
      </c>
      <c r="B149" s="22" t="s">
        <v>213</v>
      </c>
      <c r="C149" s="23">
        <v>0</v>
      </c>
      <c r="D149" s="27" t="str">
        <f t="shared" si="17"/>
        <v>N/A</v>
      </c>
      <c r="E149" s="23">
        <v>279</v>
      </c>
      <c r="F149" s="27" t="str">
        <f t="shared" si="18"/>
        <v>N/A</v>
      </c>
      <c r="G149" s="23">
        <v>369</v>
      </c>
      <c r="H149" s="27" t="str">
        <f t="shared" si="19"/>
        <v>N/A</v>
      </c>
      <c r="I149" s="8" t="s">
        <v>1748</v>
      </c>
      <c r="J149" s="8">
        <v>32.26</v>
      </c>
      <c r="K149" s="28" t="s">
        <v>736</v>
      </c>
      <c r="L149" s="111" t="str">
        <f t="shared" si="20"/>
        <v>No</v>
      </c>
    </row>
    <row r="150" spans="1:12" x14ac:dyDescent="0.25">
      <c r="A150" s="143" t="s">
        <v>1329</v>
      </c>
      <c r="B150" s="22" t="s">
        <v>213</v>
      </c>
      <c r="C150" s="29" t="s">
        <v>1748</v>
      </c>
      <c r="D150" s="27" t="str">
        <f t="shared" si="17"/>
        <v>N/A</v>
      </c>
      <c r="E150" s="29">
        <v>18188.129032000001</v>
      </c>
      <c r="F150" s="27" t="str">
        <f t="shared" si="18"/>
        <v>N/A</v>
      </c>
      <c r="G150" s="29">
        <v>17501.230351999999</v>
      </c>
      <c r="H150" s="27" t="str">
        <f t="shared" si="19"/>
        <v>N/A</v>
      </c>
      <c r="I150" s="8" t="s">
        <v>1748</v>
      </c>
      <c r="J150" s="8">
        <v>-3.78</v>
      </c>
      <c r="K150" s="28" t="s">
        <v>736</v>
      </c>
      <c r="L150" s="111" t="str">
        <f t="shared" si="20"/>
        <v>Yes</v>
      </c>
    </row>
    <row r="151" spans="1:12" x14ac:dyDescent="0.25">
      <c r="A151" s="143" t="s">
        <v>1330</v>
      </c>
      <c r="B151" s="22" t="s">
        <v>213</v>
      </c>
      <c r="C151" s="29">
        <v>5372.1295238000002</v>
      </c>
      <c r="D151" s="27" t="str">
        <f t="shared" ref="D151:D170" si="21">IF($B151="N/A","N/A",IF(C151&gt;10,"No",IF(C151&lt;-10,"No","Yes")))</f>
        <v>N/A</v>
      </c>
      <c r="E151" s="29">
        <v>5100.7992236999999</v>
      </c>
      <c r="F151" s="27" t="str">
        <f t="shared" ref="F151:F170" si="22">IF($B151="N/A","N/A",IF(E151&gt;10,"No",IF(E151&lt;-10,"No","Yes")))</f>
        <v>N/A</v>
      </c>
      <c r="G151" s="29">
        <v>4858.8298869999999</v>
      </c>
      <c r="H151" s="27" t="str">
        <f t="shared" ref="H151:H170" si="23">IF($B151="N/A","N/A",IF(G151&gt;10,"No",IF(G151&lt;-10,"No","Yes")))</f>
        <v>N/A</v>
      </c>
      <c r="I151" s="8">
        <v>-5.05</v>
      </c>
      <c r="J151" s="8">
        <v>-4.74</v>
      </c>
      <c r="K151" s="28" t="s">
        <v>736</v>
      </c>
      <c r="L151" s="111" t="str">
        <f t="shared" ref="L151:L170" si="24">IF(J151="Div by 0", "N/A", IF(K151="N/A","N/A", IF(J151&gt;VALUE(MID(K151,1,2)), "No", IF(J151&lt;-1*VALUE(MID(K151,1,2)), "No", "Yes"))))</f>
        <v>Yes</v>
      </c>
    </row>
    <row r="152" spans="1:12" ht="25" x14ac:dyDescent="0.25">
      <c r="A152" s="143" t="s">
        <v>1331</v>
      </c>
      <c r="B152" s="22" t="s">
        <v>213</v>
      </c>
      <c r="C152" s="29">
        <v>4006.2165725</v>
      </c>
      <c r="D152" s="27" t="str">
        <f t="shared" si="21"/>
        <v>N/A</v>
      </c>
      <c r="E152" s="29">
        <v>5246.9394986999996</v>
      </c>
      <c r="F152" s="27" t="str">
        <f t="shared" si="22"/>
        <v>N/A</v>
      </c>
      <c r="G152" s="29">
        <v>4450.4502283000002</v>
      </c>
      <c r="H152" s="27" t="str">
        <f t="shared" si="23"/>
        <v>N/A</v>
      </c>
      <c r="I152" s="8">
        <v>30.97</v>
      </c>
      <c r="J152" s="8">
        <v>-15.2</v>
      </c>
      <c r="K152" s="28" t="s">
        <v>736</v>
      </c>
      <c r="L152" s="111" t="str">
        <f t="shared" si="24"/>
        <v>Yes</v>
      </c>
    </row>
    <row r="153" spans="1:12" ht="25" x14ac:dyDescent="0.25">
      <c r="A153" s="143" t="s">
        <v>1332</v>
      </c>
      <c r="B153" s="22" t="s">
        <v>213</v>
      </c>
      <c r="C153" s="29">
        <v>8265.0700637000009</v>
      </c>
      <c r="D153" s="27" t="str">
        <f t="shared" si="21"/>
        <v>N/A</v>
      </c>
      <c r="E153" s="29">
        <v>7658.9756498999996</v>
      </c>
      <c r="F153" s="27" t="str">
        <f t="shared" si="22"/>
        <v>N/A</v>
      </c>
      <c r="G153" s="29">
        <v>6925.1668228999997</v>
      </c>
      <c r="H153" s="27" t="str">
        <f t="shared" si="23"/>
        <v>N/A</v>
      </c>
      <c r="I153" s="8">
        <v>-7.33</v>
      </c>
      <c r="J153" s="8">
        <v>-9.58</v>
      </c>
      <c r="K153" s="28" t="s">
        <v>736</v>
      </c>
      <c r="L153" s="111" t="str">
        <f t="shared" si="24"/>
        <v>Yes</v>
      </c>
    </row>
    <row r="154" spans="1:12" ht="25" x14ac:dyDescent="0.25">
      <c r="A154" s="143" t="s">
        <v>1333</v>
      </c>
      <c r="B154" s="22" t="s">
        <v>213</v>
      </c>
      <c r="C154" s="29">
        <v>1903.4731182999999</v>
      </c>
      <c r="D154" s="27" t="str">
        <f t="shared" si="21"/>
        <v>N/A</v>
      </c>
      <c r="E154" s="29">
        <v>1441.4218519999999</v>
      </c>
      <c r="F154" s="27" t="str">
        <f t="shared" si="22"/>
        <v>N/A</v>
      </c>
      <c r="G154" s="29">
        <v>2523.3218780000002</v>
      </c>
      <c r="H154" s="27" t="str">
        <f t="shared" si="23"/>
        <v>N/A</v>
      </c>
      <c r="I154" s="8">
        <v>-24.3</v>
      </c>
      <c r="J154" s="8">
        <v>75.06</v>
      </c>
      <c r="K154" s="28" t="s">
        <v>736</v>
      </c>
      <c r="L154" s="111" t="str">
        <f t="shared" si="24"/>
        <v>No</v>
      </c>
    </row>
    <row r="155" spans="1:12" ht="25" x14ac:dyDescent="0.25">
      <c r="A155" s="134" t="s">
        <v>1334</v>
      </c>
      <c r="B155" s="22" t="s">
        <v>213</v>
      </c>
      <c r="C155" s="29">
        <v>1447.1217855</v>
      </c>
      <c r="D155" s="27" t="str">
        <f t="shared" si="21"/>
        <v>N/A</v>
      </c>
      <c r="E155" s="29">
        <v>1178.5182459</v>
      </c>
      <c r="F155" s="27" t="str">
        <f t="shared" si="22"/>
        <v>N/A</v>
      </c>
      <c r="G155" s="29">
        <v>951.69627643000001</v>
      </c>
      <c r="H155" s="27" t="str">
        <f t="shared" si="23"/>
        <v>N/A</v>
      </c>
      <c r="I155" s="8">
        <v>-18.600000000000001</v>
      </c>
      <c r="J155" s="8">
        <v>-19.2</v>
      </c>
      <c r="K155" s="28" t="s">
        <v>736</v>
      </c>
      <c r="L155" s="111" t="str">
        <f t="shared" si="24"/>
        <v>Yes</v>
      </c>
    </row>
    <row r="156" spans="1:12" x14ac:dyDescent="0.25">
      <c r="A156" s="134" t="s">
        <v>1335</v>
      </c>
      <c r="B156" s="22" t="s">
        <v>213</v>
      </c>
      <c r="C156" s="29">
        <v>2563.4046377</v>
      </c>
      <c r="D156" s="27" t="str">
        <f t="shared" si="21"/>
        <v>N/A</v>
      </c>
      <c r="E156" s="29">
        <v>2987.7903049000001</v>
      </c>
      <c r="F156" s="27" t="str">
        <f t="shared" si="22"/>
        <v>N/A</v>
      </c>
      <c r="G156" s="29">
        <v>4807.1108200999997</v>
      </c>
      <c r="H156" s="27" t="str">
        <f t="shared" si="23"/>
        <v>N/A</v>
      </c>
      <c r="I156" s="8">
        <v>16.559999999999999</v>
      </c>
      <c r="J156" s="8">
        <v>60.89</v>
      </c>
      <c r="K156" s="28" t="s">
        <v>736</v>
      </c>
      <c r="L156" s="111" t="str">
        <f t="shared" si="24"/>
        <v>No</v>
      </c>
    </row>
    <row r="157" spans="1:12" ht="25" x14ac:dyDescent="0.25">
      <c r="A157" s="134" t="s">
        <v>1336</v>
      </c>
      <c r="B157" s="22" t="s">
        <v>213</v>
      </c>
      <c r="C157" s="29">
        <v>9844.1431262000006</v>
      </c>
      <c r="D157" s="27" t="str">
        <f t="shared" si="21"/>
        <v>N/A</v>
      </c>
      <c r="E157" s="29">
        <v>9524.5263613000006</v>
      </c>
      <c r="F157" s="27" t="str">
        <f t="shared" si="22"/>
        <v>N/A</v>
      </c>
      <c r="G157" s="29">
        <v>15467.030137</v>
      </c>
      <c r="H157" s="27" t="str">
        <f t="shared" si="23"/>
        <v>N/A</v>
      </c>
      <c r="I157" s="8">
        <v>-3.25</v>
      </c>
      <c r="J157" s="8">
        <v>62.39</v>
      </c>
      <c r="K157" s="28" t="s">
        <v>736</v>
      </c>
      <c r="L157" s="111" t="str">
        <f t="shared" si="24"/>
        <v>No</v>
      </c>
    </row>
    <row r="158" spans="1:12" ht="25" x14ac:dyDescent="0.25">
      <c r="A158" s="134" t="s">
        <v>1337</v>
      </c>
      <c r="B158" s="22" t="s">
        <v>213</v>
      </c>
      <c r="C158" s="29">
        <v>4034.3802598000002</v>
      </c>
      <c r="D158" s="27" t="str">
        <f t="shared" si="21"/>
        <v>N/A</v>
      </c>
      <c r="E158" s="29">
        <v>4541.9974775000001</v>
      </c>
      <c r="F158" s="27" t="str">
        <f t="shared" si="22"/>
        <v>N/A</v>
      </c>
      <c r="G158" s="29">
        <v>7177.9659480999999</v>
      </c>
      <c r="H158" s="27" t="str">
        <f t="shared" si="23"/>
        <v>N/A</v>
      </c>
      <c r="I158" s="8">
        <v>12.58</v>
      </c>
      <c r="J158" s="8">
        <v>58.04</v>
      </c>
      <c r="K158" s="28" t="s">
        <v>736</v>
      </c>
      <c r="L158" s="111" t="str">
        <f t="shared" si="24"/>
        <v>No</v>
      </c>
    </row>
    <row r="159" spans="1:12" ht="25" x14ac:dyDescent="0.25">
      <c r="A159" s="134" t="s">
        <v>1338</v>
      </c>
      <c r="B159" s="22" t="s">
        <v>213</v>
      </c>
      <c r="C159" s="29">
        <v>224.13188237</v>
      </c>
      <c r="D159" s="27" t="str">
        <f t="shared" si="21"/>
        <v>N/A</v>
      </c>
      <c r="E159" s="29">
        <v>198.55249189</v>
      </c>
      <c r="F159" s="27" t="str">
        <f t="shared" si="22"/>
        <v>N/A</v>
      </c>
      <c r="G159" s="29">
        <v>401.08228460999999</v>
      </c>
      <c r="H159" s="27" t="str">
        <f t="shared" si="23"/>
        <v>N/A</v>
      </c>
      <c r="I159" s="8">
        <v>-11.4</v>
      </c>
      <c r="J159" s="8">
        <v>102</v>
      </c>
      <c r="K159" s="28" t="s">
        <v>736</v>
      </c>
      <c r="L159" s="111" t="str">
        <f t="shared" si="24"/>
        <v>No</v>
      </c>
    </row>
    <row r="160" spans="1:12" ht="25" x14ac:dyDescent="0.25">
      <c r="A160" s="143" t="s">
        <v>1339</v>
      </c>
      <c r="B160" s="22" t="s">
        <v>213</v>
      </c>
      <c r="C160" s="29">
        <v>31.082078614</v>
      </c>
      <c r="D160" s="27" t="str">
        <f t="shared" si="21"/>
        <v>N/A</v>
      </c>
      <c r="E160" s="29">
        <v>37.615348472999997</v>
      </c>
      <c r="F160" s="27" t="str">
        <f t="shared" si="22"/>
        <v>N/A</v>
      </c>
      <c r="G160" s="29">
        <v>89.740927737000007</v>
      </c>
      <c r="H160" s="27" t="str">
        <f t="shared" si="23"/>
        <v>N/A</v>
      </c>
      <c r="I160" s="8">
        <v>21.02</v>
      </c>
      <c r="J160" s="8">
        <v>138.6</v>
      </c>
      <c r="K160" s="28" t="s">
        <v>736</v>
      </c>
      <c r="L160" s="111" t="str">
        <f t="shared" si="24"/>
        <v>No</v>
      </c>
    </row>
    <row r="161" spans="1:12" x14ac:dyDescent="0.25">
      <c r="A161" s="143" t="s">
        <v>1340</v>
      </c>
      <c r="B161" s="22" t="s">
        <v>213</v>
      </c>
      <c r="C161" s="29">
        <v>2176.9622083999998</v>
      </c>
      <c r="D161" s="27" t="str">
        <f t="shared" si="21"/>
        <v>N/A</v>
      </c>
      <c r="E161" s="29">
        <v>2398.5436605999998</v>
      </c>
      <c r="F161" s="27" t="str">
        <f t="shared" si="22"/>
        <v>N/A</v>
      </c>
      <c r="G161" s="29">
        <v>2448.5608308000001</v>
      </c>
      <c r="H161" s="27" t="str">
        <f t="shared" si="23"/>
        <v>N/A</v>
      </c>
      <c r="I161" s="8">
        <v>10.18</v>
      </c>
      <c r="J161" s="8">
        <v>2.085</v>
      </c>
      <c r="K161" s="28" t="s">
        <v>736</v>
      </c>
      <c r="L161" s="111" t="str">
        <f t="shared" si="24"/>
        <v>Yes</v>
      </c>
    </row>
    <row r="162" spans="1:12" x14ac:dyDescent="0.25">
      <c r="A162" s="143" t="s">
        <v>1341</v>
      </c>
      <c r="B162" s="22" t="s">
        <v>213</v>
      </c>
      <c r="C162" s="29">
        <v>1411.9661017000001</v>
      </c>
      <c r="D162" s="27" t="str">
        <f t="shared" si="21"/>
        <v>N/A</v>
      </c>
      <c r="E162" s="29">
        <v>1489.3543646999999</v>
      </c>
      <c r="F162" s="27" t="str">
        <f t="shared" si="22"/>
        <v>N/A</v>
      </c>
      <c r="G162" s="29">
        <v>1402.4675798999999</v>
      </c>
      <c r="H162" s="27" t="str">
        <f t="shared" si="23"/>
        <v>N/A</v>
      </c>
      <c r="I162" s="8">
        <v>5.4809999999999999</v>
      </c>
      <c r="J162" s="8">
        <v>-5.83</v>
      </c>
      <c r="K162" s="28" t="s">
        <v>736</v>
      </c>
      <c r="L162" s="111" t="str">
        <f t="shared" si="24"/>
        <v>Yes</v>
      </c>
    </row>
    <row r="163" spans="1:12" x14ac:dyDescent="0.25">
      <c r="A163" s="143" t="s">
        <v>1692</v>
      </c>
      <c r="B163" s="22" t="s">
        <v>213</v>
      </c>
      <c r="C163" s="29">
        <v>3474.0107327000001</v>
      </c>
      <c r="D163" s="27" t="str">
        <f t="shared" si="21"/>
        <v>N/A</v>
      </c>
      <c r="E163" s="29">
        <v>3610.3946461</v>
      </c>
      <c r="F163" s="27" t="str">
        <f t="shared" si="22"/>
        <v>N/A</v>
      </c>
      <c r="G163" s="29">
        <v>3511.5917942000001</v>
      </c>
      <c r="H163" s="27" t="str">
        <f t="shared" si="23"/>
        <v>N/A</v>
      </c>
      <c r="I163" s="8">
        <v>3.9260000000000002</v>
      </c>
      <c r="J163" s="8">
        <v>-2.74</v>
      </c>
      <c r="K163" s="28" t="s">
        <v>736</v>
      </c>
      <c r="L163" s="111" t="str">
        <f t="shared" si="24"/>
        <v>Yes</v>
      </c>
    </row>
    <row r="164" spans="1:12" x14ac:dyDescent="0.25">
      <c r="A164" s="143" t="s">
        <v>1342</v>
      </c>
      <c r="B164" s="22" t="s">
        <v>213</v>
      </c>
      <c r="C164" s="29">
        <v>314.97331260999999</v>
      </c>
      <c r="D164" s="27" t="str">
        <f t="shared" si="21"/>
        <v>N/A</v>
      </c>
      <c r="E164" s="29">
        <v>310.45089944</v>
      </c>
      <c r="F164" s="27" t="str">
        <f t="shared" si="22"/>
        <v>N/A</v>
      </c>
      <c r="G164" s="29">
        <v>299.77266859999997</v>
      </c>
      <c r="H164" s="27" t="str">
        <f t="shared" si="23"/>
        <v>N/A</v>
      </c>
      <c r="I164" s="8">
        <v>-1.44</v>
      </c>
      <c r="J164" s="8">
        <v>-3.44</v>
      </c>
      <c r="K164" s="28" t="s">
        <v>736</v>
      </c>
      <c r="L164" s="111" t="str">
        <f t="shared" si="24"/>
        <v>Yes</v>
      </c>
    </row>
    <row r="165" spans="1:12" x14ac:dyDescent="0.25">
      <c r="A165" s="143" t="s">
        <v>1343</v>
      </c>
      <c r="B165" s="22" t="s">
        <v>213</v>
      </c>
      <c r="C165" s="29">
        <v>754.34630246999996</v>
      </c>
      <c r="D165" s="27" t="str">
        <f t="shared" si="21"/>
        <v>N/A</v>
      </c>
      <c r="E165" s="29">
        <v>1094.4202035999999</v>
      </c>
      <c r="F165" s="27" t="str">
        <f t="shared" si="22"/>
        <v>N/A</v>
      </c>
      <c r="G165" s="29">
        <v>1509.3195014</v>
      </c>
      <c r="H165" s="27" t="str">
        <f t="shared" si="23"/>
        <v>N/A</v>
      </c>
      <c r="I165" s="8">
        <v>45.08</v>
      </c>
      <c r="J165" s="8">
        <v>37.909999999999997</v>
      </c>
      <c r="K165" s="28" t="s">
        <v>736</v>
      </c>
      <c r="L165" s="111" t="str">
        <f t="shared" si="24"/>
        <v>No</v>
      </c>
    </row>
    <row r="166" spans="1:12" x14ac:dyDescent="0.25">
      <c r="A166" s="143" t="s">
        <v>1344</v>
      </c>
      <c r="B166" s="22" t="s">
        <v>213</v>
      </c>
      <c r="C166" s="29">
        <v>8546.3472187999996</v>
      </c>
      <c r="D166" s="27" t="str">
        <f t="shared" si="21"/>
        <v>N/A</v>
      </c>
      <c r="E166" s="29">
        <v>9773.8573883999998</v>
      </c>
      <c r="F166" s="27" t="str">
        <f t="shared" si="22"/>
        <v>N/A</v>
      </c>
      <c r="G166" s="29">
        <v>10913.600573</v>
      </c>
      <c r="H166" s="27" t="str">
        <f t="shared" si="23"/>
        <v>N/A</v>
      </c>
      <c r="I166" s="8">
        <v>14.36</v>
      </c>
      <c r="J166" s="8">
        <v>11.66</v>
      </c>
      <c r="K166" s="28" t="s">
        <v>736</v>
      </c>
      <c r="L166" s="111" t="str">
        <f t="shared" si="24"/>
        <v>Yes</v>
      </c>
    </row>
    <row r="167" spans="1:12" x14ac:dyDescent="0.25">
      <c r="A167" s="174" t="s">
        <v>1345</v>
      </c>
      <c r="B167" s="22" t="s">
        <v>213</v>
      </c>
      <c r="C167" s="29">
        <v>3275.7033898</v>
      </c>
      <c r="D167" s="27" t="str">
        <f t="shared" si="21"/>
        <v>N/A</v>
      </c>
      <c r="E167" s="29">
        <v>3741.7242869000002</v>
      </c>
      <c r="F167" s="27" t="str">
        <f t="shared" si="22"/>
        <v>N/A</v>
      </c>
      <c r="G167" s="29">
        <v>4745.5141553000003</v>
      </c>
      <c r="H167" s="27" t="str">
        <f t="shared" si="23"/>
        <v>N/A</v>
      </c>
      <c r="I167" s="8">
        <v>14.23</v>
      </c>
      <c r="J167" s="8">
        <v>26.83</v>
      </c>
      <c r="K167" s="28" t="s">
        <v>736</v>
      </c>
      <c r="L167" s="111" t="str">
        <f t="shared" si="24"/>
        <v>Yes</v>
      </c>
    </row>
    <row r="168" spans="1:12" x14ac:dyDescent="0.25">
      <c r="A168" s="174" t="s">
        <v>1346</v>
      </c>
      <c r="B168" s="22" t="s">
        <v>213</v>
      </c>
      <c r="C168" s="29">
        <v>14130.487286</v>
      </c>
      <c r="D168" s="27" t="str">
        <f t="shared" si="21"/>
        <v>N/A</v>
      </c>
      <c r="E168" s="29">
        <v>15671.485714</v>
      </c>
      <c r="F168" s="27" t="str">
        <f t="shared" si="22"/>
        <v>N/A</v>
      </c>
      <c r="G168" s="29">
        <v>17368.442674000002</v>
      </c>
      <c r="H168" s="27" t="str">
        <f t="shared" si="23"/>
        <v>N/A</v>
      </c>
      <c r="I168" s="8">
        <v>10.91</v>
      </c>
      <c r="J168" s="8">
        <v>10.83</v>
      </c>
      <c r="K168" s="28" t="s">
        <v>736</v>
      </c>
      <c r="L168" s="111" t="str">
        <f t="shared" si="24"/>
        <v>Yes</v>
      </c>
    </row>
    <row r="169" spans="1:12" x14ac:dyDescent="0.25">
      <c r="A169" s="174" t="s">
        <v>1347</v>
      </c>
      <c r="B169" s="22" t="s">
        <v>213</v>
      </c>
      <c r="C169" s="29">
        <v>2284.6981473999999</v>
      </c>
      <c r="D169" s="27" t="str">
        <f t="shared" si="21"/>
        <v>N/A</v>
      </c>
      <c r="E169" s="29">
        <v>2250.1316720999998</v>
      </c>
      <c r="F169" s="27" t="str">
        <f t="shared" si="22"/>
        <v>N/A</v>
      </c>
      <c r="G169" s="29">
        <v>2092.3820587</v>
      </c>
      <c r="H169" s="27" t="str">
        <f t="shared" si="23"/>
        <v>N/A</v>
      </c>
      <c r="I169" s="8">
        <v>-1.51</v>
      </c>
      <c r="J169" s="8">
        <v>-7.01</v>
      </c>
      <c r="K169" s="28" t="s">
        <v>736</v>
      </c>
      <c r="L169" s="111" t="str">
        <f t="shared" si="24"/>
        <v>Yes</v>
      </c>
    </row>
    <row r="170" spans="1:12" x14ac:dyDescent="0.25">
      <c r="A170" s="174" t="s">
        <v>1348</v>
      </c>
      <c r="B170" s="22" t="s">
        <v>213</v>
      </c>
      <c r="C170" s="29">
        <v>896.63690872999996</v>
      </c>
      <c r="D170" s="27" t="str">
        <f t="shared" si="21"/>
        <v>N/A</v>
      </c>
      <c r="E170" s="29">
        <v>916.16836335000005</v>
      </c>
      <c r="F170" s="27" t="str">
        <f t="shared" si="22"/>
        <v>N/A</v>
      </c>
      <c r="G170" s="29">
        <v>1045.5459135000001</v>
      </c>
      <c r="H170" s="27" t="str">
        <f t="shared" si="23"/>
        <v>N/A</v>
      </c>
      <c r="I170" s="8">
        <v>2.1779999999999999</v>
      </c>
      <c r="J170" s="8">
        <v>14.12</v>
      </c>
      <c r="K170" s="28" t="s">
        <v>736</v>
      </c>
      <c r="L170" s="111" t="str">
        <f t="shared" si="24"/>
        <v>Yes</v>
      </c>
    </row>
    <row r="171" spans="1:12" x14ac:dyDescent="0.25">
      <c r="A171" s="174" t="s">
        <v>85</v>
      </c>
      <c r="B171" s="22" t="s">
        <v>213</v>
      </c>
      <c r="C171" s="4">
        <v>15.787439614</v>
      </c>
      <c r="D171" s="27" t="str">
        <f t="shared" ref="D171:D202" si="25">IF($B171="N/A","N/A",IF(C171&gt;10,"No",IF(C171&lt;-10,"No","Yes")))</f>
        <v>N/A</v>
      </c>
      <c r="E171" s="4">
        <v>15.298231059000001</v>
      </c>
      <c r="F171" s="27" t="str">
        <f t="shared" ref="F171:F202" si="26">IF($B171="N/A","N/A",IF(E171&gt;10,"No",IF(E171&lt;-10,"No","Yes")))</f>
        <v>N/A</v>
      </c>
      <c r="G171" s="4">
        <v>15.162773700000001</v>
      </c>
      <c r="H171" s="27" t="str">
        <f t="shared" ref="H171:H202" si="27">IF($B171="N/A","N/A",IF(G171&gt;10,"No",IF(G171&lt;-10,"No","Yes")))</f>
        <v>N/A</v>
      </c>
      <c r="I171" s="8">
        <v>-3.1</v>
      </c>
      <c r="J171" s="8">
        <v>-0.88500000000000001</v>
      </c>
      <c r="K171" s="28" t="s">
        <v>736</v>
      </c>
      <c r="L171" s="111" t="str">
        <f t="shared" ref="L171:L202" si="28">IF(J171="Div by 0", "N/A", IF(K171="N/A","N/A", IF(J171&gt;VALUE(MID(K171,1,2)), "No", IF(J171&lt;-1*VALUE(MID(K171,1,2)), "No", "Yes"))))</f>
        <v>Yes</v>
      </c>
    </row>
    <row r="172" spans="1:12" x14ac:dyDescent="0.25">
      <c r="A172" s="174" t="s">
        <v>463</v>
      </c>
      <c r="B172" s="22" t="s">
        <v>213</v>
      </c>
      <c r="C172" s="4">
        <v>16.195856874</v>
      </c>
      <c r="D172" s="27" t="str">
        <f t="shared" si="25"/>
        <v>N/A</v>
      </c>
      <c r="E172" s="4">
        <v>14.866032843999999</v>
      </c>
      <c r="F172" s="27" t="str">
        <f t="shared" si="26"/>
        <v>N/A</v>
      </c>
      <c r="G172" s="4">
        <v>14.703196347</v>
      </c>
      <c r="H172" s="27" t="str">
        <f t="shared" si="27"/>
        <v>N/A</v>
      </c>
      <c r="I172" s="8">
        <v>-8.2100000000000009</v>
      </c>
      <c r="J172" s="8">
        <v>-1.1000000000000001</v>
      </c>
      <c r="K172" s="28" t="s">
        <v>736</v>
      </c>
      <c r="L172" s="111" t="str">
        <f t="shared" si="28"/>
        <v>Yes</v>
      </c>
    </row>
    <row r="173" spans="1:12" x14ac:dyDescent="0.25">
      <c r="A173" s="174" t="s">
        <v>464</v>
      </c>
      <c r="B173" s="22" t="s">
        <v>213</v>
      </c>
      <c r="C173" s="4">
        <v>22.182657104</v>
      </c>
      <c r="D173" s="27" t="str">
        <f t="shared" si="25"/>
        <v>N/A</v>
      </c>
      <c r="E173" s="4">
        <v>20.767052766999999</v>
      </c>
      <c r="F173" s="27" t="str">
        <f t="shared" si="26"/>
        <v>N/A</v>
      </c>
      <c r="G173" s="4">
        <v>20.628970114000001</v>
      </c>
      <c r="H173" s="27" t="str">
        <f t="shared" si="27"/>
        <v>N/A</v>
      </c>
      <c r="I173" s="8">
        <v>-6.38</v>
      </c>
      <c r="J173" s="8">
        <v>-0.66500000000000004</v>
      </c>
      <c r="K173" s="28" t="s">
        <v>736</v>
      </c>
      <c r="L173" s="111" t="str">
        <f t="shared" si="28"/>
        <v>Yes</v>
      </c>
    </row>
    <row r="174" spans="1:12" x14ac:dyDescent="0.25">
      <c r="A174" s="134" t="s">
        <v>465</v>
      </c>
      <c r="B174" s="22" t="s">
        <v>213</v>
      </c>
      <c r="C174" s="4">
        <v>8.3300945718000001</v>
      </c>
      <c r="D174" s="27" t="str">
        <f t="shared" si="25"/>
        <v>N/A</v>
      </c>
      <c r="E174" s="4">
        <v>8.4488351518999991</v>
      </c>
      <c r="F174" s="27" t="str">
        <f t="shared" si="26"/>
        <v>N/A</v>
      </c>
      <c r="G174" s="4">
        <v>8.8415617941000004</v>
      </c>
      <c r="H174" s="27" t="str">
        <f t="shared" si="27"/>
        <v>N/A</v>
      </c>
      <c r="I174" s="8">
        <v>1.425</v>
      </c>
      <c r="J174" s="8">
        <v>4.6479999999999997</v>
      </c>
      <c r="K174" s="28" t="s">
        <v>736</v>
      </c>
      <c r="L174" s="111" t="str">
        <f t="shared" si="28"/>
        <v>Yes</v>
      </c>
    </row>
    <row r="175" spans="1:12" x14ac:dyDescent="0.25">
      <c r="A175" s="134" t="s">
        <v>466</v>
      </c>
      <c r="B175" s="22" t="s">
        <v>213</v>
      </c>
      <c r="C175" s="4">
        <v>6.4090606261999996</v>
      </c>
      <c r="D175" s="27" t="str">
        <f t="shared" si="25"/>
        <v>N/A</v>
      </c>
      <c r="E175" s="4">
        <v>6.0140955364000002</v>
      </c>
      <c r="F175" s="27" t="str">
        <f t="shared" si="26"/>
        <v>N/A</v>
      </c>
      <c r="G175" s="4">
        <v>4.8595771537000001</v>
      </c>
      <c r="H175" s="27" t="str">
        <f t="shared" si="27"/>
        <v>N/A</v>
      </c>
      <c r="I175" s="8">
        <v>-6.16</v>
      </c>
      <c r="J175" s="8">
        <v>-19.2</v>
      </c>
      <c r="K175" s="28" t="s">
        <v>736</v>
      </c>
      <c r="L175" s="111" t="str">
        <f t="shared" si="28"/>
        <v>Yes</v>
      </c>
    </row>
    <row r="176" spans="1:12" x14ac:dyDescent="0.25">
      <c r="A176" s="134" t="s">
        <v>1349</v>
      </c>
      <c r="B176" s="22" t="s">
        <v>213</v>
      </c>
      <c r="C176" s="4">
        <v>4.6045548653999999</v>
      </c>
      <c r="D176" s="27" t="str">
        <f t="shared" si="25"/>
        <v>N/A</v>
      </c>
      <c r="E176" s="4">
        <v>4.9423686627999999</v>
      </c>
      <c r="F176" s="27" t="str">
        <f t="shared" si="26"/>
        <v>N/A</v>
      </c>
      <c r="G176" s="4">
        <v>4.7233303895000001</v>
      </c>
      <c r="H176" s="27" t="str">
        <f t="shared" si="27"/>
        <v>N/A</v>
      </c>
      <c r="I176" s="8">
        <v>7.3369999999999997</v>
      </c>
      <c r="J176" s="8">
        <v>-4.43</v>
      </c>
      <c r="K176" s="28" t="s">
        <v>736</v>
      </c>
      <c r="L176" s="111" t="str">
        <f t="shared" si="28"/>
        <v>Yes</v>
      </c>
    </row>
    <row r="177" spans="1:12" x14ac:dyDescent="0.25">
      <c r="A177" s="134" t="s">
        <v>1350</v>
      </c>
      <c r="B177" s="22" t="s">
        <v>213</v>
      </c>
      <c r="C177" s="4">
        <v>14.971751412</v>
      </c>
      <c r="D177" s="27" t="str">
        <f t="shared" si="25"/>
        <v>N/A</v>
      </c>
      <c r="E177" s="4">
        <v>13.742437338</v>
      </c>
      <c r="F177" s="27" t="str">
        <f t="shared" si="26"/>
        <v>N/A</v>
      </c>
      <c r="G177" s="4">
        <v>13.515981735</v>
      </c>
      <c r="H177" s="27" t="str">
        <f t="shared" si="27"/>
        <v>N/A</v>
      </c>
      <c r="I177" s="8">
        <v>-8.2100000000000009</v>
      </c>
      <c r="J177" s="8">
        <v>-1.65</v>
      </c>
      <c r="K177" s="28" t="s">
        <v>736</v>
      </c>
      <c r="L177" s="111" t="str">
        <f t="shared" si="28"/>
        <v>Yes</v>
      </c>
    </row>
    <row r="178" spans="1:12" x14ac:dyDescent="0.25">
      <c r="A178" s="134" t="s">
        <v>1351</v>
      </c>
      <c r="B178" s="22" t="s">
        <v>213</v>
      </c>
      <c r="C178" s="4">
        <v>6.5750539143999998</v>
      </c>
      <c r="D178" s="27" t="str">
        <f t="shared" si="25"/>
        <v>N/A</v>
      </c>
      <c r="E178" s="4">
        <v>6.7387387387000004</v>
      </c>
      <c r="F178" s="27" t="str">
        <f t="shared" si="26"/>
        <v>N/A</v>
      </c>
      <c r="G178" s="4">
        <v>6.4615224408999996</v>
      </c>
      <c r="H178" s="27" t="str">
        <f t="shared" si="27"/>
        <v>N/A</v>
      </c>
      <c r="I178" s="8">
        <v>2.4889999999999999</v>
      </c>
      <c r="J178" s="8">
        <v>-4.1100000000000003</v>
      </c>
      <c r="K178" s="28" t="s">
        <v>736</v>
      </c>
      <c r="L178" s="111" t="str">
        <f t="shared" si="28"/>
        <v>Yes</v>
      </c>
    </row>
    <row r="179" spans="1:12" x14ac:dyDescent="0.25">
      <c r="A179" s="134" t="s">
        <v>1352</v>
      </c>
      <c r="B179" s="22" t="s">
        <v>213</v>
      </c>
      <c r="C179" s="4">
        <v>2.4096385541999998</v>
      </c>
      <c r="D179" s="27" t="str">
        <f t="shared" si="25"/>
        <v>N/A</v>
      </c>
      <c r="E179" s="4">
        <v>2.7425538188999998</v>
      </c>
      <c r="F179" s="27" t="str">
        <f t="shared" si="26"/>
        <v>N/A</v>
      </c>
      <c r="G179" s="4">
        <v>2.484672475</v>
      </c>
      <c r="H179" s="27" t="str">
        <f t="shared" si="27"/>
        <v>N/A</v>
      </c>
      <c r="I179" s="8">
        <v>13.82</v>
      </c>
      <c r="J179" s="8">
        <v>-9.4</v>
      </c>
      <c r="K179" s="28" t="s">
        <v>736</v>
      </c>
      <c r="L179" s="111" t="str">
        <f t="shared" si="28"/>
        <v>Yes</v>
      </c>
    </row>
    <row r="180" spans="1:12" x14ac:dyDescent="0.25">
      <c r="A180" s="134" t="s">
        <v>1353</v>
      </c>
      <c r="B180" s="22" t="s">
        <v>213</v>
      </c>
      <c r="C180" s="4">
        <v>0.15989340439999999</v>
      </c>
      <c r="D180" s="27" t="str">
        <f t="shared" si="25"/>
        <v>N/A</v>
      </c>
      <c r="E180" s="4">
        <v>0.2192638998</v>
      </c>
      <c r="F180" s="27" t="str">
        <f t="shared" si="26"/>
        <v>N/A</v>
      </c>
      <c r="G180" s="4">
        <v>0.12622278319999999</v>
      </c>
      <c r="H180" s="27" t="str">
        <f t="shared" si="27"/>
        <v>N/A</v>
      </c>
      <c r="I180" s="8">
        <v>37.130000000000003</v>
      </c>
      <c r="J180" s="8">
        <v>-42.4</v>
      </c>
      <c r="K180" s="28" t="s">
        <v>736</v>
      </c>
      <c r="L180" s="111" t="str">
        <f t="shared" si="28"/>
        <v>No</v>
      </c>
    </row>
    <row r="181" spans="1:12" x14ac:dyDescent="0.25">
      <c r="A181" s="134" t="s">
        <v>86</v>
      </c>
      <c r="B181" s="22" t="s">
        <v>213</v>
      </c>
      <c r="C181" s="4">
        <v>0.89928057549999996</v>
      </c>
      <c r="D181" s="27" t="str">
        <f t="shared" si="25"/>
        <v>N/A</v>
      </c>
      <c r="E181" s="4">
        <v>8.0335731414999998</v>
      </c>
      <c r="F181" s="27" t="str">
        <f t="shared" si="26"/>
        <v>N/A</v>
      </c>
      <c r="G181" s="4">
        <v>0.96711798839999996</v>
      </c>
      <c r="H181" s="27" t="str">
        <f t="shared" si="27"/>
        <v>N/A</v>
      </c>
      <c r="I181" s="8">
        <v>793.3</v>
      </c>
      <c r="J181" s="8">
        <v>-88</v>
      </c>
      <c r="K181" s="28" t="s">
        <v>736</v>
      </c>
      <c r="L181" s="111" t="str">
        <f t="shared" si="28"/>
        <v>No</v>
      </c>
    </row>
    <row r="182" spans="1:12" x14ac:dyDescent="0.25">
      <c r="A182" s="134" t="s">
        <v>87</v>
      </c>
      <c r="B182" s="22" t="s">
        <v>213</v>
      </c>
      <c r="C182" s="4">
        <v>55.765355417999999</v>
      </c>
      <c r="D182" s="27" t="str">
        <f t="shared" si="25"/>
        <v>N/A</v>
      </c>
      <c r="E182" s="4">
        <v>57.059468428999999</v>
      </c>
      <c r="F182" s="27" t="str">
        <f t="shared" si="26"/>
        <v>N/A</v>
      </c>
      <c r="G182" s="4">
        <v>58.979200292000002</v>
      </c>
      <c r="H182" s="27" t="str">
        <f t="shared" si="27"/>
        <v>N/A</v>
      </c>
      <c r="I182" s="8">
        <v>2.3210000000000002</v>
      </c>
      <c r="J182" s="8">
        <v>3.3639999999999999</v>
      </c>
      <c r="K182" s="28" t="s">
        <v>736</v>
      </c>
      <c r="L182" s="111" t="str">
        <f t="shared" si="28"/>
        <v>Yes</v>
      </c>
    </row>
    <row r="183" spans="1:12" x14ac:dyDescent="0.25">
      <c r="A183" s="134" t="s">
        <v>467</v>
      </c>
      <c r="B183" s="22" t="s">
        <v>213</v>
      </c>
      <c r="C183" s="4">
        <v>61.864406780000003</v>
      </c>
      <c r="D183" s="27" t="str">
        <f t="shared" si="25"/>
        <v>N/A</v>
      </c>
      <c r="E183" s="4">
        <v>67.502160760999999</v>
      </c>
      <c r="F183" s="27" t="str">
        <f t="shared" si="26"/>
        <v>N/A</v>
      </c>
      <c r="G183" s="4">
        <v>72.785388127999994</v>
      </c>
      <c r="H183" s="27" t="str">
        <f t="shared" si="27"/>
        <v>N/A</v>
      </c>
      <c r="I183" s="8">
        <v>9.1129999999999995</v>
      </c>
      <c r="J183" s="8">
        <v>7.827</v>
      </c>
      <c r="K183" s="28" t="s">
        <v>736</v>
      </c>
      <c r="L183" s="111" t="str">
        <f t="shared" si="28"/>
        <v>Yes</v>
      </c>
    </row>
    <row r="184" spans="1:12" x14ac:dyDescent="0.25">
      <c r="A184" s="134" t="s">
        <v>468</v>
      </c>
      <c r="B184" s="22" t="s">
        <v>213</v>
      </c>
      <c r="C184" s="4">
        <v>75.730979486999999</v>
      </c>
      <c r="D184" s="27" t="str">
        <f t="shared" si="25"/>
        <v>N/A</v>
      </c>
      <c r="E184" s="4">
        <v>75.835263835000006</v>
      </c>
      <c r="F184" s="27" t="str">
        <f t="shared" si="26"/>
        <v>N/A</v>
      </c>
      <c r="G184" s="4">
        <v>78.688951368999994</v>
      </c>
      <c r="H184" s="27" t="str">
        <f t="shared" si="27"/>
        <v>N/A</v>
      </c>
      <c r="I184" s="8">
        <v>0.13769999999999999</v>
      </c>
      <c r="J184" s="8">
        <v>3.7629999999999999</v>
      </c>
      <c r="K184" s="28" t="s">
        <v>736</v>
      </c>
      <c r="L184" s="111" t="str">
        <f t="shared" si="28"/>
        <v>Yes</v>
      </c>
    </row>
    <row r="185" spans="1:12" x14ac:dyDescent="0.25">
      <c r="A185" s="134" t="s">
        <v>469</v>
      </c>
      <c r="B185" s="22" t="s">
        <v>213</v>
      </c>
      <c r="C185" s="4">
        <v>32.141469102000002</v>
      </c>
      <c r="D185" s="27" t="str">
        <f t="shared" si="25"/>
        <v>N/A</v>
      </c>
      <c r="E185" s="4">
        <v>31.465644352999998</v>
      </c>
      <c r="F185" s="27" t="str">
        <f t="shared" si="26"/>
        <v>N/A</v>
      </c>
      <c r="G185" s="4">
        <v>31.397224910999999</v>
      </c>
      <c r="H185" s="27" t="str">
        <f t="shared" si="27"/>
        <v>N/A</v>
      </c>
      <c r="I185" s="8">
        <v>-2.1</v>
      </c>
      <c r="J185" s="8">
        <v>-0.217</v>
      </c>
      <c r="K185" s="28" t="s">
        <v>736</v>
      </c>
      <c r="L185" s="111" t="str">
        <f t="shared" si="28"/>
        <v>Yes</v>
      </c>
    </row>
    <row r="186" spans="1:12" x14ac:dyDescent="0.25">
      <c r="A186" s="134" t="s">
        <v>470</v>
      </c>
      <c r="B186" s="22" t="s">
        <v>213</v>
      </c>
      <c r="C186" s="4">
        <v>26.155896069000001</v>
      </c>
      <c r="D186" s="27" t="str">
        <f t="shared" si="25"/>
        <v>N/A</v>
      </c>
      <c r="E186" s="4">
        <v>25.231010179999998</v>
      </c>
      <c r="F186" s="27" t="str">
        <f t="shared" si="26"/>
        <v>N/A</v>
      </c>
      <c r="G186" s="4">
        <v>23.840328179</v>
      </c>
      <c r="H186" s="27" t="str">
        <f t="shared" si="27"/>
        <v>N/A</v>
      </c>
      <c r="I186" s="8">
        <v>-3.54</v>
      </c>
      <c r="J186" s="8">
        <v>-5.51</v>
      </c>
      <c r="K186" s="28" t="s">
        <v>736</v>
      </c>
      <c r="L186" s="111" t="str">
        <f t="shared" si="28"/>
        <v>Yes</v>
      </c>
    </row>
    <row r="187" spans="1:12" x14ac:dyDescent="0.25">
      <c r="A187" s="134" t="s">
        <v>116</v>
      </c>
      <c r="B187" s="22" t="s">
        <v>213</v>
      </c>
      <c r="C187" s="4">
        <v>69.990338163999994</v>
      </c>
      <c r="D187" s="27" t="str">
        <f t="shared" si="25"/>
        <v>N/A</v>
      </c>
      <c r="E187" s="4">
        <v>70.882100210000004</v>
      </c>
      <c r="F187" s="27" t="str">
        <f t="shared" si="26"/>
        <v>N/A</v>
      </c>
      <c r="G187" s="4">
        <v>72.192953071000005</v>
      </c>
      <c r="H187" s="27" t="str">
        <f t="shared" si="27"/>
        <v>N/A</v>
      </c>
      <c r="I187" s="8">
        <v>1.274</v>
      </c>
      <c r="J187" s="8">
        <v>1.849</v>
      </c>
      <c r="K187" s="28" t="s">
        <v>736</v>
      </c>
      <c r="L187" s="111" t="str">
        <f t="shared" si="28"/>
        <v>Yes</v>
      </c>
    </row>
    <row r="188" spans="1:12" x14ac:dyDescent="0.25">
      <c r="A188" s="134" t="s">
        <v>471</v>
      </c>
      <c r="B188" s="22" t="s">
        <v>213</v>
      </c>
      <c r="C188" s="4">
        <v>68.644067797000005</v>
      </c>
      <c r="D188" s="27" t="str">
        <f t="shared" si="25"/>
        <v>N/A</v>
      </c>
      <c r="E188" s="4">
        <v>76.490924805999995</v>
      </c>
      <c r="F188" s="27" t="str">
        <f t="shared" si="26"/>
        <v>N/A</v>
      </c>
      <c r="G188" s="4">
        <v>83.378995434000004</v>
      </c>
      <c r="H188" s="27" t="str">
        <f t="shared" si="27"/>
        <v>N/A</v>
      </c>
      <c r="I188" s="8">
        <v>11.43</v>
      </c>
      <c r="J188" s="8">
        <v>9.0050000000000008</v>
      </c>
      <c r="K188" s="28" t="s">
        <v>736</v>
      </c>
      <c r="L188" s="111" t="str">
        <f t="shared" si="28"/>
        <v>Yes</v>
      </c>
    </row>
    <row r="189" spans="1:12" x14ac:dyDescent="0.25">
      <c r="A189" s="134" t="s">
        <v>472</v>
      </c>
      <c r="B189" s="22" t="s">
        <v>213</v>
      </c>
      <c r="C189" s="4">
        <v>84.653192235999995</v>
      </c>
      <c r="D189" s="27" t="str">
        <f t="shared" si="25"/>
        <v>N/A</v>
      </c>
      <c r="E189" s="4">
        <v>84.195624195999997</v>
      </c>
      <c r="F189" s="27" t="str">
        <f t="shared" si="26"/>
        <v>N/A</v>
      </c>
      <c r="G189" s="4">
        <v>87.623659273000001</v>
      </c>
      <c r="H189" s="27" t="str">
        <f t="shared" si="27"/>
        <v>N/A</v>
      </c>
      <c r="I189" s="8">
        <v>-0.54100000000000004</v>
      </c>
      <c r="J189" s="8">
        <v>4.0720000000000001</v>
      </c>
      <c r="K189" s="28" t="s">
        <v>736</v>
      </c>
      <c r="L189" s="111" t="str">
        <f t="shared" si="28"/>
        <v>Yes</v>
      </c>
    </row>
    <row r="190" spans="1:12" x14ac:dyDescent="0.25">
      <c r="A190" s="134" t="s">
        <v>473</v>
      </c>
      <c r="B190" s="22" t="s">
        <v>213</v>
      </c>
      <c r="C190" s="4">
        <v>56.691281254000003</v>
      </c>
      <c r="D190" s="27" t="str">
        <f t="shared" si="25"/>
        <v>N/A</v>
      </c>
      <c r="E190" s="4">
        <v>56.458271895999999</v>
      </c>
      <c r="F190" s="27" t="str">
        <f t="shared" si="26"/>
        <v>N/A</v>
      </c>
      <c r="G190" s="4">
        <v>55.324298161000002</v>
      </c>
      <c r="H190" s="27" t="str">
        <f t="shared" si="27"/>
        <v>N/A</v>
      </c>
      <c r="I190" s="8">
        <v>-0.41099999999999998</v>
      </c>
      <c r="J190" s="8">
        <v>-2.0099999999999998</v>
      </c>
      <c r="K190" s="28" t="s">
        <v>736</v>
      </c>
      <c r="L190" s="111" t="str">
        <f t="shared" si="28"/>
        <v>Yes</v>
      </c>
    </row>
    <row r="191" spans="1:12" x14ac:dyDescent="0.25">
      <c r="A191" s="134" t="s">
        <v>474</v>
      </c>
      <c r="B191" s="22" t="s">
        <v>213</v>
      </c>
      <c r="C191" s="4">
        <v>44.903397734999999</v>
      </c>
      <c r="D191" s="27" t="str">
        <f t="shared" si="25"/>
        <v>N/A</v>
      </c>
      <c r="E191" s="4">
        <v>44.682850430999999</v>
      </c>
      <c r="F191" s="27" t="str">
        <f t="shared" si="26"/>
        <v>N/A</v>
      </c>
      <c r="G191" s="4">
        <v>39.996844430000003</v>
      </c>
      <c r="H191" s="27" t="str">
        <f t="shared" si="27"/>
        <v>N/A</v>
      </c>
      <c r="I191" s="8">
        <v>-0.49099999999999999</v>
      </c>
      <c r="J191" s="8">
        <v>-10.5</v>
      </c>
      <c r="K191" s="28" t="s">
        <v>736</v>
      </c>
      <c r="L191" s="111" t="str">
        <f t="shared" si="28"/>
        <v>Yes</v>
      </c>
    </row>
    <row r="192" spans="1:12" x14ac:dyDescent="0.25">
      <c r="A192" s="134" t="s">
        <v>1354</v>
      </c>
      <c r="B192" s="22" t="s">
        <v>213</v>
      </c>
      <c r="C192" s="23">
        <v>9.0900507081999997</v>
      </c>
      <c r="D192" s="27" t="str">
        <f t="shared" si="25"/>
        <v>N/A</v>
      </c>
      <c r="E192" s="23">
        <v>0</v>
      </c>
      <c r="F192" s="27" t="str">
        <f t="shared" si="26"/>
        <v>N/A</v>
      </c>
      <c r="G192" s="23">
        <v>1.6571600723</v>
      </c>
      <c r="H192" s="27" t="str">
        <f t="shared" si="27"/>
        <v>N/A</v>
      </c>
      <c r="I192" s="8">
        <v>-100</v>
      </c>
      <c r="J192" s="8" t="s">
        <v>1748</v>
      </c>
      <c r="K192" s="28" t="s">
        <v>736</v>
      </c>
      <c r="L192" s="111" t="str">
        <f t="shared" si="28"/>
        <v>N/A</v>
      </c>
    </row>
    <row r="193" spans="1:12" x14ac:dyDescent="0.25">
      <c r="A193" s="134" t="s">
        <v>1355</v>
      </c>
      <c r="B193" s="22" t="s">
        <v>213</v>
      </c>
      <c r="C193" s="23">
        <v>6.6337209302</v>
      </c>
      <c r="D193" s="27" t="str">
        <f t="shared" si="25"/>
        <v>N/A</v>
      </c>
      <c r="E193" s="23">
        <v>0</v>
      </c>
      <c r="F193" s="27" t="str">
        <f t="shared" si="26"/>
        <v>N/A</v>
      </c>
      <c r="G193" s="23">
        <v>0.900621118</v>
      </c>
      <c r="H193" s="27" t="str">
        <f t="shared" si="27"/>
        <v>N/A</v>
      </c>
      <c r="I193" s="8">
        <v>-100</v>
      </c>
      <c r="J193" s="8" t="s">
        <v>1748</v>
      </c>
      <c r="K193" s="28" t="s">
        <v>736</v>
      </c>
      <c r="L193" s="111" t="str">
        <f t="shared" si="28"/>
        <v>N/A</v>
      </c>
    </row>
    <row r="194" spans="1:12" x14ac:dyDescent="0.25">
      <c r="A194" s="134" t="s">
        <v>1356</v>
      </c>
      <c r="B194" s="22" t="s">
        <v>213</v>
      </c>
      <c r="C194" s="23">
        <v>10.555505312999999</v>
      </c>
      <c r="D194" s="27" t="str">
        <f t="shared" si="25"/>
        <v>N/A</v>
      </c>
      <c r="E194" s="23">
        <v>0</v>
      </c>
      <c r="F194" s="27" t="str">
        <f t="shared" si="26"/>
        <v>N/A</v>
      </c>
      <c r="G194" s="23">
        <v>1.3086824835999999</v>
      </c>
      <c r="H194" s="27" t="str">
        <f t="shared" si="27"/>
        <v>N/A</v>
      </c>
      <c r="I194" s="8">
        <v>-100</v>
      </c>
      <c r="J194" s="8" t="s">
        <v>1748</v>
      </c>
      <c r="K194" s="28" t="s">
        <v>736</v>
      </c>
      <c r="L194" s="111" t="str">
        <f t="shared" si="28"/>
        <v>N/A</v>
      </c>
    </row>
    <row r="195" spans="1:12" x14ac:dyDescent="0.25">
      <c r="A195" s="134" t="s">
        <v>1357</v>
      </c>
      <c r="B195" s="22" t="s">
        <v>213</v>
      </c>
      <c r="C195" s="23">
        <v>4.0108864697</v>
      </c>
      <c r="D195" s="27" t="str">
        <f t="shared" si="25"/>
        <v>N/A</v>
      </c>
      <c r="E195" s="23">
        <v>0</v>
      </c>
      <c r="F195" s="27" t="str">
        <f t="shared" si="26"/>
        <v>N/A</v>
      </c>
      <c r="G195" s="23">
        <v>4.0693430657</v>
      </c>
      <c r="H195" s="27" t="str">
        <f t="shared" si="27"/>
        <v>N/A</v>
      </c>
      <c r="I195" s="8">
        <v>-100</v>
      </c>
      <c r="J195" s="8" t="s">
        <v>1748</v>
      </c>
      <c r="K195" s="28" t="s">
        <v>736</v>
      </c>
      <c r="L195" s="111" t="str">
        <f t="shared" si="28"/>
        <v>N/A</v>
      </c>
    </row>
    <row r="196" spans="1:12" x14ac:dyDescent="0.25">
      <c r="A196" s="134" t="s">
        <v>1358</v>
      </c>
      <c r="B196" s="22" t="s">
        <v>213</v>
      </c>
      <c r="C196" s="23">
        <v>3.2827442827</v>
      </c>
      <c r="D196" s="27" t="str">
        <f t="shared" si="25"/>
        <v>N/A</v>
      </c>
      <c r="E196" s="23">
        <v>0</v>
      </c>
      <c r="F196" s="27" t="str">
        <f t="shared" si="26"/>
        <v>N/A</v>
      </c>
      <c r="G196" s="23">
        <v>2.2435064935</v>
      </c>
      <c r="H196" s="27" t="str">
        <f t="shared" si="27"/>
        <v>N/A</v>
      </c>
      <c r="I196" s="8">
        <v>-100</v>
      </c>
      <c r="J196" s="8" t="s">
        <v>1748</v>
      </c>
      <c r="K196" s="28" t="s">
        <v>736</v>
      </c>
      <c r="L196" s="111" t="str">
        <f t="shared" si="28"/>
        <v>N/A</v>
      </c>
    </row>
    <row r="197" spans="1:12" x14ac:dyDescent="0.25">
      <c r="A197" s="134" t="s">
        <v>1359</v>
      </c>
      <c r="B197" s="22" t="s">
        <v>213</v>
      </c>
      <c r="C197" s="23">
        <v>186.02817745999999</v>
      </c>
      <c r="D197" s="27" t="str">
        <f t="shared" si="25"/>
        <v>N/A</v>
      </c>
      <c r="E197" s="23">
        <v>187.35791366999999</v>
      </c>
      <c r="F197" s="27" t="str">
        <f t="shared" si="26"/>
        <v>N/A</v>
      </c>
      <c r="G197" s="23">
        <v>70.745325596000001</v>
      </c>
      <c r="H197" s="27" t="str">
        <f t="shared" si="27"/>
        <v>N/A</v>
      </c>
      <c r="I197" s="8">
        <v>0.71479999999999999</v>
      </c>
      <c r="J197" s="8">
        <v>-62.2</v>
      </c>
      <c r="K197" s="28" t="s">
        <v>736</v>
      </c>
      <c r="L197" s="111" t="str">
        <f t="shared" si="28"/>
        <v>No</v>
      </c>
    </row>
    <row r="198" spans="1:12" x14ac:dyDescent="0.25">
      <c r="A198" s="134" t="s">
        <v>1360</v>
      </c>
      <c r="B198" s="22" t="s">
        <v>213</v>
      </c>
      <c r="C198" s="23">
        <v>279.07547169999998</v>
      </c>
      <c r="D198" s="27" t="str">
        <f t="shared" si="25"/>
        <v>N/A</v>
      </c>
      <c r="E198" s="23">
        <v>300.22641508999999</v>
      </c>
      <c r="F198" s="27" t="str">
        <f t="shared" si="26"/>
        <v>N/A</v>
      </c>
      <c r="G198" s="23">
        <v>9.8648648648999995</v>
      </c>
      <c r="H198" s="27" t="str">
        <f t="shared" si="27"/>
        <v>N/A</v>
      </c>
      <c r="I198" s="8">
        <v>7.5789999999999997</v>
      </c>
      <c r="J198" s="8">
        <v>-96.7</v>
      </c>
      <c r="K198" s="28" t="s">
        <v>736</v>
      </c>
      <c r="L198" s="111" t="str">
        <f t="shared" si="28"/>
        <v>No</v>
      </c>
    </row>
    <row r="199" spans="1:12" x14ac:dyDescent="0.25">
      <c r="A199" s="134" t="s">
        <v>1361</v>
      </c>
      <c r="B199" s="22" t="s">
        <v>213</v>
      </c>
      <c r="C199" s="23">
        <v>194.35163997000001</v>
      </c>
      <c r="D199" s="27" t="str">
        <f t="shared" si="25"/>
        <v>N/A</v>
      </c>
      <c r="E199" s="23">
        <v>195.75859435000001</v>
      </c>
      <c r="F199" s="27" t="str">
        <f t="shared" si="26"/>
        <v>N/A</v>
      </c>
      <c r="G199" s="23">
        <v>82.188557614999993</v>
      </c>
      <c r="H199" s="27" t="str">
        <f t="shared" si="27"/>
        <v>N/A</v>
      </c>
      <c r="I199" s="8">
        <v>0.72389999999999999</v>
      </c>
      <c r="J199" s="8">
        <v>-58</v>
      </c>
      <c r="K199" s="28" t="s">
        <v>736</v>
      </c>
      <c r="L199" s="111" t="str">
        <f t="shared" si="28"/>
        <v>No</v>
      </c>
    </row>
    <row r="200" spans="1:12" x14ac:dyDescent="0.25">
      <c r="A200" s="134" t="s">
        <v>1362</v>
      </c>
      <c r="B200" s="22" t="s">
        <v>213</v>
      </c>
      <c r="C200" s="23">
        <v>56.059139784999999</v>
      </c>
      <c r="D200" s="27" t="str">
        <f t="shared" si="25"/>
        <v>N/A</v>
      </c>
      <c r="E200" s="23">
        <v>44.069892473000003</v>
      </c>
      <c r="F200" s="27" t="str">
        <f t="shared" si="26"/>
        <v>N/A</v>
      </c>
      <c r="G200" s="23">
        <v>40.512987013</v>
      </c>
      <c r="H200" s="27" t="str">
        <f t="shared" si="27"/>
        <v>N/A</v>
      </c>
      <c r="I200" s="8">
        <v>-21.4</v>
      </c>
      <c r="J200" s="8">
        <v>-8.07</v>
      </c>
      <c r="K200" s="28" t="s">
        <v>736</v>
      </c>
      <c r="L200" s="111" t="str">
        <f t="shared" si="28"/>
        <v>Yes</v>
      </c>
    </row>
    <row r="201" spans="1:12" x14ac:dyDescent="0.25">
      <c r="A201" s="134" t="s">
        <v>1363</v>
      </c>
      <c r="B201" s="22" t="s">
        <v>213</v>
      </c>
      <c r="C201" s="23">
        <v>58.333333332999999</v>
      </c>
      <c r="D201" s="27" t="str">
        <f t="shared" si="25"/>
        <v>N/A</v>
      </c>
      <c r="E201" s="23">
        <v>23.714285713999999</v>
      </c>
      <c r="F201" s="27" t="str">
        <f t="shared" si="26"/>
        <v>N/A</v>
      </c>
      <c r="G201" s="23">
        <v>3.875</v>
      </c>
      <c r="H201" s="27" t="str">
        <f t="shared" si="27"/>
        <v>N/A</v>
      </c>
      <c r="I201" s="8">
        <v>-59.3</v>
      </c>
      <c r="J201" s="8">
        <v>-83.7</v>
      </c>
      <c r="K201" s="28" t="s">
        <v>736</v>
      </c>
      <c r="L201" s="111" t="str">
        <f t="shared" si="28"/>
        <v>No</v>
      </c>
    </row>
    <row r="202" spans="1:12" x14ac:dyDescent="0.25">
      <c r="A202" s="134" t="s">
        <v>28</v>
      </c>
      <c r="B202" s="22" t="s">
        <v>213</v>
      </c>
      <c r="C202" s="4">
        <v>0.5852311939</v>
      </c>
      <c r="D202" s="27" t="str">
        <f t="shared" si="25"/>
        <v>N/A</v>
      </c>
      <c r="E202" s="4">
        <v>0.56890574540000005</v>
      </c>
      <c r="F202" s="27" t="str">
        <f t="shared" si="26"/>
        <v>N/A</v>
      </c>
      <c r="G202" s="4">
        <v>0.50857264670000002</v>
      </c>
      <c r="H202" s="27" t="str">
        <f t="shared" si="27"/>
        <v>N/A</v>
      </c>
      <c r="I202" s="8">
        <v>-2.79</v>
      </c>
      <c r="J202" s="8">
        <v>-10.6</v>
      </c>
      <c r="K202" s="28" t="s">
        <v>736</v>
      </c>
      <c r="L202" s="111" t="str">
        <f t="shared" si="28"/>
        <v>Yes</v>
      </c>
    </row>
    <row r="203" spans="1:12" x14ac:dyDescent="0.25">
      <c r="A203" s="134" t="s">
        <v>123</v>
      </c>
      <c r="B203" s="22" t="s">
        <v>213</v>
      </c>
      <c r="C203" s="23">
        <v>0</v>
      </c>
      <c r="D203" s="27" t="str">
        <f t="shared" ref="D203:D213" si="29">IF($B203="N/A","N/A",IF(C203&gt;10,"No",IF(C203&lt;-10,"No","Yes")))</f>
        <v>N/A</v>
      </c>
      <c r="E203" s="23">
        <v>0</v>
      </c>
      <c r="F203" s="27" t="str">
        <f t="shared" ref="F203:F213" si="30">IF($B203="N/A","N/A",IF(E203&gt;10,"No",IF(E203&lt;-10,"No","Yes")))</f>
        <v>N/A</v>
      </c>
      <c r="G203" s="23">
        <v>0</v>
      </c>
      <c r="H203" s="27" t="str">
        <f t="shared" ref="H203:H213" si="31">IF($B203="N/A","N/A",IF(G203&gt;10,"No",IF(G203&lt;-10,"No","Yes")))</f>
        <v>N/A</v>
      </c>
      <c r="I203" s="8" t="s">
        <v>1748</v>
      </c>
      <c r="J203" s="8" t="s">
        <v>1748</v>
      </c>
      <c r="K203" s="10" t="s">
        <v>213</v>
      </c>
      <c r="L203" s="111" t="str">
        <f t="shared" ref="L203:L213" si="32">IF(J203="Div by 0", "N/A", IF(K203="N/A","N/A", IF(J203&gt;VALUE(MID(K203,1,2)), "No", IF(J203&lt;-1*VALUE(MID(K203,1,2)), "No", "Yes"))))</f>
        <v>N/A</v>
      </c>
    </row>
    <row r="204" spans="1:12" x14ac:dyDescent="0.25">
      <c r="A204" s="134" t="s">
        <v>124</v>
      </c>
      <c r="B204" s="22" t="s">
        <v>213</v>
      </c>
      <c r="C204" s="23">
        <v>12</v>
      </c>
      <c r="D204" s="27" t="str">
        <f t="shared" si="29"/>
        <v>N/A</v>
      </c>
      <c r="E204" s="23">
        <v>16</v>
      </c>
      <c r="F204" s="27" t="str">
        <f t="shared" si="30"/>
        <v>N/A</v>
      </c>
      <c r="G204" s="23">
        <v>29</v>
      </c>
      <c r="H204" s="27" t="str">
        <f t="shared" si="31"/>
        <v>N/A</v>
      </c>
      <c r="I204" s="8">
        <v>33.33</v>
      </c>
      <c r="J204" s="8">
        <v>81.25</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14.29</v>
      </c>
      <c r="J205" s="8">
        <v>-62.5</v>
      </c>
      <c r="K205" s="10" t="s">
        <v>213</v>
      </c>
      <c r="L205" s="111" t="str">
        <f t="shared" si="32"/>
        <v>N/A</v>
      </c>
    </row>
    <row r="206" spans="1:12" ht="25" x14ac:dyDescent="0.25">
      <c r="A206" s="134" t="s">
        <v>1364</v>
      </c>
      <c r="B206" s="22" t="s">
        <v>213</v>
      </c>
      <c r="C206" s="23">
        <v>35</v>
      </c>
      <c r="D206" s="27" t="str">
        <f t="shared" si="29"/>
        <v>N/A</v>
      </c>
      <c r="E206" s="23">
        <v>77</v>
      </c>
      <c r="F206" s="27" t="str">
        <f t="shared" si="30"/>
        <v>N/A</v>
      </c>
      <c r="G206" s="23">
        <v>256</v>
      </c>
      <c r="H206" s="27" t="str">
        <f t="shared" si="31"/>
        <v>N/A</v>
      </c>
      <c r="I206" s="8">
        <v>120</v>
      </c>
      <c r="J206" s="8">
        <v>232.5</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11</v>
      </c>
      <c r="H207" s="27" t="str">
        <f t="shared" si="31"/>
        <v>N/A</v>
      </c>
      <c r="I207" s="8">
        <v>-66.7</v>
      </c>
      <c r="J207" s="8">
        <v>400</v>
      </c>
      <c r="K207" s="10" t="s">
        <v>213</v>
      </c>
      <c r="L207" s="111" t="str">
        <f t="shared" si="32"/>
        <v>N/A</v>
      </c>
    </row>
    <row r="208" spans="1:12" x14ac:dyDescent="0.25">
      <c r="A208" s="134" t="s">
        <v>1613</v>
      </c>
      <c r="B208" s="22" t="s">
        <v>213</v>
      </c>
      <c r="C208" s="23">
        <v>105</v>
      </c>
      <c r="D208" s="27" t="str">
        <f t="shared" si="29"/>
        <v>N/A</v>
      </c>
      <c r="E208" s="23">
        <v>79</v>
      </c>
      <c r="F208" s="27" t="str">
        <f t="shared" si="30"/>
        <v>N/A</v>
      </c>
      <c r="G208" s="23">
        <v>80</v>
      </c>
      <c r="H208" s="27" t="str">
        <f t="shared" si="31"/>
        <v>N/A</v>
      </c>
      <c r="I208" s="8">
        <v>-24.8</v>
      </c>
      <c r="J208" s="8">
        <v>1.266</v>
      </c>
      <c r="K208" s="10" t="s">
        <v>213</v>
      </c>
      <c r="L208" s="111" t="str">
        <f t="shared" si="32"/>
        <v>N/A</v>
      </c>
    </row>
    <row r="209" spans="1:12" x14ac:dyDescent="0.25">
      <c r="A209" s="134" t="s">
        <v>125</v>
      </c>
      <c r="B209" s="22" t="s">
        <v>213</v>
      </c>
      <c r="C209" s="29">
        <v>895593</v>
      </c>
      <c r="D209" s="27" t="str">
        <f t="shared" si="29"/>
        <v>N/A</v>
      </c>
      <c r="E209" s="29">
        <v>843868</v>
      </c>
      <c r="F209" s="27" t="str">
        <f t="shared" si="30"/>
        <v>N/A</v>
      </c>
      <c r="G209" s="29">
        <v>707848</v>
      </c>
      <c r="H209" s="27" t="str">
        <f t="shared" si="31"/>
        <v>N/A</v>
      </c>
      <c r="I209" s="8">
        <v>-5.78</v>
      </c>
      <c r="J209" s="8">
        <v>-16.100000000000001</v>
      </c>
      <c r="K209" s="10" t="s">
        <v>213</v>
      </c>
      <c r="L209" s="111" t="str">
        <f t="shared" si="32"/>
        <v>N/A</v>
      </c>
    </row>
    <row r="210" spans="1:12" x14ac:dyDescent="0.25">
      <c r="A210" s="174" t="s">
        <v>1608</v>
      </c>
      <c r="B210" s="22" t="s">
        <v>213</v>
      </c>
      <c r="C210" s="29">
        <v>830872</v>
      </c>
      <c r="D210" s="27" t="str">
        <f t="shared" si="29"/>
        <v>N/A</v>
      </c>
      <c r="E210" s="29">
        <v>822193</v>
      </c>
      <c r="F210" s="27" t="str">
        <f t="shared" si="30"/>
        <v>N/A</v>
      </c>
      <c r="G210" s="29">
        <v>654187</v>
      </c>
      <c r="H210" s="27" t="str">
        <f t="shared" si="31"/>
        <v>N/A</v>
      </c>
      <c r="I210" s="8">
        <v>-1.04</v>
      </c>
      <c r="J210" s="8">
        <v>-20.399999999999999</v>
      </c>
      <c r="K210" s="10" t="s">
        <v>213</v>
      </c>
      <c r="L210" s="111" t="str">
        <f t="shared" si="32"/>
        <v>N/A</v>
      </c>
    </row>
    <row r="211" spans="1:12" x14ac:dyDescent="0.25">
      <c r="A211" s="174" t="s">
        <v>1365</v>
      </c>
      <c r="B211" s="22" t="s">
        <v>213</v>
      </c>
      <c r="C211" s="29">
        <v>313043</v>
      </c>
      <c r="D211" s="27" t="str">
        <f t="shared" si="29"/>
        <v>N/A</v>
      </c>
      <c r="E211" s="29">
        <v>466410</v>
      </c>
      <c r="F211" s="27" t="str">
        <f t="shared" si="30"/>
        <v>N/A</v>
      </c>
      <c r="G211" s="29">
        <v>623646</v>
      </c>
      <c r="H211" s="27" t="str">
        <f t="shared" si="31"/>
        <v>N/A</v>
      </c>
      <c r="I211" s="8">
        <v>48.99</v>
      </c>
      <c r="J211" s="8">
        <v>33.71</v>
      </c>
      <c r="K211" s="10" t="s">
        <v>213</v>
      </c>
      <c r="L211" s="111" t="str">
        <f t="shared" si="32"/>
        <v>N/A</v>
      </c>
    </row>
    <row r="212" spans="1:12" x14ac:dyDescent="0.25">
      <c r="A212" s="174" t="s">
        <v>1602</v>
      </c>
      <c r="B212" s="22" t="s">
        <v>213</v>
      </c>
      <c r="C212" s="29">
        <v>336776</v>
      </c>
      <c r="D212" s="27" t="str">
        <f t="shared" si="29"/>
        <v>N/A</v>
      </c>
      <c r="E212" s="29">
        <v>306911</v>
      </c>
      <c r="F212" s="27" t="str">
        <f t="shared" si="30"/>
        <v>N/A</v>
      </c>
      <c r="G212" s="29">
        <v>426463</v>
      </c>
      <c r="H212" s="27" t="str">
        <f t="shared" si="31"/>
        <v>N/A</v>
      </c>
      <c r="I212" s="8">
        <v>-8.8699999999999992</v>
      </c>
      <c r="J212" s="8">
        <v>38.950000000000003</v>
      </c>
      <c r="K212" s="10" t="s">
        <v>213</v>
      </c>
      <c r="L212" s="111" t="str">
        <f t="shared" si="32"/>
        <v>N/A</v>
      </c>
    </row>
    <row r="213" spans="1:12" x14ac:dyDescent="0.25">
      <c r="A213" s="174" t="s">
        <v>1603</v>
      </c>
      <c r="B213" s="22" t="s">
        <v>213</v>
      </c>
      <c r="C213" s="29">
        <v>428962</v>
      </c>
      <c r="D213" s="27" t="str">
        <f t="shared" si="29"/>
        <v>N/A</v>
      </c>
      <c r="E213" s="29">
        <v>402841</v>
      </c>
      <c r="F213" s="27" t="str">
        <f t="shared" si="30"/>
        <v>N/A</v>
      </c>
      <c r="G213" s="29">
        <v>435931</v>
      </c>
      <c r="H213" s="27" t="str">
        <f t="shared" si="31"/>
        <v>N/A</v>
      </c>
      <c r="I213" s="8">
        <v>-6.09</v>
      </c>
      <c r="J213" s="8">
        <v>8.2140000000000004</v>
      </c>
      <c r="K213" s="10" t="s">
        <v>213</v>
      </c>
      <c r="L213" s="111" t="str">
        <f t="shared" si="32"/>
        <v>N/A</v>
      </c>
    </row>
    <row r="214" spans="1:12" ht="25" x14ac:dyDescent="0.25">
      <c r="A214" s="134" t="s">
        <v>1366</v>
      </c>
      <c r="B214" s="22" t="s">
        <v>213</v>
      </c>
      <c r="C214" s="29">
        <v>65089</v>
      </c>
      <c r="D214" s="27" t="str">
        <f t="shared" ref="D214:D228" si="33">IF($B214="N/A","N/A",IF(C214&gt;10,"No",IF(C214&lt;-10,"No","Yes")))</f>
        <v>N/A</v>
      </c>
      <c r="E214" s="29">
        <v>63967</v>
      </c>
      <c r="F214" s="27" t="str">
        <f t="shared" ref="F214:F228" si="34">IF($B214="N/A","N/A",IF(E214&gt;10,"No",IF(E214&lt;-10,"No","Yes")))</f>
        <v>N/A</v>
      </c>
      <c r="G214" s="29">
        <v>66165</v>
      </c>
      <c r="H214" s="27" t="str">
        <f t="shared" ref="H214:H228" si="35">IF($B214="N/A","N/A",IF(G214&gt;10,"No",IF(G214&lt;-10,"No","Yes")))</f>
        <v>N/A</v>
      </c>
      <c r="I214" s="8">
        <v>-1.72</v>
      </c>
      <c r="J214" s="8">
        <v>3.4359999999999999</v>
      </c>
      <c r="K214" s="28" t="s">
        <v>736</v>
      </c>
      <c r="L214" s="111" t="str">
        <f t="shared" ref="L214:L228" si="36">IF(J214="Div by 0", "N/A", IF(K214="N/A","N/A", IF(J214&gt;VALUE(MID(K214,1,2)), "No", IF(J214&lt;-1*VALUE(MID(K214,1,2)), "No", "Yes"))))</f>
        <v>Yes</v>
      </c>
    </row>
    <row r="215" spans="1:12" x14ac:dyDescent="0.25">
      <c r="A215" s="142" t="s">
        <v>647</v>
      </c>
      <c r="B215" s="22" t="s">
        <v>213</v>
      </c>
      <c r="C215" s="23">
        <v>383</v>
      </c>
      <c r="D215" s="27" t="str">
        <f t="shared" si="33"/>
        <v>N/A</v>
      </c>
      <c r="E215" s="23">
        <v>371</v>
      </c>
      <c r="F215" s="27" t="str">
        <f t="shared" si="34"/>
        <v>N/A</v>
      </c>
      <c r="G215" s="23">
        <v>380</v>
      </c>
      <c r="H215" s="27" t="str">
        <f t="shared" si="35"/>
        <v>N/A</v>
      </c>
      <c r="I215" s="8">
        <v>-3.13</v>
      </c>
      <c r="J215" s="8">
        <v>2.4260000000000002</v>
      </c>
      <c r="K215" s="28" t="s">
        <v>736</v>
      </c>
      <c r="L215" s="111" t="str">
        <f t="shared" si="36"/>
        <v>Yes</v>
      </c>
    </row>
    <row r="216" spans="1:12" x14ac:dyDescent="0.25">
      <c r="A216" s="143" t="s">
        <v>1367</v>
      </c>
      <c r="B216" s="22" t="s">
        <v>213</v>
      </c>
      <c r="C216" s="29">
        <v>169.94516970999999</v>
      </c>
      <c r="D216" s="27" t="str">
        <f t="shared" si="33"/>
        <v>N/A</v>
      </c>
      <c r="E216" s="29">
        <v>172.41778976000001</v>
      </c>
      <c r="F216" s="27" t="str">
        <f t="shared" si="34"/>
        <v>N/A</v>
      </c>
      <c r="G216" s="29">
        <v>174.11842104999999</v>
      </c>
      <c r="H216" s="27" t="str">
        <f t="shared" si="35"/>
        <v>N/A</v>
      </c>
      <c r="I216" s="8">
        <v>1.4550000000000001</v>
      </c>
      <c r="J216" s="8">
        <v>0.98629999999999995</v>
      </c>
      <c r="K216" s="28" t="s">
        <v>736</v>
      </c>
      <c r="L216" s="111" t="str">
        <f t="shared" si="36"/>
        <v>Yes</v>
      </c>
    </row>
    <row r="217" spans="1:12" ht="25" x14ac:dyDescent="0.25">
      <c r="A217" s="134" t="s">
        <v>1368</v>
      </c>
      <c r="B217" s="22" t="s">
        <v>213</v>
      </c>
      <c r="C217" s="29">
        <v>0</v>
      </c>
      <c r="D217" s="27" t="str">
        <f t="shared" si="33"/>
        <v>N/A</v>
      </c>
      <c r="E217" s="29">
        <v>0</v>
      </c>
      <c r="F217" s="27" t="str">
        <f t="shared" si="34"/>
        <v>N/A</v>
      </c>
      <c r="G217" s="29">
        <v>0</v>
      </c>
      <c r="H217" s="27" t="str">
        <f t="shared" si="35"/>
        <v>N/A</v>
      </c>
      <c r="I217" s="8" t="s">
        <v>1748</v>
      </c>
      <c r="J217" s="8" t="s">
        <v>1748</v>
      </c>
      <c r="K217" s="28" t="s">
        <v>736</v>
      </c>
      <c r="L217" s="111" t="str">
        <f t="shared" si="36"/>
        <v>N/A</v>
      </c>
    </row>
    <row r="218" spans="1:12" x14ac:dyDescent="0.25">
      <c r="A218" s="143" t="s">
        <v>514</v>
      </c>
      <c r="B218" s="22" t="s">
        <v>213</v>
      </c>
      <c r="C218" s="23">
        <v>0</v>
      </c>
      <c r="D218" s="27" t="str">
        <f t="shared" si="33"/>
        <v>N/A</v>
      </c>
      <c r="E218" s="23">
        <v>0</v>
      </c>
      <c r="F218" s="27" t="str">
        <f t="shared" si="34"/>
        <v>N/A</v>
      </c>
      <c r="G218" s="23">
        <v>0</v>
      </c>
      <c r="H218" s="27" t="str">
        <f t="shared" si="35"/>
        <v>N/A</v>
      </c>
      <c r="I218" s="8" t="s">
        <v>1748</v>
      </c>
      <c r="J218" s="8" t="s">
        <v>1748</v>
      </c>
      <c r="K218" s="28" t="s">
        <v>736</v>
      </c>
      <c r="L218" s="111" t="str">
        <f t="shared" si="36"/>
        <v>N/A</v>
      </c>
    </row>
    <row r="219" spans="1:12" x14ac:dyDescent="0.25">
      <c r="A219" s="134" t="s">
        <v>1369</v>
      </c>
      <c r="B219" s="22" t="s">
        <v>213</v>
      </c>
      <c r="C219" s="29" t="s">
        <v>1748</v>
      </c>
      <c r="D219" s="27" t="str">
        <f t="shared" si="33"/>
        <v>N/A</v>
      </c>
      <c r="E219" s="29" t="s">
        <v>1748</v>
      </c>
      <c r="F219" s="27" t="str">
        <f t="shared" si="34"/>
        <v>N/A</v>
      </c>
      <c r="G219" s="29" t="s">
        <v>1748</v>
      </c>
      <c r="H219" s="27" t="str">
        <f t="shared" si="35"/>
        <v>N/A</v>
      </c>
      <c r="I219" s="8" t="s">
        <v>1748</v>
      </c>
      <c r="J219" s="8" t="s">
        <v>1748</v>
      </c>
      <c r="K219" s="28" t="s">
        <v>736</v>
      </c>
      <c r="L219" s="111" t="str">
        <f t="shared" si="36"/>
        <v>N/A</v>
      </c>
    </row>
    <row r="220" spans="1:12" ht="25" x14ac:dyDescent="0.25">
      <c r="A220" s="134" t="s">
        <v>1370</v>
      </c>
      <c r="B220" s="22" t="s">
        <v>213</v>
      </c>
      <c r="C220" s="29">
        <v>6079463</v>
      </c>
      <c r="D220" s="27" t="str">
        <f t="shared" si="33"/>
        <v>N/A</v>
      </c>
      <c r="E220" s="29">
        <v>6855645</v>
      </c>
      <c r="F220" s="27" t="str">
        <f t="shared" si="34"/>
        <v>N/A</v>
      </c>
      <c r="G220" s="29">
        <v>6914591</v>
      </c>
      <c r="H220" s="27" t="str">
        <f t="shared" si="35"/>
        <v>N/A</v>
      </c>
      <c r="I220" s="8">
        <v>12.77</v>
      </c>
      <c r="J220" s="8">
        <v>0.85980000000000001</v>
      </c>
      <c r="K220" s="28" t="s">
        <v>736</v>
      </c>
      <c r="L220" s="111" t="str">
        <f t="shared" si="36"/>
        <v>Yes</v>
      </c>
    </row>
    <row r="221" spans="1:12" x14ac:dyDescent="0.25">
      <c r="A221" s="143" t="s">
        <v>515</v>
      </c>
      <c r="B221" s="22" t="s">
        <v>213</v>
      </c>
      <c r="C221" s="23">
        <v>8257</v>
      </c>
      <c r="D221" s="27" t="str">
        <f t="shared" si="33"/>
        <v>N/A</v>
      </c>
      <c r="E221" s="23">
        <v>8551</v>
      </c>
      <c r="F221" s="27" t="str">
        <f t="shared" si="34"/>
        <v>N/A</v>
      </c>
      <c r="G221" s="23">
        <v>8618</v>
      </c>
      <c r="H221" s="27" t="str">
        <f t="shared" si="35"/>
        <v>N/A</v>
      </c>
      <c r="I221" s="8">
        <v>3.5609999999999999</v>
      </c>
      <c r="J221" s="8">
        <v>0.78349999999999997</v>
      </c>
      <c r="K221" s="28" t="s">
        <v>736</v>
      </c>
      <c r="L221" s="111" t="str">
        <f t="shared" si="36"/>
        <v>Yes</v>
      </c>
    </row>
    <row r="222" spans="1:12" x14ac:dyDescent="0.25">
      <c r="A222" s="134" t="s">
        <v>1371</v>
      </c>
      <c r="B222" s="22" t="s">
        <v>213</v>
      </c>
      <c r="C222" s="29">
        <v>736.27988373999995</v>
      </c>
      <c r="D222" s="27" t="str">
        <f t="shared" si="33"/>
        <v>N/A</v>
      </c>
      <c r="E222" s="29">
        <v>801.73605425999995</v>
      </c>
      <c r="F222" s="27" t="str">
        <f t="shared" si="34"/>
        <v>N/A</v>
      </c>
      <c r="G222" s="29">
        <v>802.34288698</v>
      </c>
      <c r="H222" s="27" t="str">
        <f t="shared" si="35"/>
        <v>N/A</v>
      </c>
      <c r="I222" s="8">
        <v>8.89</v>
      </c>
      <c r="J222" s="8">
        <v>7.5700000000000003E-2</v>
      </c>
      <c r="K222" s="28" t="s">
        <v>736</v>
      </c>
      <c r="L222" s="111" t="str">
        <f t="shared" si="36"/>
        <v>Yes</v>
      </c>
    </row>
    <row r="223" spans="1:12" ht="25" x14ac:dyDescent="0.25">
      <c r="A223" s="134" t="s">
        <v>1372</v>
      </c>
      <c r="B223" s="22" t="s">
        <v>213</v>
      </c>
      <c r="C223" s="29">
        <v>0</v>
      </c>
      <c r="D223" s="27" t="str">
        <f t="shared" si="33"/>
        <v>N/A</v>
      </c>
      <c r="E223" s="29">
        <v>0</v>
      </c>
      <c r="F223" s="27" t="str">
        <f t="shared" si="34"/>
        <v>N/A</v>
      </c>
      <c r="G223" s="29">
        <v>0</v>
      </c>
      <c r="H223" s="27" t="str">
        <f t="shared" si="35"/>
        <v>N/A</v>
      </c>
      <c r="I223" s="8" t="s">
        <v>1748</v>
      </c>
      <c r="J223" s="8" t="s">
        <v>1748</v>
      </c>
      <c r="K223" s="28" t="s">
        <v>736</v>
      </c>
      <c r="L223" s="111" t="str">
        <f t="shared" si="36"/>
        <v>N/A</v>
      </c>
    </row>
    <row r="224" spans="1:12" x14ac:dyDescent="0.25">
      <c r="A224" s="134" t="s">
        <v>516</v>
      </c>
      <c r="B224" s="22" t="s">
        <v>213</v>
      </c>
      <c r="C224" s="23">
        <v>0</v>
      </c>
      <c r="D224" s="27" t="str">
        <f t="shared" si="33"/>
        <v>N/A</v>
      </c>
      <c r="E224" s="23">
        <v>0</v>
      </c>
      <c r="F224" s="27" t="str">
        <f t="shared" si="34"/>
        <v>N/A</v>
      </c>
      <c r="G224" s="23">
        <v>0</v>
      </c>
      <c r="H224" s="27" t="str">
        <f t="shared" si="35"/>
        <v>N/A</v>
      </c>
      <c r="I224" s="8" t="s">
        <v>1748</v>
      </c>
      <c r="J224" s="8" t="s">
        <v>1748</v>
      </c>
      <c r="K224" s="28" t="s">
        <v>736</v>
      </c>
      <c r="L224" s="111" t="str">
        <f t="shared" si="36"/>
        <v>N/A</v>
      </c>
    </row>
    <row r="225" spans="1:12" x14ac:dyDescent="0.25">
      <c r="A225" s="134" t="s">
        <v>1373</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106539629</v>
      </c>
      <c r="D226" s="27" t="str">
        <f t="shared" si="33"/>
        <v>N/A</v>
      </c>
      <c r="E226" s="29">
        <v>85685618</v>
      </c>
      <c r="F226" s="27" t="str">
        <f t="shared" si="34"/>
        <v>N/A</v>
      </c>
      <c r="G226" s="29">
        <v>79515176</v>
      </c>
      <c r="H226" s="27" t="str">
        <f t="shared" si="35"/>
        <v>N/A</v>
      </c>
      <c r="I226" s="8">
        <v>-19.600000000000001</v>
      </c>
      <c r="J226" s="8">
        <v>-7.2</v>
      </c>
      <c r="K226" s="28" t="s">
        <v>736</v>
      </c>
      <c r="L226" s="111" t="str">
        <f t="shared" si="36"/>
        <v>Yes</v>
      </c>
    </row>
    <row r="227" spans="1:12" ht="25" x14ac:dyDescent="0.25">
      <c r="A227" s="134" t="s">
        <v>517</v>
      </c>
      <c r="B227" s="22" t="s">
        <v>213</v>
      </c>
      <c r="C227" s="23">
        <v>4455</v>
      </c>
      <c r="D227" s="27" t="str">
        <f t="shared" si="33"/>
        <v>N/A</v>
      </c>
      <c r="E227" s="23">
        <v>1426</v>
      </c>
      <c r="F227" s="27" t="str">
        <f t="shared" si="34"/>
        <v>N/A</v>
      </c>
      <c r="G227" s="23">
        <v>1492</v>
      </c>
      <c r="H227" s="27" t="str">
        <f t="shared" si="35"/>
        <v>N/A</v>
      </c>
      <c r="I227" s="8">
        <v>-68</v>
      </c>
      <c r="J227" s="8">
        <v>4.6280000000000001</v>
      </c>
      <c r="K227" s="28" t="s">
        <v>736</v>
      </c>
      <c r="L227" s="111" t="str">
        <f t="shared" si="36"/>
        <v>Yes</v>
      </c>
    </row>
    <row r="228" spans="1:12" ht="25" x14ac:dyDescent="0.25">
      <c r="A228" s="134" t="s">
        <v>1375</v>
      </c>
      <c r="B228" s="22" t="s">
        <v>213</v>
      </c>
      <c r="C228" s="29">
        <v>23914.619304</v>
      </c>
      <c r="D228" s="27" t="str">
        <f t="shared" si="33"/>
        <v>N/A</v>
      </c>
      <c r="E228" s="29">
        <v>60088.091163999998</v>
      </c>
      <c r="F228" s="27" t="str">
        <f t="shared" si="34"/>
        <v>N/A</v>
      </c>
      <c r="G228" s="29">
        <v>53294.353886999997</v>
      </c>
      <c r="H228" s="27" t="str">
        <f t="shared" si="35"/>
        <v>N/A</v>
      </c>
      <c r="I228" s="8">
        <v>151.30000000000001</v>
      </c>
      <c r="J228" s="8">
        <v>-11.3</v>
      </c>
      <c r="K228" s="28" t="s">
        <v>736</v>
      </c>
      <c r="L228" s="111" t="str">
        <f t="shared" si="36"/>
        <v>Yes</v>
      </c>
    </row>
    <row r="229" spans="1:12" x14ac:dyDescent="0.25">
      <c r="A229" s="134" t="s">
        <v>1376</v>
      </c>
      <c r="B229" s="22" t="s">
        <v>213</v>
      </c>
      <c r="C229" s="32">
        <v>148456758</v>
      </c>
      <c r="D229" s="27" t="str">
        <f t="shared" ref="D229:D252" si="37">IF($B229="N/A","N/A",IF(C229&gt;10,"No",IF(C229&lt;-10,"No","Yes")))</f>
        <v>N/A</v>
      </c>
      <c r="E229" s="32">
        <v>172878992</v>
      </c>
      <c r="F229" s="27" t="str">
        <f t="shared" ref="F229:F252" si="38">IF($B229="N/A","N/A",IF(E229&gt;10,"No",IF(E229&lt;-10,"No","Yes")))</f>
        <v>N/A</v>
      </c>
      <c r="G229" s="32">
        <v>197949449</v>
      </c>
      <c r="H229" s="27" t="str">
        <f t="shared" ref="H229:H252" si="39">IF($B229="N/A","N/A",IF(G229&gt;10,"No",IF(G229&lt;-10,"No","Yes")))</f>
        <v>N/A</v>
      </c>
      <c r="I229" s="8">
        <v>16.45</v>
      </c>
      <c r="J229" s="8">
        <v>14.5</v>
      </c>
      <c r="K229" s="28" t="s">
        <v>736</v>
      </c>
      <c r="L229" s="111" t="str">
        <f t="shared" ref="L229:L252" si="40">IF(J229="Div by 0", "N/A", IF(K229="N/A","N/A", IF(J229&gt;VALUE(MID(K229,1,2)), "No", IF(J229&lt;-1*VALUE(MID(K229,1,2)), "No", "Yes"))))</f>
        <v>Yes</v>
      </c>
    </row>
    <row r="230" spans="1:12" x14ac:dyDescent="0.25">
      <c r="A230" s="143" t="s">
        <v>1377</v>
      </c>
      <c r="B230" s="22" t="s">
        <v>213</v>
      </c>
      <c r="C230" s="31">
        <v>6006</v>
      </c>
      <c r="D230" s="27" t="str">
        <f t="shared" si="37"/>
        <v>N/A</v>
      </c>
      <c r="E230" s="31">
        <v>4563</v>
      </c>
      <c r="F230" s="27" t="str">
        <f t="shared" si="38"/>
        <v>N/A</v>
      </c>
      <c r="G230" s="31">
        <v>5223</v>
      </c>
      <c r="H230" s="27" t="str">
        <f t="shared" si="39"/>
        <v>N/A</v>
      </c>
      <c r="I230" s="8">
        <v>-24</v>
      </c>
      <c r="J230" s="8">
        <v>14.46</v>
      </c>
      <c r="K230" s="28" t="s">
        <v>736</v>
      </c>
      <c r="L230" s="111" t="str">
        <f t="shared" si="40"/>
        <v>Yes</v>
      </c>
    </row>
    <row r="231" spans="1:12" x14ac:dyDescent="0.25">
      <c r="A231" s="143" t="s">
        <v>1378</v>
      </c>
      <c r="B231" s="22" t="s">
        <v>213</v>
      </c>
      <c r="C231" s="32">
        <v>24718.074925000001</v>
      </c>
      <c r="D231" s="27" t="str">
        <f t="shared" si="37"/>
        <v>N/A</v>
      </c>
      <c r="E231" s="32">
        <v>37887.133903000002</v>
      </c>
      <c r="F231" s="27" t="str">
        <f t="shared" si="38"/>
        <v>N/A</v>
      </c>
      <c r="G231" s="32">
        <v>37899.569022000003</v>
      </c>
      <c r="H231" s="27" t="str">
        <f t="shared" si="39"/>
        <v>N/A</v>
      </c>
      <c r="I231" s="8">
        <v>53.28</v>
      </c>
      <c r="J231" s="8">
        <v>3.2800000000000003E-2</v>
      </c>
      <c r="K231" s="28" t="s">
        <v>736</v>
      </c>
      <c r="L231" s="111" t="str">
        <f t="shared" si="40"/>
        <v>Yes</v>
      </c>
    </row>
    <row r="232" spans="1:12" x14ac:dyDescent="0.25">
      <c r="A232" s="143" t="s">
        <v>1379</v>
      </c>
      <c r="B232" s="22" t="s">
        <v>213</v>
      </c>
      <c r="C232" s="32">
        <v>7990.1612902999996</v>
      </c>
      <c r="D232" s="27" t="str">
        <f t="shared" si="37"/>
        <v>N/A</v>
      </c>
      <c r="E232" s="32">
        <v>15392.66129</v>
      </c>
      <c r="F232" s="27" t="str">
        <f t="shared" si="38"/>
        <v>N/A</v>
      </c>
      <c r="G232" s="32">
        <v>18965.366666999998</v>
      </c>
      <c r="H232" s="27" t="str">
        <f t="shared" si="39"/>
        <v>N/A</v>
      </c>
      <c r="I232" s="8">
        <v>92.65</v>
      </c>
      <c r="J232" s="8">
        <v>23.21</v>
      </c>
      <c r="K232" s="28" t="s">
        <v>736</v>
      </c>
      <c r="L232" s="111" t="str">
        <f t="shared" si="40"/>
        <v>Yes</v>
      </c>
    </row>
    <row r="233" spans="1:12" ht="25" x14ac:dyDescent="0.25">
      <c r="A233" s="143" t="s">
        <v>1380</v>
      </c>
      <c r="B233" s="22" t="s">
        <v>213</v>
      </c>
      <c r="C233" s="32">
        <v>27281.515770000002</v>
      </c>
      <c r="D233" s="27" t="str">
        <f t="shared" si="37"/>
        <v>N/A</v>
      </c>
      <c r="E233" s="32">
        <v>38531.174255999998</v>
      </c>
      <c r="F233" s="27" t="str">
        <f t="shared" si="38"/>
        <v>N/A</v>
      </c>
      <c r="G233" s="32">
        <v>38361.810560999998</v>
      </c>
      <c r="H233" s="27" t="str">
        <f t="shared" si="39"/>
        <v>N/A</v>
      </c>
      <c r="I233" s="8">
        <v>41.24</v>
      </c>
      <c r="J233" s="8">
        <v>-0.44</v>
      </c>
      <c r="K233" s="28" t="s">
        <v>736</v>
      </c>
      <c r="L233" s="111" t="str">
        <f t="shared" si="40"/>
        <v>Yes</v>
      </c>
    </row>
    <row r="234" spans="1:12" x14ac:dyDescent="0.25">
      <c r="A234" s="143" t="s">
        <v>1381</v>
      </c>
      <c r="B234" s="22" t="s">
        <v>213</v>
      </c>
      <c r="C234" s="32">
        <v>1234.0021053</v>
      </c>
      <c r="D234" s="27" t="str">
        <f t="shared" si="37"/>
        <v>N/A</v>
      </c>
      <c r="E234" s="32">
        <v>48748.4</v>
      </c>
      <c r="F234" s="27" t="str">
        <f t="shared" si="38"/>
        <v>N/A</v>
      </c>
      <c r="G234" s="32">
        <v>33429.428570999997</v>
      </c>
      <c r="H234" s="27" t="str">
        <f t="shared" si="39"/>
        <v>N/A</v>
      </c>
      <c r="I234" s="8">
        <v>3850</v>
      </c>
      <c r="J234" s="8">
        <v>-31.4</v>
      </c>
      <c r="K234" s="28" t="s">
        <v>736</v>
      </c>
      <c r="L234" s="111" t="str">
        <f t="shared" si="40"/>
        <v>No</v>
      </c>
    </row>
    <row r="235" spans="1:12" x14ac:dyDescent="0.25">
      <c r="A235" s="143" t="s">
        <v>1382</v>
      </c>
      <c r="B235" s="22" t="s">
        <v>213</v>
      </c>
      <c r="C235" s="32">
        <v>4149.9620253000003</v>
      </c>
      <c r="D235" s="27" t="str">
        <f t="shared" si="37"/>
        <v>N/A</v>
      </c>
      <c r="E235" s="32">
        <v>12610.266667</v>
      </c>
      <c r="F235" s="27" t="str">
        <f t="shared" si="38"/>
        <v>N/A</v>
      </c>
      <c r="G235" s="32">
        <v>18749.322581</v>
      </c>
      <c r="H235" s="27" t="str">
        <f t="shared" si="39"/>
        <v>N/A</v>
      </c>
      <c r="I235" s="8">
        <v>203.9</v>
      </c>
      <c r="J235" s="8">
        <v>48.68</v>
      </c>
      <c r="K235" s="28" t="s">
        <v>736</v>
      </c>
      <c r="L235" s="111" t="str">
        <f t="shared" si="40"/>
        <v>No</v>
      </c>
    </row>
    <row r="236" spans="1:12" x14ac:dyDescent="0.25">
      <c r="A236" s="143" t="s">
        <v>1383</v>
      </c>
      <c r="B236" s="22" t="s">
        <v>213</v>
      </c>
      <c r="C236" s="27">
        <v>16.579710145</v>
      </c>
      <c r="D236" s="27" t="str">
        <f t="shared" si="37"/>
        <v>N/A</v>
      </c>
      <c r="E236" s="27">
        <v>13.520400604000001</v>
      </c>
      <c r="F236" s="27" t="str">
        <f t="shared" si="38"/>
        <v>N/A</v>
      </c>
      <c r="G236" s="27">
        <v>15.905837927</v>
      </c>
      <c r="H236" s="27" t="str">
        <f t="shared" si="39"/>
        <v>N/A</v>
      </c>
      <c r="I236" s="8">
        <v>-18.5</v>
      </c>
      <c r="J236" s="8">
        <v>17.64</v>
      </c>
      <c r="K236" s="28" t="s">
        <v>736</v>
      </c>
      <c r="L236" s="111" t="str">
        <f t="shared" si="40"/>
        <v>Yes</v>
      </c>
    </row>
    <row r="237" spans="1:12" x14ac:dyDescent="0.25">
      <c r="A237" s="143" t="s">
        <v>1384</v>
      </c>
      <c r="B237" s="22" t="s">
        <v>213</v>
      </c>
      <c r="C237" s="27">
        <v>5.8380414312999998</v>
      </c>
      <c r="D237" s="27" t="str">
        <f t="shared" si="37"/>
        <v>N/A</v>
      </c>
      <c r="E237" s="27">
        <v>5.3586862575999996</v>
      </c>
      <c r="F237" s="27" t="str">
        <f t="shared" si="38"/>
        <v>N/A</v>
      </c>
      <c r="G237" s="27">
        <v>5.4794520548000003</v>
      </c>
      <c r="H237" s="27" t="str">
        <f t="shared" si="39"/>
        <v>N/A</v>
      </c>
      <c r="I237" s="8">
        <v>-8.2100000000000009</v>
      </c>
      <c r="J237" s="8">
        <v>2.254</v>
      </c>
      <c r="K237" s="28" t="s">
        <v>736</v>
      </c>
      <c r="L237" s="111" t="str">
        <f t="shared" si="40"/>
        <v>Yes</v>
      </c>
    </row>
    <row r="238" spans="1:12" x14ac:dyDescent="0.25">
      <c r="A238" s="142" t="s">
        <v>1385</v>
      </c>
      <c r="B238" s="22" t="s">
        <v>213</v>
      </c>
      <c r="C238" s="27">
        <v>27.032448969000001</v>
      </c>
      <c r="D238" s="27" t="str">
        <f t="shared" si="37"/>
        <v>N/A</v>
      </c>
      <c r="E238" s="27">
        <v>22.836550837000001</v>
      </c>
      <c r="F238" s="27" t="str">
        <f t="shared" si="38"/>
        <v>N/A</v>
      </c>
      <c r="G238" s="27">
        <v>26.522961575</v>
      </c>
      <c r="H238" s="27" t="str">
        <f t="shared" si="39"/>
        <v>N/A</v>
      </c>
      <c r="I238" s="8">
        <v>-15.5</v>
      </c>
      <c r="J238" s="8">
        <v>16.14</v>
      </c>
      <c r="K238" s="28" t="s">
        <v>736</v>
      </c>
      <c r="L238" s="111" t="str">
        <f t="shared" si="40"/>
        <v>Yes</v>
      </c>
    </row>
    <row r="239" spans="1:12" x14ac:dyDescent="0.25">
      <c r="A239" s="142" t="s">
        <v>1386</v>
      </c>
      <c r="B239" s="22" t="s">
        <v>213</v>
      </c>
      <c r="C239" s="27">
        <v>6.1536468454</v>
      </c>
      <c r="D239" s="27" t="str">
        <f t="shared" si="37"/>
        <v>N/A</v>
      </c>
      <c r="E239" s="27">
        <v>7.3724565000000006E-2</v>
      </c>
      <c r="F239" s="27" t="str">
        <f t="shared" si="38"/>
        <v>N/A</v>
      </c>
      <c r="G239" s="27">
        <v>0.112939658</v>
      </c>
      <c r="H239" s="27" t="str">
        <f t="shared" si="39"/>
        <v>N/A</v>
      </c>
      <c r="I239" s="8">
        <v>-98.8</v>
      </c>
      <c r="J239" s="8">
        <v>53.19</v>
      </c>
      <c r="K239" s="28" t="s">
        <v>736</v>
      </c>
      <c r="L239" s="111" t="str">
        <f t="shared" si="40"/>
        <v>No</v>
      </c>
    </row>
    <row r="240" spans="1:12" x14ac:dyDescent="0.25">
      <c r="A240" s="142" t="s">
        <v>1387</v>
      </c>
      <c r="B240" s="22" t="s">
        <v>213</v>
      </c>
      <c r="C240" s="27">
        <v>1.0526315789</v>
      </c>
      <c r="D240" s="27" t="str">
        <f t="shared" si="37"/>
        <v>N/A</v>
      </c>
      <c r="E240" s="27">
        <v>0.9397024276</v>
      </c>
      <c r="F240" s="27" t="str">
        <f t="shared" si="38"/>
        <v>N/A</v>
      </c>
      <c r="G240" s="27">
        <v>0.97822656990000001</v>
      </c>
      <c r="H240" s="27" t="str">
        <f t="shared" si="39"/>
        <v>N/A</v>
      </c>
      <c r="I240" s="8">
        <v>-10.7</v>
      </c>
      <c r="J240" s="8">
        <v>4.0999999999999996</v>
      </c>
      <c r="K240" s="28" t="s">
        <v>736</v>
      </c>
      <c r="L240" s="111" t="str">
        <f t="shared" si="40"/>
        <v>Yes</v>
      </c>
    </row>
    <row r="241" spans="1:12" x14ac:dyDescent="0.25">
      <c r="A241" s="142" t="s">
        <v>1388</v>
      </c>
      <c r="B241" s="22" t="s">
        <v>213</v>
      </c>
      <c r="C241" s="32">
        <v>106203379</v>
      </c>
      <c r="D241" s="27" t="str">
        <f t="shared" si="37"/>
        <v>N/A</v>
      </c>
      <c r="E241" s="32">
        <v>85685618</v>
      </c>
      <c r="F241" s="27" t="str">
        <f t="shared" si="38"/>
        <v>N/A</v>
      </c>
      <c r="G241" s="32">
        <v>79515176</v>
      </c>
      <c r="H241" s="27" t="str">
        <f t="shared" si="39"/>
        <v>N/A</v>
      </c>
      <c r="I241" s="8">
        <v>-19.3</v>
      </c>
      <c r="J241" s="8">
        <v>-7.2</v>
      </c>
      <c r="K241" s="28" t="s">
        <v>736</v>
      </c>
      <c r="L241" s="111" t="str">
        <f t="shared" si="40"/>
        <v>Yes</v>
      </c>
    </row>
    <row r="242" spans="1:12" x14ac:dyDescent="0.25">
      <c r="A242" s="142" t="s">
        <v>1389</v>
      </c>
      <c r="B242" s="22" t="s">
        <v>213</v>
      </c>
      <c r="C242" s="31">
        <v>4424</v>
      </c>
      <c r="D242" s="27" t="str">
        <f t="shared" si="37"/>
        <v>N/A</v>
      </c>
      <c r="E242" s="31">
        <v>1426</v>
      </c>
      <c r="F242" s="27" t="str">
        <f t="shared" si="38"/>
        <v>N/A</v>
      </c>
      <c r="G242" s="31">
        <v>1492</v>
      </c>
      <c r="H242" s="27" t="str">
        <f t="shared" si="39"/>
        <v>N/A</v>
      </c>
      <c r="I242" s="8">
        <v>-67.8</v>
      </c>
      <c r="J242" s="8">
        <v>4.6280000000000001</v>
      </c>
      <c r="K242" s="28" t="s">
        <v>736</v>
      </c>
      <c r="L242" s="111" t="str">
        <f t="shared" si="40"/>
        <v>Yes</v>
      </c>
    </row>
    <row r="243" spans="1:12" ht="25" x14ac:dyDescent="0.25">
      <c r="A243" s="142" t="s">
        <v>1390</v>
      </c>
      <c r="B243" s="22" t="s">
        <v>213</v>
      </c>
      <c r="C243" s="32">
        <v>24006.188742999999</v>
      </c>
      <c r="D243" s="27" t="str">
        <f t="shared" si="37"/>
        <v>N/A</v>
      </c>
      <c r="E243" s="32">
        <v>60088.091163999998</v>
      </c>
      <c r="F243" s="27" t="str">
        <f t="shared" si="38"/>
        <v>N/A</v>
      </c>
      <c r="G243" s="32">
        <v>53294.353886999997</v>
      </c>
      <c r="H243" s="27" t="str">
        <f t="shared" si="39"/>
        <v>N/A</v>
      </c>
      <c r="I243" s="8">
        <v>150.30000000000001</v>
      </c>
      <c r="J243" s="8">
        <v>-11.3</v>
      </c>
      <c r="K243" s="28" t="s">
        <v>736</v>
      </c>
      <c r="L243" s="111" t="str">
        <f t="shared" si="40"/>
        <v>Yes</v>
      </c>
    </row>
    <row r="244" spans="1:12" ht="25" x14ac:dyDescent="0.25">
      <c r="A244" s="142" t="s">
        <v>1391</v>
      </c>
      <c r="B244" s="22" t="s">
        <v>213</v>
      </c>
      <c r="C244" s="32">
        <v>1546.9756098</v>
      </c>
      <c r="D244" s="27" t="str">
        <f t="shared" si="37"/>
        <v>N/A</v>
      </c>
      <c r="E244" s="32">
        <v>4845</v>
      </c>
      <c r="F244" s="27" t="str">
        <f t="shared" si="38"/>
        <v>N/A</v>
      </c>
      <c r="G244" s="32">
        <v>2968</v>
      </c>
      <c r="H244" s="27" t="str">
        <f t="shared" si="39"/>
        <v>N/A</v>
      </c>
      <c r="I244" s="8">
        <v>213.2</v>
      </c>
      <c r="J244" s="8">
        <v>-38.700000000000003</v>
      </c>
      <c r="K244" s="28" t="s">
        <v>736</v>
      </c>
      <c r="L244" s="111" t="str">
        <f t="shared" si="40"/>
        <v>No</v>
      </c>
    </row>
    <row r="245" spans="1:12" ht="25" x14ac:dyDescent="0.25">
      <c r="A245" s="142" t="s">
        <v>1392</v>
      </c>
      <c r="B245" s="22" t="s">
        <v>213</v>
      </c>
      <c r="C245" s="32">
        <v>27211.869654999999</v>
      </c>
      <c r="D245" s="27" t="str">
        <f t="shared" si="37"/>
        <v>N/A</v>
      </c>
      <c r="E245" s="32">
        <v>60324.904224999998</v>
      </c>
      <c r="F245" s="27" t="str">
        <f t="shared" si="38"/>
        <v>N/A</v>
      </c>
      <c r="G245" s="32">
        <v>53463.574982999999</v>
      </c>
      <c r="H245" s="27" t="str">
        <f t="shared" si="39"/>
        <v>N/A</v>
      </c>
      <c r="I245" s="8">
        <v>121.7</v>
      </c>
      <c r="J245" s="8">
        <v>-11.4</v>
      </c>
      <c r="K245" s="28" t="s">
        <v>736</v>
      </c>
      <c r="L245" s="111" t="str">
        <f t="shared" si="40"/>
        <v>Yes</v>
      </c>
    </row>
    <row r="246" spans="1:12" ht="25" x14ac:dyDescent="0.25">
      <c r="A246" s="142" t="s">
        <v>1393</v>
      </c>
      <c r="B246" s="22" t="s">
        <v>213</v>
      </c>
      <c r="C246" s="32">
        <v>933.52391304000002</v>
      </c>
      <c r="D246" s="27" t="str">
        <f t="shared" si="37"/>
        <v>N/A</v>
      </c>
      <c r="E246" s="32" t="s">
        <v>1748</v>
      </c>
      <c r="F246" s="27" t="str">
        <f t="shared" si="38"/>
        <v>N/A</v>
      </c>
      <c r="G246" s="32" t="s">
        <v>1748</v>
      </c>
      <c r="H246" s="27" t="str">
        <f t="shared" si="39"/>
        <v>N/A</v>
      </c>
      <c r="I246" s="8" t="s">
        <v>1748</v>
      </c>
      <c r="J246" s="8" t="s">
        <v>1748</v>
      </c>
      <c r="K246" s="28" t="s">
        <v>736</v>
      </c>
      <c r="L246" s="111" t="str">
        <f t="shared" si="40"/>
        <v>N/A</v>
      </c>
    </row>
    <row r="247" spans="1:12" ht="25" x14ac:dyDescent="0.25">
      <c r="A247" s="142" t="s">
        <v>1394</v>
      </c>
      <c r="B247" s="22" t="s">
        <v>213</v>
      </c>
      <c r="C247" s="32">
        <v>1806.1951220000001</v>
      </c>
      <c r="D247" s="27" t="str">
        <f t="shared" si="37"/>
        <v>N/A</v>
      </c>
      <c r="E247" s="32">
        <v>29</v>
      </c>
      <c r="F247" s="27" t="str">
        <f t="shared" si="38"/>
        <v>N/A</v>
      </c>
      <c r="G247" s="32" t="s">
        <v>1748</v>
      </c>
      <c r="H247" s="27" t="str">
        <f t="shared" si="39"/>
        <v>N/A</v>
      </c>
      <c r="I247" s="8">
        <v>-98.4</v>
      </c>
      <c r="J247" s="8" t="s">
        <v>1748</v>
      </c>
      <c r="K247" s="28" t="s">
        <v>736</v>
      </c>
      <c r="L247" s="111" t="str">
        <f t="shared" si="40"/>
        <v>N/A</v>
      </c>
    </row>
    <row r="248" spans="1:12" ht="25" x14ac:dyDescent="0.25">
      <c r="A248" s="142" t="s">
        <v>1395</v>
      </c>
      <c r="B248" s="22" t="s">
        <v>213</v>
      </c>
      <c r="C248" s="27">
        <v>12.212560386</v>
      </c>
      <c r="D248" s="27" t="str">
        <f t="shared" si="37"/>
        <v>N/A</v>
      </c>
      <c r="E248" s="27">
        <v>4.2253103795999998</v>
      </c>
      <c r="F248" s="27" t="str">
        <f t="shared" si="38"/>
        <v>N/A</v>
      </c>
      <c r="G248" s="27">
        <v>4.5436550233000004</v>
      </c>
      <c r="H248" s="27" t="str">
        <f t="shared" si="39"/>
        <v>N/A</v>
      </c>
      <c r="I248" s="8">
        <v>-65.400000000000006</v>
      </c>
      <c r="J248" s="8">
        <v>7.5339999999999998</v>
      </c>
      <c r="K248" s="28" t="s">
        <v>736</v>
      </c>
      <c r="L248" s="111" t="str">
        <f t="shared" si="40"/>
        <v>Yes</v>
      </c>
    </row>
    <row r="249" spans="1:12" ht="25" x14ac:dyDescent="0.25">
      <c r="A249" s="142" t="s">
        <v>1396</v>
      </c>
      <c r="B249" s="22" t="s">
        <v>213</v>
      </c>
      <c r="C249" s="27">
        <v>3.8606403013000001</v>
      </c>
      <c r="D249" s="27" t="str">
        <f t="shared" si="37"/>
        <v>N/A</v>
      </c>
      <c r="E249" s="27">
        <v>0.43215211749999999</v>
      </c>
      <c r="F249" s="27" t="str">
        <f t="shared" si="38"/>
        <v>N/A</v>
      </c>
      <c r="G249" s="27">
        <v>0.45662100459999999</v>
      </c>
      <c r="H249" s="27" t="str">
        <f t="shared" si="39"/>
        <v>N/A</v>
      </c>
      <c r="I249" s="8">
        <v>-88.8</v>
      </c>
      <c r="J249" s="8">
        <v>5.6619999999999999</v>
      </c>
      <c r="K249" s="28" t="s">
        <v>736</v>
      </c>
      <c r="L249" s="111" t="str">
        <f t="shared" si="40"/>
        <v>Yes</v>
      </c>
    </row>
    <row r="250" spans="1:12" ht="25" x14ac:dyDescent="0.25">
      <c r="A250" s="142" t="s">
        <v>1397</v>
      </c>
      <c r="B250" s="22" t="s">
        <v>213</v>
      </c>
      <c r="C250" s="27">
        <v>19.469381614</v>
      </c>
      <c r="D250" s="27" t="str">
        <f t="shared" si="37"/>
        <v>N/A</v>
      </c>
      <c r="E250" s="27">
        <v>7.3101673101999998</v>
      </c>
      <c r="F250" s="27" t="str">
        <f t="shared" si="38"/>
        <v>N/A</v>
      </c>
      <c r="G250" s="27">
        <v>7.7423721753999999</v>
      </c>
      <c r="H250" s="27" t="str">
        <f t="shared" si="39"/>
        <v>N/A</v>
      </c>
      <c r="I250" s="8">
        <v>-62.5</v>
      </c>
      <c r="J250" s="8">
        <v>5.9119999999999999</v>
      </c>
      <c r="K250" s="28" t="s">
        <v>736</v>
      </c>
      <c r="L250" s="111" t="str">
        <f t="shared" si="40"/>
        <v>Yes</v>
      </c>
    </row>
    <row r="251" spans="1:12" ht="25" x14ac:dyDescent="0.25">
      <c r="A251" s="142" t="s">
        <v>1398</v>
      </c>
      <c r="B251" s="22" t="s">
        <v>213</v>
      </c>
      <c r="C251" s="27">
        <v>5.9593211555999996</v>
      </c>
      <c r="D251" s="27" t="str">
        <f t="shared" si="37"/>
        <v>N/A</v>
      </c>
      <c r="E251" s="27">
        <v>0</v>
      </c>
      <c r="F251" s="27" t="str">
        <f t="shared" si="38"/>
        <v>N/A</v>
      </c>
      <c r="G251" s="27">
        <v>0</v>
      </c>
      <c r="H251" s="27" t="str">
        <f t="shared" si="39"/>
        <v>N/A</v>
      </c>
      <c r="I251" s="8">
        <v>-100</v>
      </c>
      <c r="J251" s="8" t="s">
        <v>1748</v>
      </c>
      <c r="K251" s="28" t="s">
        <v>736</v>
      </c>
      <c r="L251" s="111" t="str">
        <f t="shared" si="40"/>
        <v>N/A</v>
      </c>
    </row>
    <row r="252" spans="1:12" ht="25" x14ac:dyDescent="0.25">
      <c r="A252" s="177" t="s">
        <v>1399</v>
      </c>
      <c r="B252" s="119" t="s">
        <v>213</v>
      </c>
      <c r="C252" s="151">
        <v>0.54630246500000001</v>
      </c>
      <c r="D252" s="151" t="str">
        <f t="shared" si="37"/>
        <v>N/A</v>
      </c>
      <c r="E252" s="151">
        <v>1.5661707099999998E-2</v>
      </c>
      <c r="F252" s="151" t="str">
        <f t="shared" si="38"/>
        <v>N/A</v>
      </c>
      <c r="G252" s="151">
        <v>0</v>
      </c>
      <c r="H252" s="151" t="str">
        <f t="shared" si="39"/>
        <v>N/A</v>
      </c>
      <c r="I252" s="152">
        <v>-97.1</v>
      </c>
      <c r="J252" s="152">
        <v>-100</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21566</v>
      </c>
      <c r="D6" s="27" t="str">
        <f t="shared" ref="D6:D37" si="0">IF($B6="N/A","N/A",IF(C6&gt;10,"No",IF(C6&lt;-10,"No","Yes")))</f>
        <v>N/A</v>
      </c>
      <c r="E6" s="23">
        <v>22027</v>
      </c>
      <c r="F6" s="27" t="str">
        <f t="shared" ref="F6:F37" si="1">IF($B6="N/A","N/A",IF(E6&gt;10,"No",IF(E6&lt;-10,"No","Yes")))</f>
        <v>N/A</v>
      </c>
      <c r="G6" s="23">
        <v>22648</v>
      </c>
      <c r="H6" s="27" t="str">
        <f t="shared" ref="H6:H37" si="2">IF($B6="N/A","N/A",IF(G6&gt;10,"No",IF(G6&lt;-10,"No","Yes")))</f>
        <v>N/A</v>
      </c>
      <c r="I6" s="8">
        <v>2.1379999999999999</v>
      </c>
      <c r="J6" s="8">
        <v>2.819</v>
      </c>
      <c r="K6" s="28" t="s">
        <v>736</v>
      </c>
      <c r="L6" s="111" t="str">
        <f t="shared" ref="L6:L39" si="3">IF(J6="Div by 0", "N/A", IF(K6="N/A","N/A", IF(J6&gt;VALUE(MID(K6,1,2)), "No", IF(J6&lt;-1*VALUE(MID(K6,1,2)), "No", "Yes"))))</f>
        <v>Yes</v>
      </c>
    </row>
    <row r="7" spans="1:12" x14ac:dyDescent="0.25">
      <c r="A7" s="174" t="s">
        <v>6</v>
      </c>
      <c r="B7" s="22" t="s">
        <v>213</v>
      </c>
      <c r="C7" s="23">
        <v>19305</v>
      </c>
      <c r="D7" s="27" t="str">
        <f t="shared" si="0"/>
        <v>N/A</v>
      </c>
      <c r="E7" s="23">
        <v>19807</v>
      </c>
      <c r="F7" s="27" t="str">
        <f t="shared" si="1"/>
        <v>N/A</v>
      </c>
      <c r="G7" s="23">
        <v>20717</v>
      </c>
      <c r="H7" s="27" t="str">
        <f t="shared" si="2"/>
        <v>N/A</v>
      </c>
      <c r="I7" s="8">
        <v>2.6</v>
      </c>
      <c r="J7" s="8">
        <v>4.5940000000000003</v>
      </c>
      <c r="K7" s="28" t="s">
        <v>736</v>
      </c>
      <c r="L7" s="111" t="str">
        <f t="shared" si="3"/>
        <v>Yes</v>
      </c>
    </row>
    <row r="8" spans="1:12" x14ac:dyDescent="0.25">
      <c r="A8" s="174" t="s">
        <v>360</v>
      </c>
      <c r="B8" s="22" t="s">
        <v>213</v>
      </c>
      <c r="C8" s="4">
        <v>89.515904664999994</v>
      </c>
      <c r="D8" s="27" t="str">
        <f t="shared" si="0"/>
        <v>N/A</v>
      </c>
      <c r="E8" s="4">
        <v>89.921460026000005</v>
      </c>
      <c r="F8" s="27" t="str">
        <f t="shared" si="1"/>
        <v>N/A</v>
      </c>
      <c r="G8" s="4">
        <v>91.473860826999996</v>
      </c>
      <c r="H8" s="27" t="str">
        <f t="shared" si="2"/>
        <v>N/A</v>
      </c>
      <c r="I8" s="8">
        <v>0.4531</v>
      </c>
      <c r="J8" s="8">
        <v>1.726</v>
      </c>
      <c r="K8" s="28" t="s">
        <v>736</v>
      </c>
      <c r="L8" s="111" t="str">
        <f t="shared" si="3"/>
        <v>Yes</v>
      </c>
    </row>
    <row r="9" spans="1:12" x14ac:dyDescent="0.25">
      <c r="A9" s="143" t="s">
        <v>88</v>
      </c>
      <c r="B9" s="30" t="s">
        <v>213</v>
      </c>
      <c r="C9" s="1">
        <v>19804.61</v>
      </c>
      <c r="D9" s="7" t="str">
        <f t="shared" si="0"/>
        <v>N/A</v>
      </c>
      <c r="E9" s="1">
        <v>20253.93</v>
      </c>
      <c r="F9" s="7" t="str">
        <f t="shared" si="1"/>
        <v>N/A</v>
      </c>
      <c r="G9" s="1">
        <v>20963.09</v>
      </c>
      <c r="H9" s="7" t="str">
        <f t="shared" si="2"/>
        <v>N/A</v>
      </c>
      <c r="I9" s="8">
        <v>2.2690000000000001</v>
      </c>
      <c r="J9" s="8">
        <v>3.5009999999999999</v>
      </c>
      <c r="K9" s="30" t="s">
        <v>736</v>
      </c>
      <c r="L9" s="111" t="str">
        <f t="shared" si="3"/>
        <v>Yes</v>
      </c>
    </row>
    <row r="10" spans="1:12" x14ac:dyDescent="0.25">
      <c r="A10" s="143" t="s">
        <v>1400</v>
      </c>
      <c r="B10" s="22" t="s">
        <v>213</v>
      </c>
      <c r="C10" s="4">
        <v>21.325234165000001</v>
      </c>
      <c r="D10" s="27" t="str">
        <f t="shared" si="0"/>
        <v>N/A</v>
      </c>
      <c r="E10" s="4">
        <v>19.344440913</v>
      </c>
      <c r="F10" s="27" t="str">
        <f t="shared" si="1"/>
        <v>N/A</v>
      </c>
      <c r="G10" s="4">
        <v>18.858177323</v>
      </c>
      <c r="H10" s="27" t="str">
        <f t="shared" si="2"/>
        <v>N/A</v>
      </c>
      <c r="I10" s="8">
        <v>-9.2899999999999991</v>
      </c>
      <c r="J10" s="8">
        <v>-2.5099999999999998</v>
      </c>
      <c r="K10" s="28" t="s">
        <v>736</v>
      </c>
      <c r="L10" s="111" t="str">
        <f t="shared" si="3"/>
        <v>Yes</v>
      </c>
    </row>
    <row r="11" spans="1:12" x14ac:dyDescent="0.25">
      <c r="A11" s="143" t="s">
        <v>1401</v>
      </c>
      <c r="B11" s="22" t="s">
        <v>213</v>
      </c>
      <c r="C11" s="4">
        <v>3.0232773811000002</v>
      </c>
      <c r="D11" s="27" t="str">
        <f t="shared" si="0"/>
        <v>N/A</v>
      </c>
      <c r="E11" s="4">
        <v>3.5411086394</v>
      </c>
      <c r="F11" s="27" t="str">
        <f t="shared" si="1"/>
        <v>N/A</v>
      </c>
      <c r="G11" s="4">
        <v>2.2209466619999998</v>
      </c>
      <c r="H11" s="27" t="str">
        <f t="shared" si="2"/>
        <v>N/A</v>
      </c>
      <c r="I11" s="8">
        <v>17.13</v>
      </c>
      <c r="J11" s="8">
        <v>-37.299999999999997</v>
      </c>
      <c r="K11" s="28" t="s">
        <v>736</v>
      </c>
      <c r="L11" s="111" t="str">
        <f t="shared" si="3"/>
        <v>No</v>
      </c>
    </row>
    <row r="12" spans="1:12" x14ac:dyDescent="0.25">
      <c r="A12" s="143" t="s">
        <v>1402</v>
      </c>
      <c r="B12" s="22" t="s">
        <v>213</v>
      </c>
      <c r="C12" s="4">
        <v>75.405731243999995</v>
      </c>
      <c r="D12" s="27" t="str">
        <f t="shared" si="0"/>
        <v>N/A</v>
      </c>
      <c r="E12" s="4">
        <v>76.828437825999998</v>
      </c>
      <c r="F12" s="27" t="str">
        <f t="shared" si="1"/>
        <v>N/A</v>
      </c>
      <c r="G12" s="4">
        <v>78.700105969999996</v>
      </c>
      <c r="H12" s="27" t="str">
        <f t="shared" si="2"/>
        <v>N/A</v>
      </c>
      <c r="I12" s="8">
        <v>1.887</v>
      </c>
      <c r="J12" s="8">
        <v>2.4359999999999999</v>
      </c>
      <c r="K12" s="28" t="s">
        <v>736</v>
      </c>
      <c r="L12" s="111" t="str">
        <f t="shared" si="3"/>
        <v>Yes</v>
      </c>
    </row>
    <row r="13" spans="1:12" x14ac:dyDescent="0.25">
      <c r="A13" s="143" t="s">
        <v>1403</v>
      </c>
      <c r="B13" s="22" t="s">
        <v>213</v>
      </c>
      <c r="C13" s="4">
        <v>0.139107855</v>
      </c>
      <c r="D13" s="27" t="str">
        <f t="shared" si="0"/>
        <v>N/A</v>
      </c>
      <c r="E13" s="4">
        <v>0.140736369</v>
      </c>
      <c r="F13" s="27" t="str">
        <f t="shared" si="1"/>
        <v>N/A</v>
      </c>
      <c r="G13" s="4">
        <v>0.105969622</v>
      </c>
      <c r="H13" s="27" t="str">
        <f t="shared" si="2"/>
        <v>N/A</v>
      </c>
      <c r="I13" s="8">
        <v>1.171</v>
      </c>
      <c r="J13" s="8">
        <v>-24.7</v>
      </c>
      <c r="K13" s="28" t="s">
        <v>736</v>
      </c>
      <c r="L13" s="111" t="str">
        <f t="shared" si="3"/>
        <v>Yes</v>
      </c>
    </row>
    <row r="14" spans="1:12" x14ac:dyDescent="0.25">
      <c r="A14" s="143" t="s">
        <v>1404</v>
      </c>
      <c r="B14" s="22" t="s">
        <v>213</v>
      </c>
      <c r="C14" s="4">
        <v>0.1066493555</v>
      </c>
      <c r="D14" s="27" t="str">
        <f t="shared" si="0"/>
        <v>N/A</v>
      </c>
      <c r="E14" s="4">
        <v>0.14527625189999999</v>
      </c>
      <c r="F14" s="27" t="str">
        <f t="shared" si="1"/>
        <v>N/A</v>
      </c>
      <c r="G14" s="4">
        <v>0.1148004239</v>
      </c>
      <c r="H14" s="27" t="str">
        <f t="shared" si="2"/>
        <v>N/A</v>
      </c>
      <c r="I14" s="8">
        <v>36.22</v>
      </c>
      <c r="J14" s="8">
        <v>-21</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v>
      </c>
      <c r="D16" s="27" t="str">
        <f t="shared" si="0"/>
        <v>N/A</v>
      </c>
      <c r="E16" s="4">
        <v>0</v>
      </c>
      <c r="F16" s="27" t="str">
        <f t="shared" si="1"/>
        <v>N/A</v>
      </c>
      <c r="G16" s="4">
        <v>0</v>
      </c>
      <c r="H16" s="27" t="str">
        <f t="shared" si="2"/>
        <v>N/A</v>
      </c>
      <c r="I16" s="8" t="s">
        <v>1748</v>
      </c>
      <c r="J16" s="8" t="s">
        <v>1748</v>
      </c>
      <c r="K16" s="28" t="s">
        <v>736</v>
      </c>
      <c r="L16" s="111" t="str">
        <f t="shared" si="3"/>
        <v>N/A</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0</v>
      </c>
      <c r="D18" s="27" t="str">
        <f t="shared" si="0"/>
        <v>N/A</v>
      </c>
      <c r="E18" s="4">
        <v>0</v>
      </c>
      <c r="F18" s="27" t="str">
        <f t="shared" si="1"/>
        <v>N/A</v>
      </c>
      <c r="G18" s="4">
        <v>0</v>
      </c>
      <c r="H18" s="27" t="str">
        <f t="shared" si="2"/>
        <v>N/A</v>
      </c>
      <c r="I18" s="8" t="s">
        <v>1748</v>
      </c>
      <c r="J18" s="8" t="s">
        <v>1748</v>
      </c>
      <c r="K18" s="28" t="s">
        <v>736</v>
      </c>
      <c r="L18" s="111" t="str">
        <f t="shared" si="3"/>
        <v>N/A</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96.837614763999994</v>
      </c>
      <c r="D20" s="27" t="str">
        <f t="shared" si="0"/>
        <v>N/A</v>
      </c>
      <c r="E20" s="4">
        <v>96.318154992000004</v>
      </c>
      <c r="F20" s="27" t="str">
        <f t="shared" si="1"/>
        <v>N/A</v>
      </c>
      <c r="G20" s="4">
        <v>97.673083715999994</v>
      </c>
      <c r="H20" s="27" t="str">
        <f t="shared" si="2"/>
        <v>N/A</v>
      </c>
      <c r="I20" s="8">
        <v>-0.53600000000000003</v>
      </c>
      <c r="J20" s="8">
        <v>1.407</v>
      </c>
      <c r="K20" s="28" t="s">
        <v>736</v>
      </c>
      <c r="L20" s="111" t="str">
        <f t="shared" si="3"/>
        <v>Yes</v>
      </c>
    </row>
    <row r="21" spans="1:12" x14ac:dyDescent="0.25">
      <c r="A21" s="134" t="s">
        <v>962</v>
      </c>
      <c r="B21" s="22" t="s">
        <v>213</v>
      </c>
      <c r="C21" s="4">
        <v>3.162385236</v>
      </c>
      <c r="D21" s="27" t="str">
        <f t="shared" si="0"/>
        <v>N/A</v>
      </c>
      <c r="E21" s="4">
        <v>3.6818450083999998</v>
      </c>
      <c r="F21" s="27" t="str">
        <f t="shared" si="1"/>
        <v>N/A</v>
      </c>
      <c r="G21" s="4">
        <v>2.3269162840000002</v>
      </c>
      <c r="H21" s="27" t="str">
        <f t="shared" si="2"/>
        <v>N/A</v>
      </c>
      <c r="I21" s="8">
        <v>16.43</v>
      </c>
      <c r="J21" s="8">
        <v>-36.799999999999997</v>
      </c>
      <c r="K21" s="28" t="s">
        <v>736</v>
      </c>
      <c r="L21" s="111" t="str">
        <f t="shared" si="3"/>
        <v>No</v>
      </c>
    </row>
    <row r="22" spans="1:12" x14ac:dyDescent="0.25">
      <c r="A22" s="110" t="s">
        <v>1705</v>
      </c>
      <c r="B22" s="22" t="s">
        <v>213</v>
      </c>
      <c r="C22" s="23">
        <v>7566</v>
      </c>
      <c r="D22" s="27" t="str">
        <f t="shared" si="0"/>
        <v>N/A</v>
      </c>
      <c r="E22" s="23">
        <v>7999</v>
      </c>
      <c r="F22" s="27" t="str">
        <f t="shared" si="1"/>
        <v>N/A</v>
      </c>
      <c r="G22" s="23">
        <v>8105</v>
      </c>
      <c r="H22" s="27" t="str">
        <f t="shared" si="2"/>
        <v>N/A</v>
      </c>
      <c r="I22" s="8">
        <v>5.7229999999999999</v>
      </c>
      <c r="J22" s="8">
        <v>1.325</v>
      </c>
      <c r="K22" s="28" t="s">
        <v>736</v>
      </c>
      <c r="L22" s="111" t="str">
        <f t="shared" si="3"/>
        <v>Yes</v>
      </c>
    </row>
    <row r="23" spans="1:12" x14ac:dyDescent="0.25">
      <c r="A23" s="110" t="s">
        <v>977</v>
      </c>
      <c r="B23" s="22" t="s">
        <v>213</v>
      </c>
      <c r="C23" s="23">
        <v>2086</v>
      </c>
      <c r="D23" s="27" t="str">
        <f t="shared" si="0"/>
        <v>N/A</v>
      </c>
      <c r="E23" s="23">
        <v>2123</v>
      </c>
      <c r="F23" s="27" t="str">
        <f t="shared" si="1"/>
        <v>N/A</v>
      </c>
      <c r="G23" s="23">
        <v>2151</v>
      </c>
      <c r="H23" s="27" t="str">
        <f t="shared" si="2"/>
        <v>N/A</v>
      </c>
      <c r="I23" s="8">
        <v>1.774</v>
      </c>
      <c r="J23" s="8">
        <v>1.319</v>
      </c>
      <c r="K23" s="28" t="s">
        <v>736</v>
      </c>
      <c r="L23" s="111" t="str">
        <f t="shared" si="3"/>
        <v>Yes</v>
      </c>
    </row>
    <row r="24" spans="1:12" x14ac:dyDescent="0.25">
      <c r="A24" s="110" t="s">
        <v>978</v>
      </c>
      <c r="B24" s="22" t="s">
        <v>213</v>
      </c>
      <c r="C24" s="23">
        <v>1717</v>
      </c>
      <c r="D24" s="27" t="str">
        <f t="shared" si="0"/>
        <v>N/A</v>
      </c>
      <c r="E24" s="23">
        <v>1882</v>
      </c>
      <c r="F24" s="27" t="str">
        <f t="shared" si="1"/>
        <v>N/A</v>
      </c>
      <c r="G24" s="23">
        <v>1935</v>
      </c>
      <c r="H24" s="27" t="str">
        <f t="shared" si="2"/>
        <v>N/A</v>
      </c>
      <c r="I24" s="8">
        <v>9.61</v>
      </c>
      <c r="J24" s="8">
        <v>2.8159999999999998</v>
      </c>
      <c r="K24" s="28" t="s">
        <v>736</v>
      </c>
      <c r="L24" s="111" t="str">
        <f t="shared" si="3"/>
        <v>Yes</v>
      </c>
    </row>
    <row r="25" spans="1:12" x14ac:dyDescent="0.25">
      <c r="A25" s="110" t="s">
        <v>979</v>
      </c>
      <c r="B25" s="22" t="s">
        <v>213</v>
      </c>
      <c r="C25" s="23">
        <v>2290</v>
      </c>
      <c r="D25" s="27" t="str">
        <f t="shared" si="0"/>
        <v>N/A</v>
      </c>
      <c r="E25" s="23">
        <v>2493</v>
      </c>
      <c r="F25" s="27" t="str">
        <f t="shared" si="1"/>
        <v>N/A</v>
      </c>
      <c r="G25" s="23">
        <v>2487</v>
      </c>
      <c r="H25" s="27" t="str">
        <f t="shared" si="2"/>
        <v>N/A</v>
      </c>
      <c r="I25" s="8">
        <v>8.8650000000000002</v>
      </c>
      <c r="J25" s="8">
        <v>-0.24099999999999999</v>
      </c>
      <c r="K25" s="28" t="s">
        <v>736</v>
      </c>
      <c r="L25" s="111" t="str">
        <f t="shared" si="3"/>
        <v>Yes</v>
      </c>
    </row>
    <row r="26" spans="1:12" x14ac:dyDescent="0.25">
      <c r="A26" s="110" t="s">
        <v>980</v>
      </c>
      <c r="B26" s="22" t="s">
        <v>213</v>
      </c>
      <c r="C26" s="23">
        <v>1473</v>
      </c>
      <c r="D26" s="27" t="str">
        <f t="shared" si="0"/>
        <v>N/A</v>
      </c>
      <c r="E26" s="23">
        <v>1501</v>
      </c>
      <c r="F26" s="27" t="str">
        <f t="shared" si="1"/>
        <v>N/A</v>
      </c>
      <c r="G26" s="23">
        <v>1532</v>
      </c>
      <c r="H26" s="27" t="str">
        <f t="shared" si="2"/>
        <v>N/A</v>
      </c>
      <c r="I26" s="8">
        <v>1.901</v>
      </c>
      <c r="J26" s="8">
        <v>2.0649999999999999</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13576</v>
      </c>
      <c r="D28" s="27" t="str">
        <f t="shared" si="0"/>
        <v>N/A</v>
      </c>
      <c r="E28" s="23">
        <v>13616</v>
      </c>
      <c r="F28" s="27" t="str">
        <f t="shared" si="1"/>
        <v>N/A</v>
      </c>
      <c r="G28" s="23">
        <v>14107</v>
      </c>
      <c r="H28" s="27" t="str">
        <f t="shared" si="2"/>
        <v>N/A</v>
      </c>
      <c r="I28" s="8">
        <v>0.29459999999999997</v>
      </c>
      <c r="J28" s="8">
        <v>3.6059999999999999</v>
      </c>
      <c r="K28" s="28" t="s">
        <v>736</v>
      </c>
      <c r="L28" s="111" t="str">
        <f t="shared" si="3"/>
        <v>Yes</v>
      </c>
    </row>
    <row r="29" spans="1:12" x14ac:dyDescent="0.25">
      <c r="A29" s="110" t="s">
        <v>982</v>
      </c>
      <c r="B29" s="22" t="s">
        <v>213</v>
      </c>
      <c r="C29" s="23">
        <v>5213</v>
      </c>
      <c r="D29" s="27" t="str">
        <f t="shared" si="0"/>
        <v>N/A</v>
      </c>
      <c r="E29" s="23">
        <v>5496</v>
      </c>
      <c r="F29" s="27" t="str">
        <f t="shared" si="1"/>
        <v>N/A</v>
      </c>
      <c r="G29" s="23">
        <v>5791</v>
      </c>
      <c r="H29" s="27" t="str">
        <f t="shared" si="2"/>
        <v>N/A</v>
      </c>
      <c r="I29" s="8">
        <v>5.4290000000000003</v>
      </c>
      <c r="J29" s="8">
        <v>5.3680000000000003</v>
      </c>
      <c r="K29" s="28" t="s">
        <v>736</v>
      </c>
      <c r="L29" s="111" t="str">
        <f t="shared" si="3"/>
        <v>Yes</v>
      </c>
    </row>
    <row r="30" spans="1:12" x14ac:dyDescent="0.25">
      <c r="A30" s="110" t="s">
        <v>983</v>
      </c>
      <c r="B30" s="22" t="s">
        <v>213</v>
      </c>
      <c r="C30" s="23">
        <v>842</v>
      </c>
      <c r="D30" s="27" t="str">
        <f t="shared" si="0"/>
        <v>N/A</v>
      </c>
      <c r="E30" s="23">
        <v>742</v>
      </c>
      <c r="F30" s="27" t="str">
        <f t="shared" si="1"/>
        <v>N/A</v>
      </c>
      <c r="G30" s="23">
        <v>797</v>
      </c>
      <c r="H30" s="27" t="str">
        <f t="shared" si="2"/>
        <v>N/A</v>
      </c>
      <c r="I30" s="8">
        <v>-11.9</v>
      </c>
      <c r="J30" s="8">
        <v>7.4119999999999999</v>
      </c>
      <c r="K30" s="28" t="s">
        <v>736</v>
      </c>
      <c r="L30" s="111" t="str">
        <f t="shared" si="3"/>
        <v>Yes</v>
      </c>
    </row>
    <row r="31" spans="1:12" x14ac:dyDescent="0.25">
      <c r="A31" s="110" t="s">
        <v>984</v>
      </c>
      <c r="B31" s="22" t="s">
        <v>213</v>
      </c>
      <c r="C31" s="23">
        <v>2869</v>
      </c>
      <c r="D31" s="27" t="str">
        <f t="shared" si="0"/>
        <v>N/A</v>
      </c>
      <c r="E31" s="23">
        <v>3126</v>
      </c>
      <c r="F31" s="27" t="str">
        <f t="shared" si="1"/>
        <v>N/A</v>
      </c>
      <c r="G31" s="23">
        <v>3296</v>
      </c>
      <c r="H31" s="27" t="str">
        <f t="shared" si="2"/>
        <v>N/A</v>
      </c>
      <c r="I31" s="8">
        <v>8.9580000000000002</v>
      </c>
      <c r="J31" s="8">
        <v>5.4379999999999997</v>
      </c>
      <c r="K31" s="28" t="s">
        <v>736</v>
      </c>
      <c r="L31" s="111" t="str">
        <f t="shared" si="3"/>
        <v>Yes</v>
      </c>
    </row>
    <row r="32" spans="1:12" x14ac:dyDescent="0.25">
      <c r="A32" s="110" t="s">
        <v>985</v>
      </c>
      <c r="B32" s="22" t="s">
        <v>213</v>
      </c>
      <c r="C32" s="23">
        <v>4652</v>
      </c>
      <c r="D32" s="27" t="str">
        <f t="shared" si="0"/>
        <v>N/A</v>
      </c>
      <c r="E32" s="23">
        <v>4252</v>
      </c>
      <c r="F32" s="27" t="str">
        <f t="shared" si="1"/>
        <v>N/A</v>
      </c>
      <c r="G32" s="23">
        <v>4223</v>
      </c>
      <c r="H32" s="27" t="str">
        <f t="shared" si="2"/>
        <v>N/A</v>
      </c>
      <c r="I32" s="8">
        <v>-8.6</v>
      </c>
      <c r="J32" s="8">
        <v>-0.68200000000000005</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510871697</v>
      </c>
      <c r="D34" s="27" t="str">
        <f t="shared" si="0"/>
        <v>N/A</v>
      </c>
      <c r="E34" s="29">
        <v>555739860</v>
      </c>
      <c r="F34" s="27" t="str">
        <f t="shared" si="1"/>
        <v>N/A</v>
      </c>
      <c r="G34" s="29">
        <v>723989525</v>
      </c>
      <c r="H34" s="27" t="str">
        <f t="shared" si="2"/>
        <v>N/A</v>
      </c>
      <c r="I34" s="8">
        <v>8.7829999999999995</v>
      </c>
      <c r="J34" s="8">
        <v>30.27</v>
      </c>
      <c r="K34" s="28" t="s">
        <v>736</v>
      </c>
      <c r="L34" s="111" t="str">
        <f t="shared" si="3"/>
        <v>No</v>
      </c>
    </row>
    <row r="35" spans="1:12" x14ac:dyDescent="0.25">
      <c r="A35" s="174" t="s">
        <v>1410</v>
      </c>
      <c r="B35" s="22" t="s">
        <v>213</v>
      </c>
      <c r="C35" s="29">
        <v>23688.755309</v>
      </c>
      <c r="D35" s="27" t="str">
        <f t="shared" si="0"/>
        <v>N/A</v>
      </c>
      <c r="E35" s="29">
        <v>25229.938711999999</v>
      </c>
      <c r="F35" s="27" t="str">
        <f t="shared" si="1"/>
        <v>N/A</v>
      </c>
      <c r="G35" s="29">
        <v>31967.040136</v>
      </c>
      <c r="H35" s="27" t="str">
        <f t="shared" si="2"/>
        <v>N/A</v>
      </c>
      <c r="I35" s="8">
        <v>6.5060000000000002</v>
      </c>
      <c r="J35" s="8">
        <v>26.7</v>
      </c>
      <c r="K35" s="28" t="s">
        <v>736</v>
      </c>
      <c r="L35" s="111" t="str">
        <f t="shared" si="3"/>
        <v>Yes</v>
      </c>
    </row>
    <row r="36" spans="1:12" x14ac:dyDescent="0.25">
      <c r="A36" s="174" t="s">
        <v>1411</v>
      </c>
      <c r="B36" s="22" t="s">
        <v>213</v>
      </c>
      <c r="C36" s="29">
        <v>26463.180368000001</v>
      </c>
      <c r="D36" s="27" t="str">
        <f t="shared" si="0"/>
        <v>N/A</v>
      </c>
      <c r="E36" s="29">
        <v>28057.75029</v>
      </c>
      <c r="F36" s="27" t="str">
        <f t="shared" si="1"/>
        <v>N/A</v>
      </c>
      <c r="G36" s="29">
        <v>34946.639233000002</v>
      </c>
      <c r="H36" s="27" t="str">
        <f t="shared" si="2"/>
        <v>N/A</v>
      </c>
      <c r="I36" s="8">
        <v>6.0259999999999998</v>
      </c>
      <c r="J36" s="8">
        <v>24.55</v>
      </c>
      <c r="K36" s="28" t="s">
        <v>736</v>
      </c>
      <c r="L36" s="111" t="str">
        <f t="shared" si="3"/>
        <v>Yes</v>
      </c>
    </row>
    <row r="37" spans="1:12" x14ac:dyDescent="0.25">
      <c r="A37" s="143" t="s">
        <v>107</v>
      </c>
      <c r="B37" s="22" t="s">
        <v>213</v>
      </c>
      <c r="C37" s="29">
        <v>8578807</v>
      </c>
      <c r="D37" s="27" t="str">
        <f t="shared" si="0"/>
        <v>N/A</v>
      </c>
      <c r="E37" s="29">
        <v>9338245</v>
      </c>
      <c r="F37" s="27" t="str">
        <f t="shared" si="1"/>
        <v>N/A</v>
      </c>
      <c r="G37" s="29">
        <v>9725986</v>
      </c>
      <c r="H37" s="27" t="str">
        <f t="shared" si="2"/>
        <v>N/A</v>
      </c>
      <c r="I37" s="8">
        <v>8.8520000000000003</v>
      </c>
      <c r="J37" s="8">
        <v>4.1520000000000001</v>
      </c>
      <c r="K37" s="28" t="s">
        <v>736</v>
      </c>
      <c r="L37" s="111" t="str">
        <f t="shared" si="3"/>
        <v>Yes</v>
      </c>
    </row>
    <row r="38" spans="1:12" x14ac:dyDescent="0.25">
      <c r="A38" s="174" t="s">
        <v>158</v>
      </c>
      <c r="B38" s="30" t="s">
        <v>217</v>
      </c>
      <c r="C38" s="1">
        <v>59</v>
      </c>
      <c r="D38" s="27" t="str">
        <f>IF($B38="N/A","N/A",IF(C38&gt;0,"No",IF(C38&lt;0,"No","Yes")))</f>
        <v>No</v>
      </c>
      <c r="E38" s="1">
        <v>67</v>
      </c>
      <c r="F38" s="27" t="str">
        <f>IF($B38="N/A","N/A",IF(E38&gt;0,"No",IF(E38&lt;0,"No","Yes")))</f>
        <v>No</v>
      </c>
      <c r="G38" s="1">
        <v>11</v>
      </c>
      <c r="H38" s="27" t="str">
        <f>IF($B38="N/A","N/A",IF(G38&gt;0,"No",IF(G38&lt;0,"No","Yes")))</f>
        <v>No</v>
      </c>
      <c r="I38" s="8">
        <v>13.56</v>
      </c>
      <c r="J38" s="8">
        <v>-89.6</v>
      </c>
      <c r="K38" s="28" t="s">
        <v>736</v>
      </c>
      <c r="L38" s="111" t="str">
        <f t="shared" si="3"/>
        <v>No</v>
      </c>
    </row>
    <row r="39" spans="1:12" x14ac:dyDescent="0.25">
      <c r="A39" s="174" t="s">
        <v>156</v>
      </c>
      <c r="B39" s="22" t="s">
        <v>213</v>
      </c>
      <c r="C39" s="29">
        <v>150082</v>
      </c>
      <c r="D39" s="27" t="str">
        <f t="shared" ref="D39:D40" si="4">IF($B39="N/A","N/A",IF(C39&gt;10,"No",IF(C39&lt;-10,"No","Yes")))</f>
        <v>N/A</v>
      </c>
      <c r="E39" s="29">
        <v>125331</v>
      </c>
      <c r="F39" s="27" t="str">
        <f t="shared" ref="F39:F40" si="5">IF($B39="N/A","N/A",IF(E39&gt;10,"No",IF(E39&lt;-10,"No","Yes")))</f>
        <v>N/A</v>
      </c>
      <c r="G39" s="29">
        <v>5690</v>
      </c>
      <c r="H39" s="27" t="str">
        <f t="shared" ref="H39:H40" si="6">IF($B39="N/A","N/A",IF(G39&gt;10,"No",IF(G39&lt;-10,"No","Yes")))</f>
        <v>N/A</v>
      </c>
      <c r="I39" s="8">
        <v>-16.5</v>
      </c>
      <c r="J39" s="8">
        <v>-95.5</v>
      </c>
      <c r="K39" s="28" t="s">
        <v>736</v>
      </c>
      <c r="L39" s="111" t="str">
        <f t="shared" si="3"/>
        <v>No</v>
      </c>
    </row>
    <row r="40" spans="1:12" x14ac:dyDescent="0.25">
      <c r="A40" s="174" t="s">
        <v>1290</v>
      </c>
      <c r="B40" s="22" t="s">
        <v>213</v>
      </c>
      <c r="C40" s="29">
        <v>2543.7627118999999</v>
      </c>
      <c r="D40" s="27" t="str">
        <f t="shared" si="4"/>
        <v>N/A</v>
      </c>
      <c r="E40" s="29">
        <v>1870.6119403</v>
      </c>
      <c r="F40" s="27" t="str">
        <f t="shared" si="5"/>
        <v>N/A</v>
      </c>
      <c r="G40" s="29">
        <v>812.85714285999995</v>
      </c>
      <c r="H40" s="27" t="str">
        <f t="shared" si="6"/>
        <v>N/A</v>
      </c>
      <c r="I40" s="8">
        <v>-26.5</v>
      </c>
      <c r="J40" s="8">
        <v>-56.5</v>
      </c>
      <c r="K40" s="28" t="s">
        <v>736</v>
      </c>
      <c r="L40" s="111" t="str">
        <f>IF(J40="Div by 0", "N/A", IF(OR(J40="N/A",K40="N/A"),"N/A", IF(J40&gt;VALUE(MID(K40,1,2)), "No", IF(J40&lt;-1*VALUE(MID(K40,1,2)), "No", "Yes"))))</f>
        <v>No</v>
      </c>
    </row>
    <row r="41" spans="1:12" x14ac:dyDescent="0.25">
      <c r="A41" s="110" t="s">
        <v>1412</v>
      </c>
      <c r="B41" s="22" t="s">
        <v>213</v>
      </c>
      <c r="C41" s="29">
        <v>22484.708696999998</v>
      </c>
      <c r="D41" s="27" t="str">
        <f t="shared" ref="D41:D52" si="7">IF($B41="N/A","N/A",IF(C41&gt;10,"No",IF(C41&lt;-10,"No","Yes")))</f>
        <v>N/A</v>
      </c>
      <c r="E41" s="29">
        <v>23336.568320999999</v>
      </c>
      <c r="F41" s="27" t="str">
        <f t="shared" ref="F41:F52" si="8">IF($B41="N/A","N/A",IF(E41&gt;10,"No",IF(E41&lt;-10,"No","Yes")))</f>
        <v>N/A</v>
      </c>
      <c r="G41" s="29">
        <v>37707.038865000002</v>
      </c>
      <c r="H41" s="27" t="str">
        <f t="shared" ref="H41:H52" si="9">IF($B41="N/A","N/A",IF(G41&gt;10,"No",IF(G41&lt;-10,"No","Yes")))</f>
        <v>N/A</v>
      </c>
      <c r="I41" s="8">
        <v>3.7890000000000001</v>
      </c>
      <c r="J41" s="8">
        <v>61.58</v>
      </c>
      <c r="K41" s="28" t="s">
        <v>736</v>
      </c>
      <c r="L41" s="111" t="str">
        <f t="shared" ref="L41:L52" si="10">IF(J41="Div by 0", "N/A", IF(K41="N/A","N/A", IF(J41&gt;VALUE(MID(K41,1,2)), "No", IF(J41&lt;-1*VALUE(MID(K41,1,2)), "No", "Yes"))))</f>
        <v>No</v>
      </c>
    </row>
    <row r="42" spans="1:12" x14ac:dyDescent="0.25">
      <c r="A42" s="110" t="s">
        <v>1413</v>
      </c>
      <c r="B42" s="22" t="s">
        <v>213</v>
      </c>
      <c r="C42" s="29">
        <v>14394.555129</v>
      </c>
      <c r="D42" s="27" t="str">
        <f t="shared" si="7"/>
        <v>N/A</v>
      </c>
      <c r="E42" s="29">
        <v>16275.711729000001</v>
      </c>
      <c r="F42" s="27" t="str">
        <f t="shared" si="8"/>
        <v>N/A</v>
      </c>
      <c r="G42" s="29">
        <v>22209.264993000001</v>
      </c>
      <c r="H42" s="27" t="str">
        <f t="shared" si="9"/>
        <v>N/A</v>
      </c>
      <c r="I42" s="8">
        <v>13.07</v>
      </c>
      <c r="J42" s="8">
        <v>36.46</v>
      </c>
      <c r="K42" s="28" t="s">
        <v>736</v>
      </c>
      <c r="L42" s="111" t="str">
        <f t="shared" si="10"/>
        <v>No</v>
      </c>
    </row>
    <row r="43" spans="1:12" x14ac:dyDescent="0.25">
      <c r="A43" s="110" t="s">
        <v>1414</v>
      </c>
      <c r="B43" s="22" t="s">
        <v>213</v>
      </c>
      <c r="C43" s="29">
        <v>24361.945253000002</v>
      </c>
      <c r="D43" s="27" t="str">
        <f t="shared" si="7"/>
        <v>N/A</v>
      </c>
      <c r="E43" s="29">
        <v>25609.319872</v>
      </c>
      <c r="F43" s="27" t="str">
        <f t="shared" si="8"/>
        <v>N/A</v>
      </c>
      <c r="G43" s="29">
        <v>40626.418604999999</v>
      </c>
      <c r="H43" s="27" t="str">
        <f t="shared" si="9"/>
        <v>N/A</v>
      </c>
      <c r="I43" s="8">
        <v>5.12</v>
      </c>
      <c r="J43" s="8">
        <v>58.64</v>
      </c>
      <c r="K43" s="28" t="s">
        <v>736</v>
      </c>
      <c r="L43" s="111" t="str">
        <f t="shared" si="10"/>
        <v>No</v>
      </c>
    </row>
    <row r="44" spans="1:12" x14ac:dyDescent="0.25">
      <c r="A44" s="110" t="s">
        <v>1415</v>
      </c>
      <c r="B44" s="22" t="s">
        <v>213</v>
      </c>
      <c r="C44" s="29">
        <v>4618.6331878000001</v>
      </c>
      <c r="D44" s="27" t="str">
        <f t="shared" si="7"/>
        <v>N/A</v>
      </c>
      <c r="E44" s="29">
        <v>5769.0220618000003</v>
      </c>
      <c r="F44" s="27" t="str">
        <f t="shared" si="8"/>
        <v>N/A</v>
      </c>
      <c r="G44" s="29">
        <v>6845.2376357000003</v>
      </c>
      <c r="H44" s="27" t="str">
        <f t="shared" si="9"/>
        <v>N/A</v>
      </c>
      <c r="I44" s="8">
        <v>24.91</v>
      </c>
      <c r="J44" s="8">
        <v>18.66</v>
      </c>
      <c r="K44" s="28" t="s">
        <v>736</v>
      </c>
      <c r="L44" s="111" t="str">
        <f t="shared" si="10"/>
        <v>Yes</v>
      </c>
    </row>
    <row r="45" spans="1:12" x14ac:dyDescent="0.25">
      <c r="A45" s="110" t="s">
        <v>1416</v>
      </c>
      <c r="B45" s="22" t="s">
        <v>213</v>
      </c>
      <c r="C45" s="29">
        <v>59528.943652000002</v>
      </c>
      <c r="D45" s="27" t="str">
        <f t="shared" si="7"/>
        <v>N/A</v>
      </c>
      <c r="E45" s="29">
        <v>59651.540306000003</v>
      </c>
      <c r="F45" s="27" t="str">
        <f t="shared" si="8"/>
        <v>N/A</v>
      </c>
      <c r="G45" s="29">
        <v>105879.3701</v>
      </c>
      <c r="H45" s="27" t="str">
        <f t="shared" si="9"/>
        <v>N/A</v>
      </c>
      <c r="I45" s="8">
        <v>0.2059</v>
      </c>
      <c r="J45" s="8">
        <v>77.5</v>
      </c>
      <c r="K45" s="28" t="s">
        <v>736</v>
      </c>
      <c r="L45" s="111" t="str">
        <f t="shared" si="10"/>
        <v>No</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24964.743297000001</v>
      </c>
      <c r="D47" s="27" t="str">
        <f t="shared" si="7"/>
        <v>N/A</v>
      </c>
      <c r="E47" s="29">
        <v>26927.948957000001</v>
      </c>
      <c r="F47" s="27" t="str">
        <f t="shared" si="8"/>
        <v>N/A</v>
      </c>
      <c r="G47" s="29">
        <v>29477.909760999999</v>
      </c>
      <c r="H47" s="27" t="str">
        <f t="shared" si="9"/>
        <v>N/A</v>
      </c>
      <c r="I47" s="8">
        <v>7.8639999999999999</v>
      </c>
      <c r="J47" s="8">
        <v>9.4700000000000006</v>
      </c>
      <c r="K47" s="28" t="s">
        <v>736</v>
      </c>
      <c r="L47" s="111" t="str">
        <f t="shared" si="10"/>
        <v>Yes</v>
      </c>
    </row>
    <row r="48" spans="1:12" x14ac:dyDescent="0.25">
      <c r="A48" s="110" t="s">
        <v>1419</v>
      </c>
      <c r="B48" s="30" t="s">
        <v>213</v>
      </c>
      <c r="C48" s="10">
        <v>11171.095722</v>
      </c>
      <c r="D48" s="7" t="str">
        <f t="shared" si="7"/>
        <v>N/A</v>
      </c>
      <c r="E48" s="10">
        <v>13865.418121999999</v>
      </c>
      <c r="F48" s="7" t="str">
        <f t="shared" si="8"/>
        <v>N/A</v>
      </c>
      <c r="G48" s="10">
        <v>16446.263512000001</v>
      </c>
      <c r="H48" s="7" t="str">
        <f t="shared" si="9"/>
        <v>N/A</v>
      </c>
      <c r="I48" s="36">
        <v>24.12</v>
      </c>
      <c r="J48" s="36">
        <v>18.61</v>
      </c>
      <c r="K48" s="30" t="s">
        <v>736</v>
      </c>
      <c r="L48" s="111" t="str">
        <f t="shared" si="10"/>
        <v>Yes</v>
      </c>
    </row>
    <row r="49" spans="1:12" x14ac:dyDescent="0.25">
      <c r="A49" s="110" t="s">
        <v>1420</v>
      </c>
      <c r="B49" s="30" t="s">
        <v>213</v>
      </c>
      <c r="C49" s="10">
        <v>53978.832541999996</v>
      </c>
      <c r="D49" s="7" t="str">
        <f t="shared" si="7"/>
        <v>N/A</v>
      </c>
      <c r="E49" s="10">
        <v>68404.735849000004</v>
      </c>
      <c r="F49" s="7" t="str">
        <f t="shared" si="8"/>
        <v>N/A</v>
      </c>
      <c r="G49" s="10">
        <v>97560.629862000002</v>
      </c>
      <c r="H49" s="7" t="str">
        <f t="shared" si="9"/>
        <v>N/A</v>
      </c>
      <c r="I49" s="36">
        <v>26.73</v>
      </c>
      <c r="J49" s="36">
        <v>42.62</v>
      </c>
      <c r="K49" s="30" t="s">
        <v>736</v>
      </c>
      <c r="L49" s="111" t="str">
        <f t="shared" si="10"/>
        <v>No</v>
      </c>
    </row>
    <row r="50" spans="1:12" x14ac:dyDescent="0.25">
      <c r="A50" s="110" t="s">
        <v>1421</v>
      </c>
      <c r="B50" s="30" t="s">
        <v>213</v>
      </c>
      <c r="C50" s="10">
        <v>6804.1216451999999</v>
      </c>
      <c r="D50" s="7" t="str">
        <f t="shared" si="7"/>
        <v>N/A</v>
      </c>
      <c r="E50" s="10">
        <v>9029.5358285000002</v>
      </c>
      <c r="F50" s="7" t="str">
        <f t="shared" si="8"/>
        <v>N/A</v>
      </c>
      <c r="G50" s="10">
        <v>10629.030339999999</v>
      </c>
      <c r="H50" s="7" t="str">
        <f t="shared" si="9"/>
        <v>N/A</v>
      </c>
      <c r="I50" s="36">
        <v>32.71</v>
      </c>
      <c r="J50" s="36">
        <v>17.71</v>
      </c>
      <c r="K50" s="30" t="s">
        <v>736</v>
      </c>
      <c r="L50" s="111" t="str">
        <f t="shared" si="10"/>
        <v>Yes</v>
      </c>
    </row>
    <row r="51" spans="1:12" x14ac:dyDescent="0.25">
      <c r="A51" s="110" t="s">
        <v>1422</v>
      </c>
      <c r="B51" s="30" t="s">
        <v>213</v>
      </c>
      <c r="C51" s="10">
        <v>46370.427988000003</v>
      </c>
      <c r="D51" s="7" t="str">
        <f t="shared" si="7"/>
        <v>N/A</v>
      </c>
      <c r="E51" s="10">
        <v>49732.825023999998</v>
      </c>
      <c r="F51" s="7" t="str">
        <f t="shared" si="8"/>
        <v>N/A</v>
      </c>
      <c r="G51" s="10">
        <v>49210.384797999999</v>
      </c>
      <c r="H51" s="7" t="str">
        <f t="shared" si="9"/>
        <v>N/A</v>
      </c>
      <c r="I51" s="36">
        <v>7.2510000000000003</v>
      </c>
      <c r="J51" s="36">
        <v>-1.05</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25537394</v>
      </c>
      <c r="D53" s="27" t="str">
        <f t="shared" ref="D53:D122" si="11">IF($B53="N/A","N/A",IF(C53&gt;10,"No",IF(C53&lt;-10,"No","Yes")))</f>
        <v>N/A</v>
      </c>
      <c r="E53" s="29">
        <v>29921561</v>
      </c>
      <c r="F53" s="27" t="str">
        <f t="shared" ref="F53:F122" si="12">IF($B53="N/A","N/A",IF(E53&gt;10,"No",IF(E53&lt;-10,"No","Yes")))</f>
        <v>N/A</v>
      </c>
      <c r="G53" s="29">
        <v>31054318</v>
      </c>
      <c r="H53" s="27" t="str">
        <f t="shared" ref="H53:H122" si="13">IF($B53="N/A","N/A",IF(G53&gt;10,"No",IF(G53&lt;-10,"No","Yes")))</f>
        <v>N/A</v>
      </c>
      <c r="I53" s="8">
        <v>17.170000000000002</v>
      </c>
      <c r="J53" s="8">
        <v>3.786</v>
      </c>
      <c r="K53" s="28" t="s">
        <v>736</v>
      </c>
      <c r="L53" s="111" t="str">
        <f t="shared" ref="L53:L113" si="14">IF(J53="Div by 0", "N/A", IF(K53="N/A","N/A", IF(J53&gt;VALUE(MID(K53,1,2)), "No", IF(J53&lt;-1*VALUE(MID(K53,1,2)), "No", "Yes"))))</f>
        <v>Yes</v>
      </c>
    </row>
    <row r="54" spans="1:12" x14ac:dyDescent="0.25">
      <c r="A54" s="174" t="s">
        <v>596</v>
      </c>
      <c r="B54" s="22" t="s">
        <v>213</v>
      </c>
      <c r="C54" s="23">
        <v>4429</v>
      </c>
      <c r="D54" s="27" t="str">
        <f t="shared" si="11"/>
        <v>N/A</v>
      </c>
      <c r="E54" s="23">
        <v>4398</v>
      </c>
      <c r="F54" s="27" t="str">
        <f t="shared" si="12"/>
        <v>N/A</v>
      </c>
      <c r="G54" s="23">
        <v>5460</v>
      </c>
      <c r="H54" s="27" t="str">
        <f t="shared" si="13"/>
        <v>N/A</v>
      </c>
      <c r="I54" s="8">
        <v>-0.7</v>
      </c>
      <c r="J54" s="8">
        <v>24.15</v>
      </c>
      <c r="K54" s="28" t="s">
        <v>736</v>
      </c>
      <c r="L54" s="111" t="str">
        <f t="shared" si="14"/>
        <v>Yes</v>
      </c>
    </row>
    <row r="55" spans="1:12" x14ac:dyDescent="0.25">
      <c r="A55" s="174" t="s">
        <v>1424</v>
      </c>
      <c r="B55" s="22" t="s">
        <v>213</v>
      </c>
      <c r="C55" s="29">
        <v>5765.9503273999999</v>
      </c>
      <c r="D55" s="27" t="str">
        <f t="shared" si="11"/>
        <v>N/A</v>
      </c>
      <c r="E55" s="29">
        <v>6803.4472487000003</v>
      </c>
      <c r="F55" s="27" t="str">
        <f t="shared" si="12"/>
        <v>N/A</v>
      </c>
      <c r="G55" s="29">
        <v>5687.6040292999996</v>
      </c>
      <c r="H55" s="27" t="str">
        <f t="shared" si="13"/>
        <v>N/A</v>
      </c>
      <c r="I55" s="8">
        <v>17.989999999999998</v>
      </c>
      <c r="J55" s="8">
        <v>-16.399999999999999</v>
      </c>
      <c r="K55" s="28" t="s">
        <v>736</v>
      </c>
      <c r="L55" s="111" t="str">
        <f t="shared" si="14"/>
        <v>Yes</v>
      </c>
    </row>
    <row r="56" spans="1:12" x14ac:dyDescent="0.25">
      <c r="A56" s="174" t="s">
        <v>1425</v>
      </c>
      <c r="B56" s="22" t="s">
        <v>213</v>
      </c>
      <c r="C56" s="23">
        <v>0.79589072029999997</v>
      </c>
      <c r="D56" s="27" t="str">
        <f t="shared" si="11"/>
        <v>N/A</v>
      </c>
      <c r="E56" s="23">
        <v>0</v>
      </c>
      <c r="F56" s="27" t="str">
        <f t="shared" si="12"/>
        <v>N/A</v>
      </c>
      <c r="G56" s="23">
        <v>0.46556776560000002</v>
      </c>
      <c r="H56" s="27" t="str">
        <f t="shared" si="13"/>
        <v>N/A</v>
      </c>
      <c r="I56" s="8">
        <v>-100</v>
      </c>
      <c r="J56" s="8" t="s">
        <v>1748</v>
      </c>
      <c r="K56" s="28" t="s">
        <v>736</v>
      </c>
      <c r="L56" s="111" t="str">
        <f t="shared" si="14"/>
        <v>N/A</v>
      </c>
    </row>
    <row r="57" spans="1:12" x14ac:dyDescent="0.25">
      <c r="A57" s="174" t="s">
        <v>597</v>
      </c>
      <c r="B57" s="22" t="s">
        <v>213</v>
      </c>
      <c r="C57" s="29">
        <v>6761550</v>
      </c>
      <c r="D57" s="27" t="str">
        <f t="shared" si="11"/>
        <v>N/A</v>
      </c>
      <c r="E57" s="29">
        <v>9025802</v>
      </c>
      <c r="F57" s="27" t="str">
        <f t="shared" si="12"/>
        <v>N/A</v>
      </c>
      <c r="G57" s="29">
        <v>12872176</v>
      </c>
      <c r="H57" s="27" t="str">
        <f t="shared" si="13"/>
        <v>N/A</v>
      </c>
      <c r="I57" s="8">
        <v>33.49</v>
      </c>
      <c r="J57" s="8">
        <v>42.62</v>
      </c>
      <c r="K57" s="28" t="s">
        <v>736</v>
      </c>
      <c r="L57" s="111" t="str">
        <f t="shared" si="14"/>
        <v>No</v>
      </c>
    </row>
    <row r="58" spans="1:12" x14ac:dyDescent="0.25">
      <c r="A58" s="174" t="s">
        <v>598</v>
      </c>
      <c r="B58" s="22" t="s">
        <v>213</v>
      </c>
      <c r="C58" s="23">
        <v>65</v>
      </c>
      <c r="D58" s="27" t="str">
        <f t="shared" si="11"/>
        <v>N/A</v>
      </c>
      <c r="E58" s="23">
        <v>63</v>
      </c>
      <c r="F58" s="27" t="str">
        <f t="shared" si="12"/>
        <v>N/A</v>
      </c>
      <c r="G58" s="23">
        <v>77</v>
      </c>
      <c r="H58" s="27" t="str">
        <f t="shared" si="13"/>
        <v>N/A</v>
      </c>
      <c r="I58" s="8">
        <v>-3.08</v>
      </c>
      <c r="J58" s="8">
        <v>22.22</v>
      </c>
      <c r="K58" s="28" t="s">
        <v>736</v>
      </c>
      <c r="L58" s="111" t="str">
        <f t="shared" si="14"/>
        <v>Yes</v>
      </c>
    </row>
    <row r="59" spans="1:12" x14ac:dyDescent="0.25">
      <c r="A59" s="174" t="s">
        <v>1426</v>
      </c>
      <c r="B59" s="22" t="s">
        <v>213</v>
      </c>
      <c r="C59" s="29">
        <v>104023.84615</v>
      </c>
      <c r="D59" s="27" t="str">
        <f t="shared" si="11"/>
        <v>N/A</v>
      </c>
      <c r="E59" s="29">
        <v>143266.69841000001</v>
      </c>
      <c r="F59" s="27" t="str">
        <f t="shared" si="12"/>
        <v>N/A</v>
      </c>
      <c r="G59" s="29">
        <v>167171.11687999999</v>
      </c>
      <c r="H59" s="27" t="str">
        <f t="shared" si="13"/>
        <v>N/A</v>
      </c>
      <c r="I59" s="8">
        <v>37.72</v>
      </c>
      <c r="J59" s="8">
        <v>16.690000000000001</v>
      </c>
      <c r="K59" s="28" t="s">
        <v>736</v>
      </c>
      <c r="L59" s="111" t="str">
        <f t="shared" si="14"/>
        <v>Yes</v>
      </c>
    </row>
    <row r="60" spans="1:12" ht="25" x14ac:dyDescent="0.25">
      <c r="A60" s="174" t="s">
        <v>599</v>
      </c>
      <c r="B60" s="22" t="s">
        <v>213</v>
      </c>
      <c r="C60" s="29">
        <v>0</v>
      </c>
      <c r="D60" s="27" t="str">
        <f t="shared" si="11"/>
        <v>N/A</v>
      </c>
      <c r="E60" s="29">
        <v>0</v>
      </c>
      <c r="F60" s="27" t="str">
        <f t="shared" si="12"/>
        <v>N/A</v>
      </c>
      <c r="G60" s="29">
        <v>201387</v>
      </c>
      <c r="H60" s="27" t="str">
        <f t="shared" si="13"/>
        <v>N/A</v>
      </c>
      <c r="I60" s="8" t="s">
        <v>1748</v>
      </c>
      <c r="J60" s="8" t="s">
        <v>1748</v>
      </c>
      <c r="K60" s="28" t="s">
        <v>736</v>
      </c>
      <c r="L60" s="111" t="str">
        <f t="shared" si="14"/>
        <v>N/A</v>
      </c>
    </row>
    <row r="61" spans="1:12" x14ac:dyDescent="0.25">
      <c r="A61" s="143" t="s">
        <v>600</v>
      </c>
      <c r="B61" s="30" t="s">
        <v>213</v>
      </c>
      <c r="C61" s="1">
        <v>0</v>
      </c>
      <c r="D61" s="7" t="str">
        <f t="shared" si="11"/>
        <v>N/A</v>
      </c>
      <c r="E61" s="1">
        <v>0</v>
      </c>
      <c r="F61" s="7" t="str">
        <f t="shared" si="12"/>
        <v>N/A</v>
      </c>
      <c r="G61" s="1">
        <v>97</v>
      </c>
      <c r="H61" s="7" t="str">
        <f t="shared" si="13"/>
        <v>N/A</v>
      </c>
      <c r="I61" s="36" t="s">
        <v>1748</v>
      </c>
      <c r="J61" s="36" t="s">
        <v>1748</v>
      </c>
      <c r="K61" s="30" t="s">
        <v>736</v>
      </c>
      <c r="L61" s="111" t="str">
        <f t="shared" si="14"/>
        <v>N/A</v>
      </c>
    </row>
    <row r="62" spans="1:12" ht="25" x14ac:dyDescent="0.25">
      <c r="A62" s="143" t="s">
        <v>1427</v>
      </c>
      <c r="B62" s="30" t="s">
        <v>213</v>
      </c>
      <c r="C62" s="10" t="s">
        <v>1748</v>
      </c>
      <c r="D62" s="7" t="str">
        <f t="shared" si="11"/>
        <v>N/A</v>
      </c>
      <c r="E62" s="10" t="s">
        <v>1748</v>
      </c>
      <c r="F62" s="7" t="str">
        <f t="shared" si="12"/>
        <v>N/A</v>
      </c>
      <c r="G62" s="10">
        <v>2076.1546392</v>
      </c>
      <c r="H62" s="7" t="str">
        <f t="shared" si="13"/>
        <v>N/A</v>
      </c>
      <c r="I62" s="36" t="s">
        <v>1748</v>
      </c>
      <c r="J62" s="36" t="s">
        <v>1748</v>
      </c>
      <c r="K62" s="30" t="s">
        <v>736</v>
      </c>
      <c r="L62" s="111" t="str">
        <f t="shared" si="14"/>
        <v>N/A</v>
      </c>
    </row>
    <row r="63" spans="1:12" x14ac:dyDescent="0.25">
      <c r="A63" s="143" t="s">
        <v>601</v>
      </c>
      <c r="B63" s="30" t="s">
        <v>213</v>
      </c>
      <c r="C63" s="10">
        <v>17781732</v>
      </c>
      <c r="D63" s="7" t="str">
        <f t="shared" si="11"/>
        <v>N/A</v>
      </c>
      <c r="E63" s="10">
        <v>19659137</v>
      </c>
      <c r="F63" s="7" t="str">
        <f t="shared" si="12"/>
        <v>N/A</v>
      </c>
      <c r="G63" s="10">
        <v>33056077</v>
      </c>
      <c r="H63" s="7" t="str">
        <f t="shared" si="13"/>
        <v>N/A</v>
      </c>
      <c r="I63" s="36">
        <v>10.56</v>
      </c>
      <c r="J63" s="36">
        <v>68.150000000000006</v>
      </c>
      <c r="K63" s="30" t="s">
        <v>736</v>
      </c>
      <c r="L63" s="111" t="str">
        <f t="shared" si="14"/>
        <v>No</v>
      </c>
    </row>
    <row r="64" spans="1:12" x14ac:dyDescent="0.25">
      <c r="A64" s="143" t="s">
        <v>602</v>
      </c>
      <c r="B64" s="30" t="s">
        <v>213</v>
      </c>
      <c r="C64" s="1">
        <v>307</v>
      </c>
      <c r="D64" s="7" t="str">
        <f t="shared" si="11"/>
        <v>N/A</v>
      </c>
      <c r="E64" s="1">
        <v>226</v>
      </c>
      <c r="F64" s="7" t="str">
        <f t="shared" si="12"/>
        <v>N/A</v>
      </c>
      <c r="G64" s="1">
        <v>278</v>
      </c>
      <c r="H64" s="7" t="str">
        <f t="shared" si="13"/>
        <v>N/A</v>
      </c>
      <c r="I64" s="36">
        <v>-26.4</v>
      </c>
      <c r="J64" s="36">
        <v>23.01</v>
      </c>
      <c r="K64" s="30" t="s">
        <v>736</v>
      </c>
      <c r="L64" s="111" t="str">
        <f t="shared" si="14"/>
        <v>Yes</v>
      </c>
    </row>
    <row r="65" spans="1:12" x14ac:dyDescent="0.25">
      <c r="A65" s="143" t="s">
        <v>1428</v>
      </c>
      <c r="B65" s="30" t="s">
        <v>213</v>
      </c>
      <c r="C65" s="10">
        <v>57920.951139999997</v>
      </c>
      <c r="D65" s="7" t="str">
        <f t="shared" si="11"/>
        <v>N/A</v>
      </c>
      <c r="E65" s="10">
        <v>86987.331858000005</v>
      </c>
      <c r="F65" s="7" t="str">
        <f t="shared" si="12"/>
        <v>N/A</v>
      </c>
      <c r="G65" s="10">
        <v>118906.7518</v>
      </c>
      <c r="H65" s="7" t="str">
        <f t="shared" si="13"/>
        <v>N/A</v>
      </c>
      <c r="I65" s="36">
        <v>50.18</v>
      </c>
      <c r="J65" s="36">
        <v>36.69</v>
      </c>
      <c r="K65" s="30" t="s">
        <v>736</v>
      </c>
      <c r="L65" s="111" t="str">
        <f t="shared" si="14"/>
        <v>No</v>
      </c>
    </row>
    <row r="66" spans="1:12" x14ac:dyDescent="0.25">
      <c r="A66" s="143" t="s">
        <v>603</v>
      </c>
      <c r="B66" s="30" t="s">
        <v>213</v>
      </c>
      <c r="C66" s="10">
        <v>151803739</v>
      </c>
      <c r="D66" s="7" t="str">
        <f t="shared" si="11"/>
        <v>N/A</v>
      </c>
      <c r="E66" s="10">
        <v>158906078</v>
      </c>
      <c r="F66" s="7" t="str">
        <f t="shared" si="12"/>
        <v>N/A</v>
      </c>
      <c r="G66" s="10">
        <v>291952993</v>
      </c>
      <c r="H66" s="7" t="str">
        <f t="shared" si="13"/>
        <v>N/A</v>
      </c>
      <c r="I66" s="36">
        <v>4.6790000000000003</v>
      </c>
      <c r="J66" s="36">
        <v>83.73</v>
      </c>
      <c r="K66" s="30" t="s">
        <v>736</v>
      </c>
      <c r="L66" s="111" t="str">
        <f t="shared" si="14"/>
        <v>No</v>
      </c>
    </row>
    <row r="67" spans="1:12" x14ac:dyDescent="0.25">
      <c r="A67" s="143" t="s">
        <v>604</v>
      </c>
      <c r="B67" s="30" t="s">
        <v>213</v>
      </c>
      <c r="C67" s="1">
        <v>2516</v>
      </c>
      <c r="D67" s="7" t="str">
        <f t="shared" si="11"/>
        <v>N/A</v>
      </c>
      <c r="E67" s="1">
        <v>2597</v>
      </c>
      <c r="F67" s="7" t="str">
        <f t="shared" si="12"/>
        <v>N/A</v>
      </c>
      <c r="G67" s="1">
        <v>2680</v>
      </c>
      <c r="H67" s="7" t="str">
        <f t="shared" si="13"/>
        <v>N/A</v>
      </c>
      <c r="I67" s="36">
        <v>3.2189999999999999</v>
      </c>
      <c r="J67" s="36">
        <v>3.1960000000000002</v>
      </c>
      <c r="K67" s="30" t="s">
        <v>736</v>
      </c>
      <c r="L67" s="111" t="str">
        <f t="shared" si="14"/>
        <v>Yes</v>
      </c>
    </row>
    <row r="68" spans="1:12" x14ac:dyDescent="0.25">
      <c r="A68" s="143" t="s">
        <v>1429</v>
      </c>
      <c r="B68" s="30" t="s">
        <v>213</v>
      </c>
      <c r="C68" s="10">
        <v>60335.349364000002</v>
      </c>
      <c r="D68" s="7" t="str">
        <f t="shared" si="11"/>
        <v>N/A</v>
      </c>
      <c r="E68" s="10">
        <v>61188.324220000002</v>
      </c>
      <c r="F68" s="7" t="str">
        <f t="shared" si="12"/>
        <v>N/A</v>
      </c>
      <c r="G68" s="10">
        <v>108937.68395999999</v>
      </c>
      <c r="H68" s="7" t="str">
        <f t="shared" si="13"/>
        <v>N/A</v>
      </c>
      <c r="I68" s="36">
        <v>1.4139999999999999</v>
      </c>
      <c r="J68" s="36">
        <v>78.040000000000006</v>
      </c>
      <c r="K68" s="30" t="s">
        <v>736</v>
      </c>
      <c r="L68" s="111" t="str">
        <f t="shared" si="14"/>
        <v>No</v>
      </c>
    </row>
    <row r="69" spans="1:12" x14ac:dyDescent="0.25">
      <c r="A69" s="143" t="s">
        <v>605</v>
      </c>
      <c r="B69" s="30" t="s">
        <v>213</v>
      </c>
      <c r="C69" s="10">
        <v>6319912</v>
      </c>
      <c r="D69" s="7" t="str">
        <f t="shared" si="11"/>
        <v>N/A</v>
      </c>
      <c r="E69" s="10">
        <v>2983549</v>
      </c>
      <c r="F69" s="7" t="str">
        <f t="shared" si="12"/>
        <v>N/A</v>
      </c>
      <c r="G69" s="10">
        <v>3887033</v>
      </c>
      <c r="H69" s="7" t="str">
        <f t="shared" si="13"/>
        <v>N/A</v>
      </c>
      <c r="I69" s="36">
        <v>-52.8</v>
      </c>
      <c r="J69" s="36">
        <v>30.28</v>
      </c>
      <c r="K69" s="30" t="s">
        <v>736</v>
      </c>
      <c r="L69" s="111" t="str">
        <f t="shared" si="14"/>
        <v>No</v>
      </c>
    </row>
    <row r="70" spans="1:12" x14ac:dyDescent="0.25">
      <c r="A70" s="143" t="s">
        <v>606</v>
      </c>
      <c r="B70" s="30" t="s">
        <v>213</v>
      </c>
      <c r="C70" s="1">
        <v>14829</v>
      </c>
      <c r="D70" s="7" t="str">
        <f t="shared" si="11"/>
        <v>N/A</v>
      </c>
      <c r="E70" s="1">
        <v>12898</v>
      </c>
      <c r="F70" s="7" t="str">
        <f t="shared" si="12"/>
        <v>N/A</v>
      </c>
      <c r="G70" s="1">
        <v>17124</v>
      </c>
      <c r="H70" s="7" t="str">
        <f t="shared" si="13"/>
        <v>N/A</v>
      </c>
      <c r="I70" s="36">
        <v>-13</v>
      </c>
      <c r="J70" s="36">
        <v>32.76</v>
      </c>
      <c r="K70" s="30" t="s">
        <v>736</v>
      </c>
      <c r="L70" s="111" t="str">
        <f t="shared" si="14"/>
        <v>No</v>
      </c>
    </row>
    <row r="71" spans="1:12" x14ac:dyDescent="0.25">
      <c r="A71" s="143" t="s">
        <v>1430</v>
      </c>
      <c r="B71" s="30" t="s">
        <v>213</v>
      </c>
      <c r="C71" s="10">
        <v>426.18598692</v>
      </c>
      <c r="D71" s="7" t="str">
        <f t="shared" si="11"/>
        <v>N/A</v>
      </c>
      <c r="E71" s="10">
        <v>231.31873159</v>
      </c>
      <c r="F71" s="7" t="str">
        <f t="shared" si="12"/>
        <v>N/A</v>
      </c>
      <c r="G71" s="10">
        <v>226.99328428000001</v>
      </c>
      <c r="H71" s="7" t="str">
        <f t="shared" si="13"/>
        <v>N/A</v>
      </c>
      <c r="I71" s="36">
        <v>-45.7</v>
      </c>
      <c r="J71" s="36">
        <v>-1.87</v>
      </c>
      <c r="K71" s="30" t="s">
        <v>736</v>
      </c>
      <c r="L71" s="111" t="str">
        <f t="shared" si="14"/>
        <v>Yes</v>
      </c>
    </row>
    <row r="72" spans="1:12" x14ac:dyDescent="0.25">
      <c r="A72" s="143" t="s">
        <v>607</v>
      </c>
      <c r="B72" s="30" t="s">
        <v>213</v>
      </c>
      <c r="C72" s="10">
        <v>9136855</v>
      </c>
      <c r="D72" s="7" t="str">
        <f t="shared" si="11"/>
        <v>N/A</v>
      </c>
      <c r="E72" s="10">
        <v>10105878</v>
      </c>
      <c r="F72" s="7" t="str">
        <f t="shared" si="12"/>
        <v>N/A</v>
      </c>
      <c r="G72" s="10">
        <v>10817620</v>
      </c>
      <c r="H72" s="7" t="str">
        <f t="shared" si="13"/>
        <v>N/A</v>
      </c>
      <c r="I72" s="36">
        <v>10.61</v>
      </c>
      <c r="J72" s="36">
        <v>7.0430000000000001</v>
      </c>
      <c r="K72" s="30" t="s">
        <v>736</v>
      </c>
      <c r="L72" s="111" t="str">
        <f t="shared" si="14"/>
        <v>Yes</v>
      </c>
    </row>
    <row r="73" spans="1:12" x14ac:dyDescent="0.25">
      <c r="A73" s="143" t="s">
        <v>608</v>
      </c>
      <c r="B73" s="30" t="s">
        <v>213</v>
      </c>
      <c r="C73" s="1">
        <v>6367</v>
      </c>
      <c r="D73" s="7" t="str">
        <f t="shared" si="11"/>
        <v>N/A</v>
      </c>
      <c r="E73" s="1">
        <v>7107</v>
      </c>
      <c r="F73" s="7" t="str">
        <f t="shared" si="12"/>
        <v>N/A</v>
      </c>
      <c r="G73" s="1">
        <v>7554</v>
      </c>
      <c r="H73" s="7" t="str">
        <f t="shared" si="13"/>
        <v>N/A</v>
      </c>
      <c r="I73" s="36">
        <v>11.62</v>
      </c>
      <c r="J73" s="36">
        <v>6.29</v>
      </c>
      <c r="K73" s="30" t="s">
        <v>736</v>
      </c>
      <c r="L73" s="111" t="str">
        <f t="shared" si="14"/>
        <v>Yes</v>
      </c>
    </row>
    <row r="74" spans="1:12" x14ac:dyDescent="0.25">
      <c r="A74" s="143" t="s">
        <v>1431</v>
      </c>
      <c r="B74" s="30" t="s">
        <v>213</v>
      </c>
      <c r="C74" s="10">
        <v>1435.0329826</v>
      </c>
      <c r="D74" s="7" t="str">
        <f t="shared" si="11"/>
        <v>N/A</v>
      </c>
      <c r="E74" s="10">
        <v>1421.9611649999999</v>
      </c>
      <c r="F74" s="7" t="str">
        <f t="shared" si="12"/>
        <v>N/A</v>
      </c>
      <c r="G74" s="10">
        <v>1432.0386550000001</v>
      </c>
      <c r="H74" s="7" t="str">
        <f t="shared" si="13"/>
        <v>N/A</v>
      </c>
      <c r="I74" s="36">
        <v>-0.91100000000000003</v>
      </c>
      <c r="J74" s="36">
        <v>0.7087</v>
      </c>
      <c r="K74" s="30" t="s">
        <v>736</v>
      </c>
      <c r="L74" s="111" t="str">
        <f t="shared" si="14"/>
        <v>Yes</v>
      </c>
    </row>
    <row r="75" spans="1:12" ht="25" x14ac:dyDescent="0.25">
      <c r="A75" s="143" t="s">
        <v>609</v>
      </c>
      <c r="B75" s="30" t="s">
        <v>213</v>
      </c>
      <c r="C75" s="10">
        <v>476918</v>
      </c>
      <c r="D75" s="7" t="str">
        <f t="shared" si="11"/>
        <v>N/A</v>
      </c>
      <c r="E75" s="10">
        <v>306113</v>
      </c>
      <c r="F75" s="7" t="str">
        <f t="shared" si="12"/>
        <v>N/A</v>
      </c>
      <c r="G75" s="10">
        <v>318476</v>
      </c>
      <c r="H75" s="7" t="str">
        <f t="shared" si="13"/>
        <v>N/A</v>
      </c>
      <c r="I75" s="36">
        <v>-35.799999999999997</v>
      </c>
      <c r="J75" s="36">
        <v>4.0389999999999997</v>
      </c>
      <c r="K75" s="30" t="s">
        <v>736</v>
      </c>
      <c r="L75" s="111" t="str">
        <f t="shared" si="14"/>
        <v>Yes</v>
      </c>
    </row>
    <row r="76" spans="1:12" x14ac:dyDescent="0.25">
      <c r="A76" s="174" t="s">
        <v>610</v>
      </c>
      <c r="B76" s="22" t="s">
        <v>213</v>
      </c>
      <c r="C76" s="23">
        <v>5222</v>
      </c>
      <c r="D76" s="27" t="str">
        <f t="shared" si="11"/>
        <v>N/A</v>
      </c>
      <c r="E76" s="23">
        <v>4114</v>
      </c>
      <c r="F76" s="27" t="str">
        <f t="shared" si="12"/>
        <v>N/A</v>
      </c>
      <c r="G76" s="23">
        <v>5057</v>
      </c>
      <c r="H76" s="27" t="str">
        <f t="shared" si="13"/>
        <v>N/A</v>
      </c>
      <c r="I76" s="8">
        <v>-21.2</v>
      </c>
      <c r="J76" s="8">
        <v>22.92</v>
      </c>
      <c r="K76" s="28" t="s">
        <v>736</v>
      </c>
      <c r="L76" s="111" t="str">
        <f t="shared" si="14"/>
        <v>Yes</v>
      </c>
    </row>
    <row r="77" spans="1:12" ht="25" x14ac:dyDescent="0.25">
      <c r="A77" s="174" t="s">
        <v>1432</v>
      </c>
      <c r="B77" s="22" t="s">
        <v>213</v>
      </c>
      <c r="C77" s="29">
        <v>91.328609728000004</v>
      </c>
      <c r="D77" s="27" t="str">
        <f t="shared" si="11"/>
        <v>N/A</v>
      </c>
      <c r="E77" s="29">
        <v>74.407632473999996</v>
      </c>
      <c r="F77" s="27" t="str">
        <f t="shared" si="12"/>
        <v>N/A</v>
      </c>
      <c r="G77" s="29">
        <v>62.977259244999999</v>
      </c>
      <c r="H77" s="27" t="str">
        <f t="shared" si="13"/>
        <v>N/A</v>
      </c>
      <c r="I77" s="8">
        <v>-18.5</v>
      </c>
      <c r="J77" s="8">
        <v>-15.4</v>
      </c>
      <c r="K77" s="28" t="s">
        <v>736</v>
      </c>
      <c r="L77" s="111" t="str">
        <f t="shared" si="14"/>
        <v>Yes</v>
      </c>
    </row>
    <row r="78" spans="1:12" x14ac:dyDescent="0.25">
      <c r="A78" s="174" t="s">
        <v>611</v>
      </c>
      <c r="B78" s="22" t="s">
        <v>213</v>
      </c>
      <c r="C78" s="29">
        <v>4985812</v>
      </c>
      <c r="D78" s="27" t="str">
        <f t="shared" si="11"/>
        <v>N/A</v>
      </c>
      <c r="E78" s="29">
        <v>7889788</v>
      </c>
      <c r="F78" s="27" t="str">
        <f t="shared" si="12"/>
        <v>N/A</v>
      </c>
      <c r="G78" s="29">
        <v>7639145</v>
      </c>
      <c r="H78" s="27" t="str">
        <f t="shared" si="13"/>
        <v>N/A</v>
      </c>
      <c r="I78" s="8">
        <v>58.24</v>
      </c>
      <c r="J78" s="8">
        <v>-3.18</v>
      </c>
      <c r="K78" s="28" t="s">
        <v>736</v>
      </c>
      <c r="L78" s="111" t="str">
        <f t="shared" si="14"/>
        <v>Yes</v>
      </c>
    </row>
    <row r="79" spans="1:12" x14ac:dyDescent="0.25">
      <c r="A79" s="174" t="s">
        <v>612</v>
      </c>
      <c r="B79" s="22" t="s">
        <v>213</v>
      </c>
      <c r="C79" s="23">
        <v>7852</v>
      </c>
      <c r="D79" s="27" t="str">
        <f t="shared" si="11"/>
        <v>N/A</v>
      </c>
      <c r="E79" s="23">
        <v>9085</v>
      </c>
      <c r="F79" s="27" t="str">
        <f t="shared" si="12"/>
        <v>N/A</v>
      </c>
      <c r="G79" s="23">
        <v>9788</v>
      </c>
      <c r="H79" s="27" t="str">
        <f t="shared" si="13"/>
        <v>N/A</v>
      </c>
      <c r="I79" s="8">
        <v>15.7</v>
      </c>
      <c r="J79" s="8">
        <v>7.7380000000000004</v>
      </c>
      <c r="K79" s="28" t="s">
        <v>736</v>
      </c>
      <c r="L79" s="111" t="str">
        <f t="shared" si="14"/>
        <v>Yes</v>
      </c>
    </row>
    <row r="80" spans="1:12" x14ac:dyDescent="0.25">
      <c r="A80" s="174" t="s">
        <v>1433</v>
      </c>
      <c r="B80" s="22" t="s">
        <v>213</v>
      </c>
      <c r="C80" s="29">
        <v>634.97350992999998</v>
      </c>
      <c r="D80" s="27" t="str">
        <f t="shared" si="11"/>
        <v>N/A</v>
      </c>
      <c r="E80" s="29">
        <v>868.44116675999999</v>
      </c>
      <c r="F80" s="27" t="str">
        <f t="shared" si="12"/>
        <v>N/A</v>
      </c>
      <c r="G80" s="29">
        <v>780.46025745999998</v>
      </c>
      <c r="H80" s="27" t="str">
        <f t="shared" si="13"/>
        <v>N/A</v>
      </c>
      <c r="I80" s="8">
        <v>36.770000000000003</v>
      </c>
      <c r="J80" s="8">
        <v>-10.1</v>
      </c>
      <c r="K80" s="28" t="s">
        <v>736</v>
      </c>
      <c r="L80" s="111" t="str">
        <f t="shared" si="14"/>
        <v>Yes</v>
      </c>
    </row>
    <row r="81" spans="1:12" x14ac:dyDescent="0.25">
      <c r="A81" s="174" t="s">
        <v>613</v>
      </c>
      <c r="B81" s="22" t="s">
        <v>213</v>
      </c>
      <c r="C81" s="29">
        <v>12273175</v>
      </c>
      <c r="D81" s="27" t="str">
        <f t="shared" si="11"/>
        <v>N/A</v>
      </c>
      <c r="E81" s="29">
        <v>14113221</v>
      </c>
      <c r="F81" s="27" t="str">
        <f t="shared" si="12"/>
        <v>N/A</v>
      </c>
      <c r="G81" s="29">
        <v>14961557</v>
      </c>
      <c r="H81" s="27" t="str">
        <f t="shared" si="13"/>
        <v>N/A</v>
      </c>
      <c r="I81" s="8">
        <v>14.99</v>
      </c>
      <c r="J81" s="8">
        <v>6.0110000000000001</v>
      </c>
      <c r="K81" s="28" t="s">
        <v>736</v>
      </c>
      <c r="L81" s="111" t="str">
        <f t="shared" si="14"/>
        <v>Yes</v>
      </c>
    </row>
    <row r="82" spans="1:12" x14ac:dyDescent="0.25">
      <c r="A82" s="174" t="s">
        <v>614</v>
      </c>
      <c r="B82" s="22" t="s">
        <v>213</v>
      </c>
      <c r="C82" s="23">
        <v>2908</v>
      </c>
      <c r="D82" s="27" t="str">
        <f t="shared" si="11"/>
        <v>N/A</v>
      </c>
      <c r="E82" s="23">
        <v>5131</v>
      </c>
      <c r="F82" s="27" t="str">
        <f t="shared" si="12"/>
        <v>N/A</v>
      </c>
      <c r="G82" s="23">
        <v>6197</v>
      </c>
      <c r="H82" s="27" t="str">
        <f t="shared" si="13"/>
        <v>N/A</v>
      </c>
      <c r="I82" s="8">
        <v>76.44</v>
      </c>
      <c r="J82" s="8">
        <v>20.78</v>
      </c>
      <c r="K82" s="28" t="s">
        <v>736</v>
      </c>
      <c r="L82" s="111" t="str">
        <f t="shared" si="14"/>
        <v>Yes</v>
      </c>
    </row>
    <row r="83" spans="1:12" x14ac:dyDescent="0.25">
      <c r="A83" s="174" t="s">
        <v>1434</v>
      </c>
      <c r="B83" s="22" t="s">
        <v>213</v>
      </c>
      <c r="C83" s="29">
        <v>4220.4865886999996</v>
      </c>
      <c r="D83" s="27" t="str">
        <f t="shared" si="11"/>
        <v>N/A</v>
      </c>
      <c r="E83" s="29">
        <v>2750.5790293999999</v>
      </c>
      <c r="F83" s="27" t="str">
        <f t="shared" si="12"/>
        <v>N/A</v>
      </c>
      <c r="G83" s="29">
        <v>2414.3225754</v>
      </c>
      <c r="H83" s="27" t="str">
        <f t="shared" si="13"/>
        <v>N/A</v>
      </c>
      <c r="I83" s="8">
        <v>-34.799999999999997</v>
      </c>
      <c r="J83" s="8">
        <v>-12.2</v>
      </c>
      <c r="K83" s="28" t="s">
        <v>736</v>
      </c>
      <c r="L83" s="111" t="str">
        <f t="shared" si="14"/>
        <v>Yes</v>
      </c>
    </row>
    <row r="84" spans="1:12" ht="25" x14ac:dyDescent="0.25">
      <c r="A84" s="174" t="s">
        <v>615</v>
      </c>
      <c r="B84" s="22" t="s">
        <v>213</v>
      </c>
      <c r="C84" s="29">
        <v>9737230</v>
      </c>
      <c r="D84" s="27" t="str">
        <f t="shared" si="11"/>
        <v>N/A</v>
      </c>
      <c r="E84" s="29">
        <v>5172633</v>
      </c>
      <c r="F84" s="27" t="str">
        <f t="shared" si="12"/>
        <v>N/A</v>
      </c>
      <c r="G84" s="29">
        <v>6019425</v>
      </c>
      <c r="H84" s="27" t="str">
        <f t="shared" si="13"/>
        <v>N/A</v>
      </c>
      <c r="I84" s="8">
        <v>-46.9</v>
      </c>
      <c r="J84" s="8">
        <v>16.37</v>
      </c>
      <c r="K84" s="28" t="s">
        <v>736</v>
      </c>
      <c r="L84" s="111" t="str">
        <f t="shared" si="14"/>
        <v>Yes</v>
      </c>
    </row>
    <row r="85" spans="1:12" x14ac:dyDescent="0.25">
      <c r="A85" s="174" t="s">
        <v>616</v>
      </c>
      <c r="B85" s="22" t="s">
        <v>213</v>
      </c>
      <c r="C85" s="23">
        <v>4349</v>
      </c>
      <c r="D85" s="27" t="str">
        <f t="shared" si="11"/>
        <v>N/A</v>
      </c>
      <c r="E85" s="23">
        <v>4691</v>
      </c>
      <c r="F85" s="27" t="str">
        <f t="shared" si="12"/>
        <v>N/A</v>
      </c>
      <c r="G85" s="23">
        <v>5071</v>
      </c>
      <c r="H85" s="27" t="str">
        <f t="shared" si="13"/>
        <v>N/A</v>
      </c>
      <c r="I85" s="8">
        <v>7.8639999999999999</v>
      </c>
      <c r="J85" s="8">
        <v>8.1010000000000009</v>
      </c>
      <c r="K85" s="28" t="s">
        <v>736</v>
      </c>
      <c r="L85" s="111" t="str">
        <f t="shared" si="14"/>
        <v>Yes</v>
      </c>
    </row>
    <row r="86" spans="1:12" x14ac:dyDescent="0.25">
      <c r="A86" s="174" t="s">
        <v>1435</v>
      </c>
      <c r="B86" s="22" t="s">
        <v>213</v>
      </c>
      <c r="C86" s="29">
        <v>2238.9583812000001</v>
      </c>
      <c r="D86" s="27" t="str">
        <f t="shared" si="11"/>
        <v>N/A</v>
      </c>
      <c r="E86" s="29">
        <v>1102.6717117999999</v>
      </c>
      <c r="F86" s="27" t="str">
        <f t="shared" si="12"/>
        <v>N/A</v>
      </c>
      <c r="G86" s="29">
        <v>1187.0291855999999</v>
      </c>
      <c r="H86" s="27" t="str">
        <f t="shared" si="13"/>
        <v>N/A</v>
      </c>
      <c r="I86" s="8">
        <v>-50.8</v>
      </c>
      <c r="J86" s="8">
        <v>7.65</v>
      </c>
      <c r="K86" s="28" t="s">
        <v>736</v>
      </c>
      <c r="L86" s="111" t="str">
        <f t="shared" si="14"/>
        <v>Yes</v>
      </c>
    </row>
    <row r="87" spans="1:12" x14ac:dyDescent="0.25">
      <c r="A87" s="174" t="s">
        <v>617</v>
      </c>
      <c r="B87" s="22" t="s">
        <v>213</v>
      </c>
      <c r="C87" s="29">
        <v>5615344</v>
      </c>
      <c r="D87" s="27" t="str">
        <f t="shared" si="11"/>
        <v>N/A</v>
      </c>
      <c r="E87" s="29">
        <v>6240291</v>
      </c>
      <c r="F87" s="27" t="str">
        <f t="shared" si="12"/>
        <v>N/A</v>
      </c>
      <c r="G87" s="29">
        <v>5666498</v>
      </c>
      <c r="H87" s="27" t="str">
        <f t="shared" si="13"/>
        <v>N/A</v>
      </c>
      <c r="I87" s="8">
        <v>11.13</v>
      </c>
      <c r="J87" s="8">
        <v>-9.19</v>
      </c>
      <c r="K87" s="28" t="s">
        <v>736</v>
      </c>
      <c r="L87" s="111" t="str">
        <f t="shared" si="14"/>
        <v>Yes</v>
      </c>
    </row>
    <row r="88" spans="1:12" x14ac:dyDescent="0.25">
      <c r="A88" s="174" t="s">
        <v>618</v>
      </c>
      <c r="B88" s="22" t="s">
        <v>213</v>
      </c>
      <c r="C88" s="23">
        <v>12427</v>
      </c>
      <c r="D88" s="27" t="str">
        <f t="shared" si="11"/>
        <v>N/A</v>
      </c>
      <c r="E88" s="23">
        <v>11544</v>
      </c>
      <c r="F88" s="27" t="str">
        <f t="shared" si="12"/>
        <v>N/A</v>
      </c>
      <c r="G88" s="23">
        <v>12945</v>
      </c>
      <c r="H88" s="27" t="str">
        <f t="shared" si="13"/>
        <v>N/A</v>
      </c>
      <c r="I88" s="8">
        <v>-7.11</v>
      </c>
      <c r="J88" s="8">
        <v>12.14</v>
      </c>
      <c r="K88" s="28" t="s">
        <v>736</v>
      </c>
      <c r="L88" s="111" t="str">
        <f t="shared" si="14"/>
        <v>Yes</v>
      </c>
    </row>
    <row r="89" spans="1:12" x14ac:dyDescent="0.25">
      <c r="A89" s="174" t="s">
        <v>1436</v>
      </c>
      <c r="B89" s="22" t="s">
        <v>213</v>
      </c>
      <c r="C89" s="29">
        <v>451.86641988999997</v>
      </c>
      <c r="D89" s="27" t="str">
        <f t="shared" si="11"/>
        <v>N/A</v>
      </c>
      <c r="E89" s="29">
        <v>540.56574843999999</v>
      </c>
      <c r="F89" s="27" t="str">
        <f t="shared" si="12"/>
        <v>N/A</v>
      </c>
      <c r="G89" s="29">
        <v>437.73642332999998</v>
      </c>
      <c r="H89" s="27" t="str">
        <f t="shared" si="13"/>
        <v>N/A</v>
      </c>
      <c r="I89" s="8">
        <v>19.63</v>
      </c>
      <c r="J89" s="8">
        <v>-19</v>
      </c>
      <c r="K89" s="28" t="s">
        <v>736</v>
      </c>
      <c r="L89" s="111" t="str">
        <f t="shared" si="14"/>
        <v>Yes</v>
      </c>
    </row>
    <row r="90" spans="1:12" x14ac:dyDescent="0.25">
      <c r="A90" s="174" t="s">
        <v>619</v>
      </c>
      <c r="B90" s="22" t="s">
        <v>213</v>
      </c>
      <c r="C90" s="29">
        <v>5388555</v>
      </c>
      <c r="D90" s="27" t="str">
        <f t="shared" si="11"/>
        <v>N/A</v>
      </c>
      <c r="E90" s="29">
        <v>4704519</v>
      </c>
      <c r="F90" s="27" t="str">
        <f t="shared" si="12"/>
        <v>N/A</v>
      </c>
      <c r="G90" s="29">
        <v>4427322</v>
      </c>
      <c r="H90" s="27" t="str">
        <f t="shared" si="13"/>
        <v>N/A</v>
      </c>
      <c r="I90" s="8">
        <v>-12.7</v>
      </c>
      <c r="J90" s="8">
        <v>-5.89</v>
      </c>
      <c r="K90" s="28" t="s">
        <v>736</v>
      </c>
      <c r="L90" s="111" t="str">
        <f t="shared" si="14"/>
        <v>Yes</v>
      </c>
    </row>
    <row r="91" spans="1:12" x14ac:dyDescent="0.25">
      <c r="A91" s="174" t="s">
        <v>620</v>
      </c>
      <c r="B91" s="22" t="s">
        <v>213</v>
      </c>
      <c r="C91" s="23">
        <v>8386</v>
      </c>
      <c r="D91" s="27" t="str">
        <f t="shared" si="11"/>
        <v>N/A</v>
      </c>
      <c r="E91" s="23">
        <v>8489</v>
      </c>
      <c r="F91" s="27" t="str">
        <f t="shared" si="12"/>
        <v>N/A</v>
      </c>
      <c r="G91" s="23">
        <v>7895</v>
      </c>
      <c r="H91" s="27" t="str">
        <f t="shared" si="13"/>
        <v>N/A</v>
      </c>
      <c r="I91" s="8">
        <v>1.228</v>
      </c>
      <c r="J91" s="8">
        <v>-7</v>
      </c>
      <c r="K91" s="28" t="s">
        <v>736</v>
      </c>
      <c r="L91" s="111" t="str">
        <f t="shared" si="14"/>
        <v>Yes</v>
      </c>
    </row>
    <row r="92" spans="1:12" x14ac:dyDescent="0.25">
      <c r="A92" s="174" t="s">
        <v>1437</v>
      </c>
      <c r="B92" s="22" t="s">
        <v>213</v>
      </c>
      <c r="C92" s="29">
        <v>642.5655855</v>
      </c>
      <c r="D92" s="27" t="str">
        <f t="shared" si="11"/>
        <v>N/A</v>
      </c>
      <c r="E92" s="29">
        <v>554.19001060000005</v>
      </c>
      <c r="F92" s="27" t="str">
        <f t="shared" si="12"/>
        <v>N/A</v>
      </c>
      <c r="G92" s="29">
        <v>560.77542748999997</v>
      </c>
      <c r="H92" s="27" t="str">
        <f t="shared" si="13"/>
        <v>N/A</v>
      </c>
      <c r="I92" s="8">
        <v>-13.8</v>
      </c>
      <c r="J92" s="8">
        <v>1.1879999999999999</v>
      </c>
      <c r="K92" s="28" t="s">
        <v>736</v>
      </c>
      <c r="L92" s="111" t="str">
        <f t="shared" si="14"/>
        <v>Yes</v>
      </c>
    </row>
    <row r="93" spans="1:12" ht="25" x14ac:dyDescent="0.25">
      <c r="A93" s="174" t="s">
        <v>621</v>
      </c>
      <c r="B93" s="22" t="s">
        <v>213</v>
      </c>
      <c r="C93" s="29">
        <v>114704116</v>
      </c>
      <c r="D93" s="27" t="str">
        <f t="shared" si="11"/>
        <v>N/A</v>
      </c>
      <c r="E93" s="29">
        <v>57786725</v>
      </c>
      <c r="F93" s="27" t="str">
        <f t="shared" si="12"/>
        <v>N/A</v>
      </c>
      <c r="G93" s="29">
        <v>37244439</v>
      </c>
      <c r="H93" s="27" t="str">
        <f t="shared" si="13"/>
        <v>N/A</v>
      </c>
      <c r="I93" s="8">
        <v>-49.6</v>
      </c>
      <c r="J93" s="8">
        <v>-35.5</v>
      </c>
      <c r="K93" s="28" t="s">
        <v>736</v>
      </c>
      <c r="L93" s="111" t="str">
        <f t="shared" si="14"/>
        <v>No</v>
      </c>
    </row>
    <row r="94" spans="1:12" x14ac:dyDescent="0.25">
      <c r="A94" s="178" t="s">
        <v>622</v>
      </c>
      <c r="B94" s="23" t="s">
        <v>213</v>
      </c>
      <c r="C94" s="23">
        <v>5068</v>
      </c>
      <c r="D94" s="27" t="str">
        <f t="shared" si="11"/>
        <v>N/A</v>
      </c>
      <c r="E94" s="23">
        <v>4782</v>
      </c>
      <c r="F94" s="27" t="str">
        <f t="shared" si="12"/>
        <v>N/A</v>
      </c>
      <c r="G94" s="23">
        <v>5516</v>
      </c>
      <c r="H94" s="27" t="str">
        <f t="shared" si="13"/>
        <v>N/A</v>
      </c>
      <c r="I94" s="8">
        <v>-5.64</v>
      </c>
      <c r="J94" s="8">
        <v>15.35</v>
      </c>
      <c r="K94" s="31" t="s">
        <v>736</v>
      </c>
      <c r="L94" s="111" t="str">
        <f t="shared" si="14"/>
        <v>Yes</v>
      </c>
    </row>
    <row r="95" spans="1:12" x14ac:dyDescent="0.25">
      <c r="A95" s="174" t="s">
        <v>1438</v>
      </c>
      <c r="B95" s="22" t="s">
        <v>213</v>
      </c>
      <c r="C95" s="29">
        <v>22633.014207</v>
      </c>
      <c r="D95" s="27" t="str">
        <f t="shared" si="11"/>
        <v>N/A</v>
      </c>
      <c r="E95" s="29">
        <v>12084.216855000001</v>
      </c>
      <c r="F95" s="27" t="str">
        <f t="shared" si="12"/>
        <v>N/A</v>
      </c>
      <c r="G95" s="29">
        <v>6752.0737853999999</v>
      </c>
      <c r="H95" s="27" t="str">
        <f t="shared" si="13"/>
        <v>N/A</v>
      </c>
      <c r="I95" s="8">
        <v>-46.6</v>
      </c>
      <c r="J95" s="8">
        <v>-44.1</v>
      </c>
      <c r="K95" s="28" t="s">
        <v>736</v>
      </c>
      <c r="L95" s="111" t="str">
        <f t="shared" si="14"/>
        <v>No</v>
      </c>
    </row>
    <row r="96" spans="1:12" ht="25" x14ac:dyDescent="0.25">
      <c r="A96" s="174" t="s">
        <v>623</v>
      </c>
      <c r="B96" s="22" t="s">
        <v>213</v>
      </c>
      <c r="C96" s="29">
        <v>878251</v>
      </c>
      <c r="D96" s="27" t="str">
        <f t="shared" si="11"/>
        <v>N/A</v>
      </c>
      <c r="E96" s="29">
        <v>930864</v>
      </c>
      <c r="F96" s="27" t="str">
        <f t="shared" si="12"/>
        <v>N/A</v>
      </c>
      <c r="G96" s="29">
        <v>923893</v>
      </c>
      <c r="H96" s="27" t="str">
        <f t="shared" si="13"/>
        <v>N/A</v>
      </c>
      <c r="I96" s="8">
        <v>5.9909999999999997</v>
      </c>
      <c r="J96" s="8">
        <v>-0.749</v>
      </c>
      <c r="K96" s="28" t="s">
        <v>736</v>
      </c>
      <c r="L96" s="111" t="str">
        <f t="shared" si="14"/>
        <v>Yes</v>
      </c>
    </row>
    <row r="97" spans="1:12" x14ac:dyDescent="0.25">
      <c r="A97" s="174" t="s">
        <v>624</v>
      </c>
      <c r="B97" s="22" t="s">
        <v>213</v>
      </c>
      <c r="C97" s="23">
        <v>2895</v>
      </c>
      <c r="D97" s="27" t="str">
        <f t="shared" si="11"/>
        <v>N/A</v>
      </c>
      <c r="E97" s="23">
        <v>3210</v>
      </c>
      <c r="F97" s="27" t="str">
        <f t="shared" si="12"/>
        <v>N/A</v>
      </c>
      <c r="G97" s="23">
        <v>3241</v>
      </c>
      <c r="H97" s="27" t="str">
        <f t="shared" si="13"/>
        <v>N/A</v>
      </c>
      <c r="I97" s="8">
        <v>10.88</v>
      </c>
      <c r="J97" s="8">
        <v>0.9657</v>
      </c>
      <c r="K97" s="28" t="s">
        <v>736</v>
      </c>
      <c r="L97" s="111" t="str">
        <f t="shared" si="14"/>
        <v>Yes</v>
      </c>
    </row>
    <row r="98" spans="1:12" x14ac:dyDescent="0.25">
      <c r="A98" s="174" t="s">
        <v>1439</v>
      </c>
      <c r="B98" s="22" t="s">
        <v>213</v>
      </c>
      <c r="C98" s="29">
        <v>303.36822107</v>
      </c>
      <c r="D98" s="27" t="str">
        <f t="shared" si="11"/>
        <v>N/A</v>
      </c>
      <c r="E98" s="29">
        <v>289.98878504999999</v>
      </c>
      <c r="F98" s="27" t="str">
        <f t="shared" si="12"/>
        <v>N/A</v>
      </c>
      <c r="G98" s="29">
        <v>285.06417771999998</v>
      </c>
      <c r="H98" s="27" t="str">
        <f t="shared" si="13"/>
        <v>N/A</v>
      </c>
      <c r="I98" s="8">
        <v>-4.41</v>
      </c>
      <c r="J98" s="8">
        <v>-1.7</v>
      </c>
      <c r="K98" s="28" t="s">
        <v>736</v>
      </c>
      <c r="L98" s="111" t="str">
        <f t="shared" si="14"/>
        <v>Yes</v>
      </c>
    </row>
    <row r="99" spans="1:12" ht="25" x14ac:dyDescent="0.25">
      <c r="A99" s="174" t="s">
        <v>625</v>
      </c>
      <c r="B99" s="22" t="s">
        <v>213</v>
      </c>
      <c r="C99" s="29">
        <v>44905951</v>
      </c>
      <c r="D99" s="27" t="str">
        <f t="shared" si="11"/>
        <v>N/A</v>
      </c>
      <c r="E99" s="29">
        <v>121635033</v>
      </c>
      <c r="F99" s="27" t="str">
        <f t="shared" si="12"/>
        <v>N/A</v>
      </c>
      <c r="G99" s="29">
        <v>153238970</v>
      </c>
      <c r="H99" s="27" t="str">
        <f t="shared" si="13"/>
        <v>N/A</v>
      </c>
      <c r="I99" s="8">
        <v>170.9</v>
      </c>
      <c r="J99" s="8">
        <v>25.98</v>
      </c>
      <c r="K99" s="28" t="s">
        <v>736</v>
      </c>
      <c r="L99" s="111" t="str">
        <f t="shared" si="14"/>
        <v>Yes</v>
      </c>
    </row>
    <row r="100" spans="1:12" x14ac:dyDescent="0.25">
      <c r="A100" s="174" t="s">
        <v>626</v>
      </c>
      <c r="B100" s="22" t="s">
        <v>213</v>
      </c>
      <c r="C100" s="23">
        <v>4095</v>
      </c>
      <c r="D100" s="27" t="str">
        <f t="shared" si="11"/>
        <v>N/A</v>
      </c>
      <c r="E100" s="23">
        <v>5212</v>
      </c>
      <c r="F100" s="27" t="str">
        <f t="shared" si="12"/>
        <v>N/A</v>
      </c>
      <c r="G100" s="23">
        <v>5641</v>
      </c>
      <c r="H100" s="27" t="str">
        <f t="shared" si="13"/>
        <v>N/A</v>
      </c>
      <c r="I100" s="8">
        <v>27.28</v>
      </c>
      <c r="J100" s="8">
        <v>8.2309999999999999</v>
      </c>
      <c r="K100" s="28" t="s">
        <v>736</v>
      </c>
      <c r="L100" s="111" t="str">
        <f t="shared" si="14"/>
        <v>Yes</v>
      </c>
    </row>
    <row r="101" spans="1:12" ht="25" x14ac:dyDescent="0.25">
      <c r="A101" s="174" t="s">
        <v>1440</v>
      </c>
      <c r="B101" s="22" t="s">
        <v>213</v>
      </c>
      <c r="C101" s="29">
        <v>10966.0442</v>
      </c>
      <c r="D101" s="27" t="str">
        <f t="shared" si="11"/>
        <v>N/A</v>
      </c>
      <c r="E101" s="29">
        <v>23337.496738000002</v>
      </c>
      <c r="F101" s="27" t="str">
        <f t="shared" si="12"/>
        <v>N/A</v>
      </c>
      <c r="G101" s="29">
        <v>27165.213615000001</v>
      </c>
      <c r="H101" s="27" t="str">
        <f t="shared" si="13"/>
        <v>N/A</v>
      </c>
      <c r="I101" s="8">
        <v>112.8</v>
      </c>
      <c r="J101" s="8">
        <v>16.399999999999999</v>
      </c>
      <c r="K101" s="28" t="s">
        <v>736</v>
      </c>
      <c r="L101" s="111" t="str">
        <f t="shared" si="14"/>
        <v>Yes</v>
      </c>
    </row>
    <row r="102" spans="1:12" ht="25" x14ac:dyDescent="0.25">
      <c r="A102" s="174" t="s">
        <v>627</v>
      </c>
      <c r="B102" s="22" t="s">
        <v>213</v>
      </c>
      <c r="C102" s="29">
        <v>0</v>
      </c>
      <c r="D102" s="27" t="str">
        <f t="shared" si="11"/>
        <v>N/A</v>
      </c>
      <c r="E102" s="29">
        <v>0</v>
      </c>
      <c r="F102" s="27" t="str">
        <f t="shared" si="12"/>
        <v>N/A</v>
      </c>
      <c r="G102" s="29">
        <v>0</v>
      </c>
      <c r="H102" s="27" t="str">
        <f t="shared" si="13"/>
        <v>N/A</v>
      </c>
      <c r="I102" s="8" t="s">
        <v>1748</v>
      </c>
      <c r="J102" s="8" t="s">
        <v>1748</v>
      </c>
      <c r="K102" s="28" t="s">
        <v>736</v>
      </c>
      <c r="L102" s="111" t="str">
        <f t="shared" si="14"/>
        <v>N/A</v>
      </c>
    </row>
    <row r="103" spans="1:12" x14ac:dyDescent="0.25">
      <c r="A103" s="174" t="s">
        <v>628</v>
      </c>
      <c r="B103" s="22" t="s">
        <v>213</v>
      </c>
      <c r="C103" s="23">
        <v>0</v>
      </c>
      <c r="D103" s="27" t="str">
        <f t="shared" si="11"/>
        <v>N/A</v>
      </c>
      <c r="E103" s="23">
        <v>0</v>
      </c>
      <c r="F103" s="27" t="str">
        <f t="shared" si="12"/>
        <v>N/A</v>
      </c>
      <c r="G103" s="23">
        <v>0</v>
      </c>
      <c r="H103" s="27" t="str">
        <f t="shared" si="13"/>
        <v>N/A</v>
      </c>
      <c r="I103" s="8" t="s">
        <v>1748</v>
      </c>
      <c r="J103" s="8" t="s">
        <v>1748</v>
      </c>
      <c r="K103" s="28" t="s">
        <v>736</v>
      </c>
      <c r="L103" s="111" t="str">
        <f t="shared" si="14"/>
        <v>N/A</v>
      </c>
    </row>
    <row r="104" spans="1:12" ht="25" x14ac:dyDescent="0.25">
      <c r="A104" s="174" t="s">
        <v>1441</v>
      </c>
      <c r="B104" s="22" t="s">
        <v>213</v>
      </c>
      <c r="C104" s="29" t="s">
        <v>1748</v>
      </c>
      <c r="D104" s="27" t="str">
        <f t="shared" si="11"/>
        <v>N/A</v>
      </c>
      <c r="E104" s="29" t="s">
        <v>1748</v>
      </c>
      <c r="F104" s="27" t="str">
        <f t="shared" si="12"/>
        <v>N/A</v>
      </c>
      <c r="G104" s="29" t="s">
        <v>1748</v>
      </c>
      <c r="H104" s="27" t="str">
        <f t="shared" si="13"/>
        <v>N/A</v>
      </c>
      <c r="I104" s="8" t="s">
        <v>1748</v>
      </c>
      <c r="J104" s="8" t="s">
        <v>1748</v>
      </c>
      <c r="K104" s="28" t="s">
        <v>736</v>
      </c>
      <c r="L104" s="111" t="str">
        <f t="shared" si="14"/>
        <v>N/A</v>
      </c>
    </row>
    <row r="105" spans="1:12" ht="25" x14ac:dyDescent="0.25">
      <c r="A105" s="174" t="s">
        <v>629</v>
      </c>
      <c r="B105" s="22" t="s">
        <v>213</v>
      </c>
      <c r="C105" s="29">
        <v>12938513</v>
      </c>
      <c r="D105" s="27" t="str">
        <f t="shared" si="11"/>
        <v>N/A</v>
      </c>
      <c r="E105" s="29">
        <v>13660040</v>
      </c>
      <c r="F105" s="27" t="str">
        <f t="shared" si="12"/>
        <v>N/A</v>
      </c>
      <c r="G105" s="29">
        <v>5482488</v>
      </c>
      <c r="H105" s="27" t="str">
        <f t="shared" si="13"/>
        <v>N/A</v>
      </c>
      <c r="I105" s="8">
        <v>5.577</v>
      </c>
      <c r="J105" s="8">
        <v>-59.9</v>
      </c>
      <c r="K105" s="28" t="s">
        <v>736</v>
      </c>
      <c r="L105" s="111" t="str">
        <f t="shared" si="14"/>
        <v>No</v>
      </c>
    </row>
    <row r="106" spans="1:12" x14ac:dyDescent="0.25">
      <c r="A106" s="174" t="s">
        <v>630</v>
      </c>
      <c r="B106" s="22" t="s">
        <v>213</v>
      </c>
      <c r="C106" s="23">
        <v>986</v>
      </c>
      <c r="D106" s="27" t="str">
        <f t="shared" si="11"/>
        <v>N/A</v>
      </c>
      <c r="E106" s="23">
        <v>1037</v>
      </c>
      <c r="F106" s="27" t="str">
        <f t="shared" si="12"/>
        <v>N/A</v>
      </c>
      <c r="G106" s="23">
        <v>1855</v>
      </c>
      <c r="H106" s="27" t="str">
        <f t="shared" si="13"/>
        <v>N/A</v>
      </c>
      <c r="I106" s="8">
        <v>5.1719999999999997</v>
      </c>
      <c r="J106" s="8">
        <v>78.88</v>
      </c>
      <c r="K106" s="28" t="s">
        <v>736</v>
      </c>
      <c r="L106" s="111" t="str">
        <f t="shared" si="14"/>
        <v>No</v>
      </c>
    </row>
    <row r="107" spans="1:12" ht="25" x14ac:dyDescent="0.25">
      <c r="A107" s="174" t="s">
        <v>1442</v>
      </c>
      <c r="B107" s="22" t="s">
        <v>213</v>
      </c>
      <c r="C107" s="29">
        <v>13122.224138</v>
      </c>
      <c r="D107" s="27" t="str">
        <f t="shared" si="11"/>
        <v>N/A</v>
      </c>
      <c r="E107" s="29">
        <v>13172.651879999999</v>
      </c>
      <c r="F107" s="27" t="str">
        <f t="shared" si="12"/>
        <v>N/A</v>
      </c>
      <c r="G107" s="29">
        <v>2955.5191374999999</v>
      </c>
      <c r="H107" s="27" t="str">
        <f t="shared" si="13"/>
        <v>N/A</v>
      </c>
      <c r="I107" s="8">
        <v>0.38429999999999997</v>
      </c>
      <c r="J107" s="8">
        <v>-77.599999999999994</v>
      </c>
      <c r="K107" s="28" t="s">
        <v>736</v>
      </c>
      <c r="L107" s="111" t="str">
        <f t="shared" si="14"/>
        <v>No</v>
      </c>
    </row>
    <row r="108" spans="1:12" ht="25" x14ac:dyDescent="0.25">
      <c r="A108" s="174" t="s">
        <v>631</v>
      </c>
      <c r="B108" s="22" t="s">
        <v>213</v>
      </c>
      <c r="C108" s="29">
        <v>3543</v>
      </c>
      <c r="D108" s="27" t="str">
        <f t="shared" si="11"/>
        <v>N/A</v>
      </c>
      <c r="E108" s="29">
        <v>2013</v>
      </c>
      <c r="F108" s="27" t="str">
        <f t="shared" si="12"/>
        <v>N/A</v>
      </c>
      <c r="G108" s="29">
        <v>2949</v>
      </c>
      <c r="H108" s="27" t="str">
        <f t="shared" si="13"/>
        <v>N/A</v>
      </c>
      <c r="I108" s="8">
        <v>-43.2</v>
      </c>
      <c r="J108" s="8">
        <v>46.5</v>
      </c>
      <c r="K108" s="28" t="s">
        <v>736</v>
      </c>
      <c r="L108" s="111" t="str">
        <f t="shared" si="14"/>
        <v>No</v>
      </c>
    </row>
    <row r="109" spans="1:12" x14ac:dyDescent="0.25">
      <c r="A109" s="174" t="s">
        <v>632</v>
      </c>
      <c r="B109" s="22" t="s">
        <v>213</v>
      </c>
      <c r="C109" s="23">
        <v>51</v>
      </c>
      <c r="D109" s="27" t="str">
        <f t="shared" si="11"/>
        <v>N/A</v>
      </c>
      <c r="E109" s="23">
        <v>32</v>
      </c>
      <c r="F109" s="27" t="str">
        <f t="shared" si="12"/>
        <v>N/A</v>
      </c>
      <c r="G109" s="23">
        <v>35</v>
      </c>
      <c r="H109" s="27" t="str">
        <f t="shared" si="13"/>
        <v>N/A</v>
      </c>
      <c r="I109" s="8">
        <v>-37.299999999999997</v>
      </c>
      <c r="J109" s="8">
        <v>9.375</v>
      </c>
      <c r="K109" s="28" t="s">
        <v>736</v>
      </c>
      <c r="L109" s="111" t="str">
        <f t="shared" si="14"/>
        <v>Yes</v>
      </c>
    </row>
    <row r="110" spans="1:12" ht="25" x14ac:dyDescent="0.25">
      <c r="A110" s="174" t="s">
        <v>1443</v>
      </c>
      <c r="B110" s="22" t="s">
        <v>213</v>
      </c>
      <c r="C110" s="29">
        <v>69.470588234999994</v>
      </c>
      <c r="D110" s="27" t="str">
        <f t="shared" si="11"/>
        <v>N/A</v>
      </c>
      <c r="E110" s="29">
        <v>62.90625</v>
      </c>
      <c r="F110" s="27" t="str">
        <f t="shared" si="12"/>
        <v>N/A</v>
      </c>
      <c r="G110" s="29">
        <v>84.257142857000005</v>
      </c>
      <c r="H110" s="27" t="str">
        <f t="shared" si="13"/>
        <v>N/A</v>
      </c>
      <c r="I110" s="8">
        <v>-9.4499999999999993</v>
      </c>
      <c r="J110" s="8">
        <v>33.94</v>
      </c>
      <c r="K110" s="28" t="s">
        <v>736</v>
      </c>
      <c r="L110" s="111" t="str">
        <f t="shared" si="14"/>
        <v>No</v>
      </c>
    </row>
    <row r="111" spans="1:12" x14ac:dyDescent="0.25">
      <c r="A111" s="174" t="s">
        <v>633</v>
      </c>
      <c r="B111" s="22" t="s">
        <v>213</v>
      </c>
      <c r="C111" s="29">
        <v>4222329</v>
      </c>
      <c r="D111" s="27" t="str">
        <f t="shared" si="11"/>
        <v>N/A</v>
      </c>
      <c r="E111" s="29">
        <v>4789349</v>
      </c>
      <c r="F111" s="27" t="str">
        <f t="shared" si="12"/>
        <v>N/A</v>
      </c>
      <c r="G111" s="29">
        <v>7634820</v>
      </c>
      <c r="H111" s="27" t="str">
        <f t="shared" si="13"/>
        <v>N/A</v>
      </c>
      <c r="I111" s="8">
        <v>13.43</v>
      </c>
      <c r="J111" s="8">
        <v>59.41</v>
      </c>
      <c r="K111" s="28" t="s">
        <v>736</v>
      </c>
      <c r="L111" s="111" t="str">
        <f t="shared" si="14"/>
        <v>No</v>
      </c>
    </row>
    <row r="112" spans="1:12" x14ac:dyDescent="0.25">
      <c r="A112" s="174" t="s">
        <v>634</v>
      </c>
      <c r="B112" s="22" t="s">
        <v>213</v>
      </c>
      <c r="C112" s="23">
        <v>211</v>
      </c>
      <c r="D112" s="27" t="str">
        <f t="shared" si="11"/>
        <v>N/A</v>
      </c>
      <c r="E112" s="23">
        <v>188</v>
      </c>
      <c r="F112" s="27" t="str">
        <f t="shared" si="12"/>
        <v>N/A</v>
      </c>
      <c r="G112" s="23">
        <v>238</v>
      </c>
      <c r="H112" s="27" t="str">
        <f t="shared" si="13"/>
        <v>N/A</v>
      </c>
      <c r="I112" s="8">
        <v>-10.9</v>
      </c>
      <c r="J112" s="8">
        <v>26.6</v>
      </c>
      <c r="K112" s="28" t="s">
        <v>736</v>
      </c>
      <c r="L112" s="111" t="str">
        <f t="shared" si="14"/>
        <v>Yes</v>
      </c>
    </row>
    <row r="113" spans="1:12" x14ac:dyDescent="0.25">
      <c r="A113" s="174" t="s">
        <v>1444</v>
      </c>
      <c r="B113" s="22" t="s">
        <v>213</v>
      </c>
      <c r="C113" s="29">
        <v>20011.037915000001</v>
      </c>
      <c r="D113" s="27" t="str">
        <f t="shared" si="11"/>
        <v>N/A</v>
      </c>
      <c r="E113" s="29">
        <v>25475.260638</v>
      </c>
      <c r="F113" s="27" t="str">
        <f t="shared" si="12"/>
        <v>N/A</v>
      </c>
      <c r="G113" s="29">
        <v>32079.075629999999</v>
      </c>
      <c r="H113" s="27" t="str">
        <f t="shared" si="13"/>
        <v>N/A</v>
      </c>
      <c r="I113" s="8">
        <v>27.31</v>
      </c>
      <c r="J113" s="8">
        <v>25.92</v>
      </c>
      <c r="K113" s="28" t="s">
        <v>736</v>
      </c>
      <c r="L113" s="111" t="str">
        <f t="shared" si="14"/>
        <v>Yes</v>
      </c>
    </row>
    <row r="114" spans="1:12" ht="25" x14ac:dyDescent="0.25">
      <c r="A114" s="174" t="s">
        <v>635</v>
      </c>
      <c r="B114" s="22" t="s">
        <v>213</v>
      </c>
      <c r="C114" s="29">
        <v>230607</v>
      </c>
      <c r="D114" s="27" t="str">
        <f t="shared" si="11"/>
        <v>N/A</v>
      </c>
      <c r="E114" s="29">
        <v>230472</v>
      </c>
      <c r="F114" s="27" t="str">
        <f t="shared" si="12"/>
        <v>N/A</v>
      </c>
      <c r="G114" s="29">
        <v>338080</v>
      </c>
      <c r="H114" s="27" t="str">
        <f t="shared" si="13"/>
        <v>N/A</v>
      </c>
      <c r="I114" s="8">
        <v>-5.8999999999999997E-2</v>
      </c>
      <c r="J114" s="8">
        <v>46.69</v>
      </c>
      <c r="K114" s="28" t="s">
        <v>736</v>
      </c>
      <c r="L114" s="111" t="str">
        <f>IF(J114="Div by 0", "N/A", IF(OR(J114="N/A",K114="N/A"),"N/A", IF(J114&gt;VALUE(MID(K114,1,2)), "No", IF(J114&lt;-1*VALUE(MID(K114,1,2)), "No", "Yes"))))</f>
        <v>No</v>
      </c>
    </row>
    <row r="115" spans="1:12" x14ac:dyDescent="0.25">
      <c r="A115" s="174" t="s">
        <v>636</v>
      </c>
      <c r="B115" s="22" t="s">
        <v>213</v>
      </c>
      <c r="C115" s="23">
        <v>2406</v>
      </c>
      <c r="D115" s="27" t="str">
        <f t="shared" si="11"/>
        <v>N/A</v>
      </c>
      <c r="E115" s="23">
        <v>2800</v>
      </c>
      <c r="F115" s="27" t="str">
        <f t="shared" si="12"/>
        <v>N/A</v>
      </c>
      <c r="G115" s="23">
        <v>4352</v>
      </c>
      <c r="H115" s="27" t="str">
        <f t="shared" si="13"/>
        <v>N/A</v>
      </c>
      <c r="I115" s="8">
        <v>16.38</v>
      </c>
      <c r="J115" s="8">
        <v>55.43</v>
      </c>
      <c r="K115" s="28" t="s">
        <v>736</v>
      </c>
      <c r="L115" s="111" t="str">
        <f t="shared" ref="L115:L119" si="15">IF(J115="Div by 0", "N/A", IF(OR(J115="N/A",K115="N/A"),"N/A", IF(J115&gt;VALUE(MID(K115,1,2)), "No", IF(J115&lt;-1*VALUE(MID(K115,1,2)), "No", "Yes"))))</f>
        <v>No</v>
      </c>
    </row>
    <row r="116" spans="1:12" ht="25" x14ac:dyDescent="0.25">
      <c r="A116" s="174" t="s">
        <v>1445</v>
      </c>
      <c r="B116" s="22" t="s">
        <v>213</v>
      </c>
      <c r="C116" s="29">
        <v>95.846633416000003</v>
      </c>
      <c r="D116" s="27" t="str">
        <f t="shared" si="11"/>
        <v>N/A</v>
      </c>
      <c r="E116" s="29">
        <v>82.311428570999993</v>
      </c>
      <c r="F116" s="27" t="str">
        <f t="shared" si="12"/>
        <v>N/A</v>
      </c>
      <c r="G116" s="29">
        <v>77.683823528999994</v>
      </c>
      <c r="H116" s="27" t="str">
        <f t="shared" si="13"/>
        <v>N/A</v>
      </c>
      <c r="I116" s="8">
        <v>-14.1</v>
      </c>
      <c r="J116" s="8">
        <v>-5.62</v>
      </c>
      <c r="K116" s="28" t="s">
        <v>736</v>
      </c>
      <c r="L116" s="111" t="str">
        <f t="shared" si="15"/>
        <v>Yes</v>
      </c>
    </row>
    <row r="117" spans="1:12" ht="25" x14ac:dyDescent="0.25">
      <c r="A117" s="174" t="s">
        <v>637</v>
      </c>
      <c r="B117" s="22" t="s">
        <v>213</v>
      </c>
      <c r="C117" s="29">
        <v>0</v>
      </c>
      <c r="D117" s="27" t="str">
        <f t="shared" si="11"/>
        <v>N/A</v>
      </c>
      <c r="E117" s="29">
        <v>0</v>
      </c>
      <c r="F117" s="27" t="str">
        <f t="shared" si="12"/>
        <v>N/A</v>
      </c>
      <c r="G117" s="29">
        <v>0</v>
      </c>
      <c r="H117" s="27" t="str">
        <f t="shared" si="13"/>
        <v>N/A</v>
      </c>
      <c r="I117" s="8" t="s">
        <v>1748</v>
      </c>
      <c r="J117" s="8" t="s">
        <v>1748</v>
      </c>
      <c r="K117" s="28" t="s">
        <v>736</v>
      </c>
      <c r="L117" s="111" t="str">
        <f t="shared" si="15"/>
        <v>N/A</v>
      </c>
    </row>
    <row r="118" spans="1:12" x14ac:dyDescent="0.25">
      <c r="A118" s="174" t="s">
        <v>638</v>
      </c>
      <c r="B118" s="22" t="s">
        <v>213</v>
      </c>
      <c r="C118" s="23">
        <v>0</v>
      </c>
      <c r="D118" s="27" t="str">
        <f t="shared" si="11"/>
        <v>N/A</v>
      </c>
      <c r="E118" s="23">
        <v>0</v>
      </c>
      <c r="F118" s="27" t="str">
        <f t="shared" si="12"/>
        <v>N/A</v>
      </c>
      <c r="G118" s="23">
        <v>0</v>
      </c>
      <c r="H118" s="27" t="str">
        <f t="shared" si="13"/>
        <v>N/A</v>
      </c>
      <c r="I118" s="8" t="s">
        <v>1748</v>
      </c>
      <c r="J118" s="8" t="s">
        <v>1748</v>
      </c>
      <c r="K118" s="28" t="s">
        <v>736</v>
      </c>
      <c r="L118" s="111" t="str">
        <f t="shared" si="15"/>
        <v>N/A</v>
      </c>
    </row>
    <row r="119" spans="1:12" ht="25" x14ac:dyDescent="0.25">
      <c r="A119" s="174" t="s">
        <v>1446</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736</v>
      </c>
      <c r="L119" s="111" t="str">
        <f t="shared" si="15"/>
        <v>N/A</v>
      </c>
    </row>
    <row r="120" spans="1:12" ht="25" x14ac:dyDescent="0.25">
      <c r="A120" s="174" t="s">
        <v>639</v>
      </c>
      <c r="B120" s="22" t="s">
        <v>213</v>
      </c>
      <c r="C120" s="29">
        <v>9108241</v>
      </c>
      <c r="D120" s="27" t="str">
        <f t="shared" si="11"/>
        <v>N/A</v>
      </c>
      <c r="E120" s="29">
        <v>11480010</v>
      </c>
      <c r="F120" s="27" t="str">
        <f t="shared" si="12"/>
        <v>N/A</v>
      </c>
      <c r="G120" s="29">
        <v>10454447</v>
      </c>
      <c r="H120" s="27" t="str">
        <f t="shared" si="13"/>
        <v>N/A</v>
      </c>
      <c r="I120" s="8">
        <v>26.04</v>
      </c>
      <c r="J120" s="8">
        <v>-8.93</v>
      </c>
      <c r="K120" s="28" t="s">
        <v>736</v>
      </c>
      <c r="L120" s="111" t="str">
        <f t="shared" ref="L120:L131" si="16">IF(J120="Div by 0", "N/A", IF(K120="N/A","N/A", IF(J120&gt;VALUE(MID(K120,1,2)), "No", IF(J120&lt;-1*VALUE(MID(K120,1,2)), "No", "Yes"))))</f>
        <v>Yes</v>
      </c>
    </row>
    <row r="121" spans="1:12" x14ac:dyDescent="0.25">
      <c r="A121" s="174" t="s">
        <v>640</v>
      </c>
      <c r="B121" s="22" t="s">
        <v>213</v>
      </c>
      <c r="C121" s="23">
        <v>9723</v>
      </c>
      <c r="D121" s="27" t="str">
        <f t="shared" si="11"/>
        <v>N/A</v>
      </c>
      <c r="E121" s="23">
        <v>9906</v>
      </c>
      <c r="F121" s="27" t="str">
        <f t="shared" si="12"/>
        <v>N/A</v>
      </c>
      <c r="G121" s="23">
        <v>9276</v>
      </c>
      <c r="H121" s="27" t="str">
        <f t="shared" si="13"/>
        <v>N/A</v>
      </c>
      <c r="I121" s="8">
        <v>1.8819999999999999</v>
      </c>
      <c r="J121" s="8">
        <v>-6.36</v>
      </c>
      <c r="K121" s="28" t="s">
        <v>736</v>
      </c>
      <c r="L121" s="111" t="str">
        <f t="shared" si="16"/>
        <v>Yes</v>
      </c>
    </row>
    <row r="122" spans="1:12" ht="25" x14ac:dyDescent="0.25">
      <c r="A122" s="174" t="s">
        <v>1447</v>
      </c>
      <c r="B122" s="22" t="s">
        <v>213</v>
      </c>
      <c r="C122" s="29">
        <v>936.77270390000001</v>
      </c>
      <c r="D122" s="27" t="str">
        <f t="shared" si="11"/>
        <v>N/A</v>
      </c>
      <c r="E122" s="29">
        <v>1158.8946093</v>
      </c>
      <c r="F122" s="27" t="str">
        <f t="shared" si="12"/>
        <v>N/A</v>
      </c>
      <c r="G122" s="29">
        <v>1127.0425829999999</v>
      </c>
      <c r="H122" s="27" t="str">
        <f t="shared" si="13"/>
        <v>N/A</v>
      </c>
      <c r="I122" s="8">
        <v>23.71</v>
      </c>
      <c r="J122" s="8">
        <v>-2.75</v>
      </c>
      <c r="K122" s="28" t="s">
        <v>736</v>
      </c>
      <c r="L122" s="111" t="str">
        <f t="shared" si="16"/>
        <v>Yes</v>
      </c>
    </row>
    <row r="123" spans="1:12" ht="25" x14ac:dyDescent="0.25">
      <c r="A123" s="174" t="s">
        <v>641</v>
      </c>
      <c r="B123" s="22" t="s">
        <v>213</v>
      </c>
      <c r="C123" s="29">
        <v>50814367</v>
      </c>
      <c r="D123" s="27" t="str">
        <f t="shared" ref="D123:D131" si="17">IF($B123="N/A","N/A",IF(C123&gt;10,"No",IF(C123&lt;-10,"No","Yes")))</f>
        <v>N/A</v>
      </c>
      <c r="E123" s="29">
        <v>53817548</v>
      </c>
      <c r="F123" s="27" t="str">
        <f t="shared" ref="F123:F131" si="18">IF($B123="N/A","N/A",IF(E123&gt;10,"No",IF(E123&lt;-10,"No","Yes")))</f>
        <v>N/A</v>
      </c>
      <c r="G123" s="29">
        <v>54751964</v>
      </c>
      <c r="H123" s="27" t="str">
        <f t="shared" ref="H123:H131" si="19">IF($B123="N/A","N/A",IF(G123&gt;10,"No",IF(G123&lt;-10,"No","Yes")))</f>
        <v>N/A</v>
      </c>
      <c r="I123" s="8">
        <v>5.91</v>
      </c>
      <c r="J123" s="8">
        <v>1.736</v>
      </c>
      <c r="K123" s="28" t="s">
        <v>736</v>
      </c>
      <c r="L123" s="111" t="str">
        <f t="shared" si="16"/>
        <v>Yes</v>
      </c>
    </row>
    <row r="124" spans="1:12" x14ac:dyDescent="0.25">
      <c r="A124" s="174" t="s">
        <v>642</v>
      </c>
      <c r="B124" s="22" t="s">
        <v>213</v>
      </c>
      <c r="C124" s="23">
        <v>447</v>
      </c>
      <c r="D124" s="27" t="str">
        <f t="shared" si="17"/>
        <v>N/A</v>
      </c>
      <c r="E124" s="23">
        <v>493</v>
      </c>
      <c r="F124" s="27" t="str">
        <f t="shared" si="18"/>
        <v>N/A</v>
      </c>
      <c r="G124" s="23">
        <v>512</v>
      </c>
      <c r="H124" s="27" t="str">
        <f t="shared" si="19"/>
        <v>N/A</v>
      </c>
      <c r="I124" s="8">
        <v>10.29</v>
      </c>
      <c r="J124" s="8">
        <v>3.8540000000000001</v>
      </c>
      <c r="K124" s="28" t="s">
        <v>736</v>
      </c>
      <c r="L124" s="111" t="str">
        <f t="shared" si="16"/>
        <v>Yes</v>
      </c>
    </row>
    <row r="125" spans="1:12" ht="25" x14ac:dyDescent="0.25">
      <c r="A125" s="174" t="s">
        <v>1448</v>
      </c>
      <c r="B125" s="22" t="s">
        <v>213</v>
      </c>
      <c r="C125" s="29">
        <v>113678.67337999999</v>
      </c>
      <c r="D125" s="27" t="str">
        <f t="shared" si="17"/>
        <v>N/A</v>
      </c>
      <c r="E125" s="29">
        <v>109163.38337</v>
      </c>
      <c r="F125" s="27" t="str">
        <f t="shared" si="18"/>
        <v>N/A</v>
      </c>
      <c r="G125" s="29">
        <v>106937.42969</v>
      </c>
      <c r="H125" s="27" t="str">
        <f t="shared" si="19"/>
        <v>N/A</v>
      </c>
      <c r="I125" s="8">
        <v>-3.97</v>
      </c>
      <c r="J125" s="8">
        <v>-2.04</v>
      </c>
      <c r="K125" s="28" t="s">
        <v>736</v>
      </c>
      <c r="L125" s="111" t="str">
        <f t="shared" si="16"/>
        <v>Yes</v>
      </c>
    </row>
    <row r="126" spans="1:12" ht="25" x14ac:dyDescent="0.25">
      <c r="A126" s="174" t="s">
        <v>643</v>
      </c>
      <c r="B126" s="22" t="s">
        <v>213</v>
      </c>
      <c r="C126" s="29">
        <v>17246493</v>
      </c>
      <c r="D126" s="27" t="str">
        <f t="shared" si="17"/>
        <v>N/A</v>
      </c>
      <c r="E126" s="29">
        <v>18067683</v>
      </c>
      <c r="F126" s="27" t="str">
        <f t="shared" si="18"/>
        <v>N/A</v>
      </c>
      <c r="G126" s="29">
        <v>25324745</v>
      </c>
      <c r="H126" s="27" t="str">
        <f t="shared" si="19"/>
        <v>N/A</v>
      </c>
      <c r="I126" s="8">
        <v>4.7610000000000001</v>
      </c>
      <c r="J126" s="8">
        <v>40.17</v>
      </c>
      <c r="K126" s="28" t="s">
        <v>736</v>
      </c>
      <c r="L126" s="111" t="str">
        <f t="shared" si="16"/>
        <v>No</v>
      </c>
    </row>
    <row r="127" spans="1:12" x14ac:dyDescent="0.25">
      <c r="A127" s="174" t="s">
        <v>644</v>
      </c>
      <c r="B127" s="22" t="s">
        <v>213</v>
      </c>
      <c r="C127" s="23">
        <v>4073</v>
      </c>
      <c r="D127" s="27" t="str">
        <f t="shared" si="17"/>
        <v>N/A</v>
      </c>
      <c r="E127" s="23">
        <v>3994</v>
      </c>
      <c r="F127" s="27" t="str">
        <f t="shared" si="18"/>
        <v>N/A</v>
      </c>
      <c r="G127" s="23">
        <v>4402</v>
      </c>
      <c r="H127" s="27" t="str">
        <f t="shared" si="19"/>
        <v>N/A</v>
      </c>
      <c r="I127" s="8">
        <v>-1.94</v>
      </c>
      <c r="J127" s="8">
        <v>10.220000000000001</v>
      </c>
      <c r="K127" s="28" t="s">
        <v>736</v>
      </c>
      <c r="L127" s="111" t="str">
        <f t="shared" si="16"/>
        <v>Yes</v>
      </c>
    </row>
    <row r="128" spans="1:12" x14ac:dyDescent="0.25">
      <c r="A128" s="174" t="s">
        <v>1449</v>
      </c>
      <c r="B128" s="22" t="s">
        <v>213</v>
      </c>
      <c r="C128" s="29">
        <v>4234.3464277000003</v>
      </c>
      <c r="D128" s="27" t="str">
        <f t="shared" si="17"/>
        <v>N/A</v>
      </c>
      <c r="E128" s="29">
        <v>4523.7063095000003</v>
      </c>
      <c r="F128" s="27" t="str">
        <f t="shared" si="18"/>
        <v>N/A</v>
      </c>
      <c r="G128" s="29">
        <v>5753.0088595999996</v>
      </c>
      <c r="H128" s="27" t="str">
        <f t="shared" si="19"/>
        <v>N/A</v>
      </c>
      <c r="I128" s="8">
        <v>6.8339999999999996</v>
      </c>
      <c r="J128" s="8">
        <v>27.17</v>
      </c>
      <c r="K128" s="28" t="s">
        <v>736</v>
      </c>
      <c r="L128" s="111" t="str">
        <f t="shared" si="16"/>
        <v>Yes</v>
      </c>
    </row>
    <row r="129" spans="1:12" ht="25" x14ac:dyDescent="0.25">
      <c r="A129" s="174" t="s">
        <v>645</v>
      </c>
      <c r="B129" s="22" t="s">
        <v>213</v>
      </c>
      <c r="C129" s="29">
        <v>0</v>
      </c>
      <c r="D129" s="27" t="str">
        <f t="shared" si="17"/>
        <v>N/A</v>
      </c>
      <c r="E129" s="29">
        <v>4311209</v>
      </c>
      <c r="F129" s="27" t="str">
        <f t="shared" si="18"/>
        <v>N/A</v>
      </c>
      <c r="G129" s="29">
        <v>5712842</v>
      </c>
      <c r="H129" s="27" t="str">
        <f t="shared" si="19"/>
        <v>N/A</v>
      </c>
      <c r="I129" s="8" t="s">
        <v>1748</v>
      </c>
      <c r="J129" s="8">
        <v>32.51</v>
      </c>
      <c r="K129" s="28" t="s">
        <v>736</v>
      </c>
      <c r="L129" s="111" t="str">
        <f t="shared" si="16"/>
        <v>No</v>
      </c>
    </row>
    <row r="130" spans="1:12" x14ac:dyDescent="0.25">
      <c r="A130" s="174" t="s">
        <v>646</v>
      </c>
      <c r="B130" s="22" t="s">
        <v>213</v>
      </c>
      <c r="C130" s="23">
        <v>0</v>
      </c>
      <c r="D130" s="27" t="str">
        <f t="shared" si="17"/>
        <v>N/A</v>
      </c>
      <c r="E130" s="23">
        <v>245</v>
      </c>
      <c r="F130" s="27" t="str">
        <f t="shared" si="18"/>
        <v>N/A</v>
      </c>
      <c r="G130" s="23">
        <v>366</v>
      </c>
      <c r="H130" s="27" t="str">
        <f t="shared" si="19"/>
        <v>N/A</v>
      </c>
      <c r="I130" s="8" t="s">
        <v>1748</v>
      </c>
      <c r="J130" s="8">
        <v>49.39</v>
      </c>
      <c r="K130" s="28" t="s">
        <v>736</v>
      </c>
      <c r="L130" s="111" t="str">
        <f t="shared" si="16"/>
        <v>No</v>
      </c>
    </row>
    <row r="131" spans="1:12" x14ac:dyDescent="0.25">
      <c r="A131" s="174" t="s">
        <v>1450</v>
      </c>
      <c r="B131" s="22" t="s">
        <v>213</v>
      </c>
      <c r="C131" s="29" t="s">
        <v>1748</v>
      </c>
      <c r="D131" s="27" t="str">
        <f t="shared" si="17"/>
        <v>N/A</v>
      </c>
      <c r="E131" s="29">
        <v>17596.771429</v>
      </c>
      <c r="F131" s="27" t="str">
        <f t="shared" si="18"/>
        <v>N/A</v>
      </c>
      <c r="G131" s="29">
        <v>15608.857923</v>
      </c>
      <c r="H131" s="27" t="str">
        <f t="shared" si="19"/>
        <v>N/A</v>
      </c>
      <c r="I131" s="8" t="s">
        <v>1748</v>
      </c>
      <c r="J131" s="8">
        <v>-11.3</v>
      </c>
      <c r="K131" s="28" t="s">
        <v>736</v>
      </c>
      <c r="L131" s="111" t="str">
        <f t="shared" si="16"/>
        <v>Yes</v>
      </c>
    </row>
    <row r="132" spans="1:12" x14ac:dyDescent="0.25">
      <c r="A132" s="174" t="s">
        <v>1451</v>
      </c>
      <c r="B132" s="22" t="s">
        <v>213</v>
      </c>
      <c r="C132" s="29">
        <v>1184.1507002000001</v>
      </c>
      <c r="D132" s="27" t="str">
        <f t="shared" ref="D132:D143" si="20">IF($B132="N/A","N/A",IF(C132&gt;10,"No",IF(C132&lt;-10,"No","Yes")))</f>
        <v>N/A</v>
      </c>
      <c r="E132" s="29">
        <v>1358.4038226</v>
      </c>
      <c r="F132" s="27" t="str">
        <f t="shared" ref="F132:F143" si="21">IF($B132="N/A","N/A",IF(E132&gt;10,"No",IF(E132&lt;-10,"No","Yes")))</f>
        <v>N/A</v>
      </c>
      <c r="G132" s="29">
        <v>1371.1726421999999</v>
      </c>
      <c r="H132" s="27" t="str">
        <f t="shared" ref="H132:H143" si="22">IF($B132="N/A","N/A",IF(G132&gt;10,"No",IF(G132&lt;-10,"No","Yes")))</f>
        <v>N/A</v>
      </c>
      <c r="I132" s="8">
        <v>14.72</v>
      </c>
      <c r="J132" s="8">
        <v>0.94</v>
      </c>
      <c r="K132" s="28" t="s">
        <v>736</v>
      </c>
      <c r="L132" s="111" t="str">
        <f t="shared" ref="L132:L143" si="23">IF(J132="Div by 0", "N/A", IF(K132="N/A","N/A", IF(J132&gt;VALUE(MID(K132,1,2)), "No", IF(J132&lt;-1*VALUE(MID(K132,1,2)), "No", "Yes"))))</f>
        <v>Yes</v>
      </c>
    </row>
    <row r="133" spans="1:12" x14ac:dyDescent="0.25">
      <c r="A133" s="174" t="s">
        <v>1452</v>
      </c>
      <c r="B133" s="22" t="s">
        <v>213</v>
      </c>
      <c r="C133" s="29">
        <v>983.55775839</v>
      </c>
      <c r="D133" s="27" t="str">
        <f t="shared" si="20"/>
        <v>N/A</v>
      </c>
      <c r="E133" s="29">
        <v>1233.9507438000001</v>
      </c>
      <c r="F133" s="27" t="str">
        <f t="shared" si="21"/>
        <v>N/A</v>
      </c>
      <c r="G133" s="29">
        <v>1181.5141271</v>
      </c>
      <c r="H133" s="27" t="str">
        <f t="shared" si="22"/>
        <v>N/A</v>
      </c>
      <c r="I133" s="8">
        <v>25.46</v>
      </c>
      <c r="J133" s="8">
        <v>-4.25</v>
      </c>
      <c r="K133" s="28" t="s">
        <v>736</v>
      </c>
      <c r="L133" s="111" t="str">
        <f t="shared" si="23"/>
        <v>Yes</v>
      </c>
    </row>
    <row r="134" spans="1:12" x14ac:dyDescent="0.25">
      <c r="A134" s="174" t="s">
        <v>1453</v>
      </c>
      <c r="B134" s="22" t="s">
        <v>213</v>
      </c>
      <c r="C134" s="29">
        <v>1320.2257661000001</v>
      </c>
      <c r="D134" s="27" t="str">
        <f t="shared" si="20"/>
        <v>N/A</v>
      </c>
      <c r="E134" s="29">
        <v>1459.6064924</v>
      </c>
      <c r="F134" s="27" t="str">
        <f t="shared" si="21"/>
        <v>N/A</v>
      </c>
      <c r="G134" s="29">
        <v>1507.9546324999999</v>
      </c>
      <c r="H134" s="27" t="str">
        <f t="shared" si="22"/>
        <v>N/A</v>
      </c>
      <c r="I134" s="8">
        <v>10.56</v>
      </c>
      <c r="J134" s="8">
        <v>3.3119999999999998</v>
      </c>
      <c r="K134" s="28" t="s">
        <v>736</v>
      </c>
      <c r="L134" s="111" t="str">
        <f t="shared" si="23"/>
        <v>Yes</v>
      </c>
    </row>
    <row r="135" spans="1:12" x14ac:dyDescent="0.25">
      <c r="A135" s="174" t="s">
        <v>1454</v>
      </c>
      <c r="B135" s="22" t="s">
        <v>213</v>
      </c>
      <c r="C135" s="29">
        <v>8177.0852731000004</v>
      </c>
      <c r="D135" s="27" t="str">
        <f t="shared" si="20"/>
        <v>N/A</v>
      </c>
      <c r="E135" s="29">
        <v>8516.4124484000004</v>
      </c>
      <c r="F135" s="27" t="str">
        <f t="shared" si="21"/>
        <v>N/A</v>
      </c>
      <c r="G135" s="29">
        <v>14927.703681999999</v>
      </c>
      <c r="H135" s="27" t="str">
        <f t="shared" si="22"/>
        <v>N/A</v>
      </c>
      <c r="I135" s="8">
        <v>4.1500000000000004</v>
      </c>
      <c r="J135" s="8">
        <v>75.28</v>
      </c>
      <c r="K135" s="28" t="s">
        <v>736</v>
      </c>
      <c r="L135" s="111" t="str">
        <f t="shared" si="23"/>
        <v>No</v>
      </c>
    </row>
    <row r="136" spans="1:12" x14ac:dyDescent="0.25">
      <c r="A136" s="174" t="s">
        <v>1455</v>
      </c>
      <c r="B136" s="22" t="s">
        <v>213</v>
      </c>
      <c r="C136" s="29">
        <v>17428.276236000002</v>
      </c>
      <c r="D136" s="27" t="str">
        <f t="shared" si="20"/>
        <v>N/A</v>
      </c>
      <c r="E136" s="29">
        <v>17117.003000000001</v>
      </c>
      <c r="F136" s="27" t="str">
        <f t="shared" si="21"/>
        <v>N/A</v>
      </c>
      <c r="G136" s="29">
        <v>30870.265392000001</v>
      </c>
      <c r="H136" s="27" t="str">
        <f t="shared" si="22"/>
        <v>N/A</v>
      </c>
      <c r="I136" s="8">
        <v>-1.79</v>
      </c>
      <c r="J136" s="8">
        <v>80.349999999999994</v>
      </c>
      <c r="K136" s="28" t="s">
        <v>736</v>
      </c>
      <c r="L136" s="111" t="str">
        <f t="shared" si="23"/>
        <v>No</v>
      </c>
    </row>
    <row r="137" spans="1:12" x14ac:dyDescent="0.25">
      <c r="A137" s="174" t="s">
        <v>1456</v>
      </c>
      <c r="B137" s="22" t="s">
        <v>213</v>
      </c>
      <c r="C137" s="29">
        <v>3276.7121391000001</v>
      </c>
      <c r="D137" s="27" t="str">
        <f t="shared" si="20"/>
        <v>N/A</v>
      </c>
      <c r="E137" s="29">
        <v>3721.1949912</v>
      </c>
      <c r="F137" s="27" t="str">
        <f t="shared" si="21"/>
        <v>N/A</v>
      </c>
      <c r="G137" s="29">
        <v>6228.9685971999997</v>
      </c>
      <c r="H137" s="27" t="str">
        <f t="shared" si="22"/>
        <v>N/A</v>
      </c>
      <c r="I137" s="8">
        <v>13.56</v>
      </c>
      <c r="J137" s="8">
        <v>67.39</v>
      </c>
      <c r="K137" s="28" t="s">
        <v>736</v>
      </c>
      <c r="L137" s="111" t="str">
        <f t="shared" si="23"/>
        <v>No</v>
      </c>
    </row>
    <row r="138" spans="1:12" x14ac:dyDescent="0.25">
      <c r="A138" s="174" t="s">
        <v>1457</v>
      </c>
      <c r="B138" s="22" t="s">
        <v>213</v>
      </c>
      <c r="C138" s="29">
        <v>249.86344245999999</v>
      </c>
      <c r="D138" s="27" t="str">
        <f t="shared" si="20"/>
        <v>N/A</v>
      </c>
      <c r="E138" s="29">
        <v>213.57965224</v>
      </c>
      <c r="F138" s="27" t="str">
        <f t="shared" si="21"/>
        <v>N/A</v>
      </c>
      <c r="G138" s="29">
        <v>195.48401625</v>
      </c>
      <c r="H138" s="27" t="str">
        <f t="shared" si="22"/>
        <v>N/A</v>
      </c>
      <c r="I138" s="8">
        <v>-14.5</v>
      </c>
      <c r="J138" s="8">
        <v>-8.4700000000000006</v>
      </c>
      <c r="K138" s="28" t="s">
        <v>736</v>
      </c>
      <c r="L138" s="111" t="str">
        <f t="shared" si="23"/>
        <v>Yes</v>
      </c>
    </row>
    <row r="139" spans="1:12" x14ac:dyDescent="0.25">
      <c r="A139" s="174" t="s">
        <v>1458</v>
      </c>
      <c r="B139" s="22" t="s">
        <v>213</v>
      </c>
      <c r="C139" s="29">
        <v>61.939862542999997</v>
      </c>
      <c r="D139" s="27" t="str">
        <f t="shared" si="20"/>
        <v>N/A</v>
      </c>
      <c r="E139" s="29">
        <v>68.834979372000006</v>
      </c>
      <c r="F139" s="27" t="str">
        <f t="shared" si="21"/>
        <v>N/A</v>
      </c>
      <c r="G139" s="29">
        <v>70.447501541999998</v>
      </c>
      <c r="H139" s="27" t="str">
        <f t="shared" si="22"/>
        <v>N/A</v>
      </c>
      <c r="I139" s="8">
        <v>11.13</v>
      </c>
      <c r="J139" s="8">
        <v>2.343</v>
      </c>
      <c r="K139" s="28" t="s">
        <v>736</v>
      </c>
      <c r="L139" s="111" t="str">
        <f t="shared" si="23"/>
        <v>Yes</v>
      </c>
    </row>
    <row r="140" spans="1:12" x14ac:dyDescent="0.25">
      <c r="A140" s="174" t="s">
        <v>1459</v>
      </c>
      <c r="B140" s="22" t="s">
        <v>213</v>
      </c>
      <c r="C140" s="29">
        <v>350.38479669999998</v>
      </c>
      <c r="D140" s="27" t="str">
        <f t="shared" si="20"/>
        <v>N/A</v>
      </c>
      <c r="E140" s="29">
        <v>295.94220035000001</v>
      </c>
      <c r="F140" s="27" t="str">
        <f t="shared" si="21"/>
        <v>N/A</v>
      </c>
      <c r="G140" s="29">
        <v>258.19919189000001</v>
      </c>
      <c r="H140" s="27" t="str">
        <f t="shared" si="22"/>
        <v>N/A</v>
      </c>
      <c r="I140" s="8">
        <v>-15.5</v>
      </c>
      <c r="J140" s="8">
        <v>-12.8</v>
      </c>
      <c r="K140" s="28" t="s">
        <v>736</v>
      </c>
      <c r="L140" s="111" t="str">
        <f t="shared" si="23"/>
        <v>Yes</v>
      </c>
    </row>
    <row r="141" spans="1:12" x14ac:dyDescent="0.25">
      <c r="A141" s="174" t="s">
        <v>1460</v>
      </c>
      <c r="B141" s="22" t="s">
        <v>213</v>
      </c>
      <c r="C141" s="29">
        <v>14077.655894</v>
      </c>
      <c r="D141" s="27" t="str">
        <f t="shared" si="20"/>
        <v>N/A</v>
      </c>
      <c r="E141" s="29">
        <v>15141.542788000001</v>
      </c>
      <c r="F141" s="27" t="str">
        <f t="shared" si="21"/>
        <v>N/A</v>
      </c>
      <c r="G141" s="29">
        <v>15472.679795</v>
      </c>
      <c r="H141" s="27" t="str">
        <f t="shared" si="22"/>
        <v>N/A</v>
      </c>
      <c r="I141" s="8">
        <v>7.5570000000000004</v>
      </c>
      <c r="J141" s="8">
        <v>2.1869999999999998</v>
      </c>
      <c r="K141" s="28" t="s">
        <v>736</v>
      </c>
      <c r="L141" s="111" t="str">
        <f t="shared" si="23"/>
        <v>Yes</v>
      </c>
    </row>
    <row r="142" spans="1:12" x14ac:dyDescent="0.25">
      <c r="A142" s="174" t="s">
        <v>1461</v>
      </c>
      <c r="B142" s="22" t="s">
        <v>213</v>
      </c>
      <c r="C142" s="29">
        <v>4010.9348401000002</v>
      </c>
      <c r="D142" s="27" t="str">
        <f t="shared" si="20"/>
        <v>N/A</v>
      </c>
      <c r="E142" s="29">
        <v>4916.7795974000001</v>
      </c>
      <c r="F142" s="27" t="str">
        <f t="shared" si="21"/>
        <v>N/A</v>
      </c>
      <c r="G142" s="29">
        <v>5584.8118445</v>
      </c>
      <c r="H142" s="27" t="str">
        <f t="shared" si="22"/>
        <v>N/A</v>
      </c>
      <c r="I142" s="8">
        <v>22.58</v>
      </c>
      <c r="J142" s="8">
        <v>13.59</v>
      </c>
      <c r="K142" s="28" t="s">
        <v>736</v>
      </c>
      <c r="L142" s="111" t="str">
        <f t="shared" si="23"/>
        <v>Yes</v>
      </c>
    </row>
    <row r="143" spans="1:12" x14ac:dyDescent="0.25">
      <c r="A143" s="174" t="s">
        <v>1462</v>
      </c>
      <c r="B143" s="22" t="s">
        <v>213</v>
      </c>
      <c r="C143" s="29">
        <v>20017.420595</v>
      </c>
      <c r="D143" s="27" t="str">
        <f t="shared" si="20"/>
        <v>N/A</v>
      </c>
      <c r="E143" s="29">
        <v>21451.205273</v>
      </c>
      <c r="F143" s="27" t="str">
        <f t="shared" si="21"/>
        <v>N/A</v>
      </c>
      <c r="G143" s="29">
        <v>21482.787339999999</v>
      </c>
      <c r="H143" s="27" t="str">
        <f t="shared" si="22"/>
        <v>N/A</v>
      </c>
      <c r="I143" s="8">
        <v>7.1630000000000003</v>
      </c>
      <c r="J143" s="8">
        <v>0.1472</v>
      </c>
      <c r="K143" s="28" t="s">
        <v>736</v>
      </c>
      <c r="L143" s="111" t="str">
        <f t="shared" si="23"/>
        <v>Yes</v>
      </c>
    </row>
    <row r="144" spans="1:12" x14ac:dyDescent="0.25">
      <c r="A144" s="174" t="s">
        <v>89</v>
      </c>
      <c r="B144" s="22" t="s">
        <v>213</v>
      </c>
      <c r="C144" s="4">
        <v>20.536956320000002</v>
      </c>
      <c r="D144" s="27" t="str">
        <f t="shared" ref="D144:D161" si="24">IF($B144="N/A","N/A",IF(C144&gt;10,"No",IF(C144&lt;-10,"No","Yes")))</f>
        <v>N/A</v>
      </c>
      <c r="E144" s="4">
        <v>19.966404867000001</v>
      </c>
      <c r="F144" s="27" t="str">
        <f t="shared" ref="F144:F161" si="25">IF($B144="N/A","N/A",IF(E144&gt;10,"No",IF(E144&lt;-10,"No","Yes")))</f>
        <v>N/A</v>
      </c>
      <c r="G144" s="4">
        <v>24.108089014000001</v>
      </c>
      <c r="H144" s="27" t="str">
        <f t="shared" ref="H144:H161" si="26">IF($B144="N/A","N/A",IF(G144&gt;10,"No",IF(G144&lt;-10,"No","Yes")))</f>
        <v>N/A</v>
      </c>
      <c r="I144" s="8">
        <v>-2.78</v>
      </c>
      <c r="J144" s="8">
        <v>20.74</v>
      </c>
      <c r="K144" s="28" t="s">
        <v>736</v>
      </c>
      <c r="L144" s="111" t="str">
        <f t="shared" ref="L144:L161" si="27">IF(J144="Div by 0", "N/A", IF(K144="N/A","N/A", IF(J144&gt;VALUE(MID(K144,1,2)), "No", IF(J144&lt;-1*VALUE(MID(K144,1,2)), "No", "Yes"))))</f>
        <v>Yes</v>
      </c>
    </row>
    <row r="145" spans="1:12" x14ac:dyDescent="0.25">
      <c r="A145" s="174" t="s">
        <v>475</v>
      </c>
      <c r="B145" s="22" t="s">
        <v>213</v>
      </c>
      <c r="C145" s="4">
        <v>19.045730900999999</v>
      </c>
      <c r="D145" s="27" t="str">
        <f t="shared" si="24"/>
        <v>N/A</v>
      </c>
      <c r="E145" s="4">
        <v>19.877484685999999</v>
      </c>
      <c r="F145" s="27" t="str">
        <f t="shared" si="25"/>
        <v>N/A</v>
      </c>
      <c r="G145" s="4">
        <v>22.652683529000001</v>
      </c>
      <c r="H145" s="27" t="str">
        <f t="shared" si="26"/>
        <v>N/A</v>
      </c>
      <c r="I145" s="8">
        <v>4.367</v>
      </c>
      <c r="J145" s="8">
        <v>13.96</v>
      </c>
      <c r="K145" s="28" t="s">
        <v>736</v>
      </c>
      <c r="L145" s="111" t="str">
        <f t="shared" si="27"/>
        <v>Yes</v>
      </c>
    </row>
    <row r="146" spans="1:12" x14ac:dyDescent="0.25">
      <c r="A146" s="174" t="s">
        <v>476</v>
      </c>
      <c r="B146" s="22" t="s">
        <v>213</v>
      </c>
      <c r="C146" s="4">
        <v>21.604301709000001</v>
      </c>
      <c r="D146" s="27" t="str">
        <f t="shared" si="24"/>
        <v>N/A</v>
      </c>
      <c r="E146" s="4">
        <v>20.262925969000001</v>
      </c>
      <c r="F146" s="27" t="str">
        <f t="shared" si="25"/>
        <v>N/A</v>
      </c>
      <c r="G146" s="4">
        <v>25.072658963999999</v>
      </c>
      <c r="H146" s="27" t="str">
        <f t="shared" si="26"/>
        <v>N/A</v>
      </c>
      <c r="I146" s="8">
        <v>-6.21</v>
      </c>
      <c r="J146" s="8">
        <v>23.74</v>
      </c>
      <c r="K146" s="28" t="s">
        <v>736</v>
      </c>
      <c r="L146" s="111" t="str">
        <f t="shared" si="27"/>
        <v>Yes</v>
      </c>
    </row>
    <row r="147" spans="1:12" x14ac:dyDescent="0.25">
      <c r="A147" s="174" t="s">
        <v>1463</v>
      </c>
      <c r="B147" s="22" t="s">
        <v>213</v>
      </c>
      <c r="C147" s="4">
        <v>13.354354076</v>
      </c>
      <c r="D147" s="27" t="str">
        <f t="shared" si="24"/>
        <v>N/A</v>
      </c>
      <c r="E147" s="4">
        <v>13.02946384</v>
      </c>
      <c r="F147" s="27" t="str">
        <f t="shared" si="25"/>
        <v>N/A</v>
      </c>
      <c r="G147" s="4">
        <v>13.232956551999999</v>
      </c>
      <c r="H147" s="27" t="str">
        <f t="shared" si="26"/>
        <v>N/A</v>
      </c>
      <c r="I147" s="8">
        <v>-2.4300000000000002</v>
      </c>
      <c r="J147" s="8">
        <v>1.5620000000000001</v>
      </c>
      <c r="K147" s="28" t="s">
        <v>736</v>
      </c>
      <c r="L147" s="111" t="str">
        <f t="shared" si="27"/>
        <v>Yes</v>
      </c>
    </row>
    <row r="148" spans="1:12" x14ac:dyDescent="0.25">
      <c r="A148" s="174" t="s">
        <v>1464</v>
      </c>
      <c r="B148" s="22" t="s">
        <v>213</v>
      </c>
      <c r="C148" s="4">
        <v>27.716098335000002</v>
      </c>
      <c r="D148" s="27" t="str">
        <f t="shared" si="24"/>
        <v>N/A</v>
      </c>
      <c r="E148" s="4">
        <v>26.865858232000001</v>
      </c>
      <c r="F148" s="27" t="str">
        <f t="shared" si="25"/>
        <v>N/A</v>
      </c>
      <c r="G148" s="4">
        <v>26.600863663999998</v>
      </c>
      <c r="H148" s="27" t="str">
        <f t="shared" si="26"/>
        <v>N/A</v>
      </c>
      <c r="I148" s="8">
        <v>-3.07</v>
      </c>
      <c r="J148" s="8">
        <v>-0.98599999999999999</v>
      </c>
      <c r="K148" s="28" t="s">
        <v>736</v>
      </c>
      <c r="L148" s="111" t="str">
        <f t="shared" si="27"/>
        <v>Yes</v>
      </c>
    </row>
    <row r="149" spans="1:12" x14ac:dyDescent="0.25">
      <c r="A149" s="174" t="s">
        <v>1465</v>
      </c>
      <c r="B149" s="22" t="s">
        <v>213</v>
      </c>
      <c r="C149" s="4">
        <v>5.7601649971000004</v>
      </c>
      <c r="D149" s="27" t="str">
        <f t="shared" si="24"/>
        <v>N/A</v>
      </c>
      <c r="E149" s="4">
        <v>5.2732079905999996</v>
      </c>
      <c r="F149" s="27" t="str">
        <f t="shared" si="25"/>
        <v>N/A</v>
      </c>
      <c r="G149" s="4">
        <v>5.9474019990000002</v>
      </c>
      <c r="H149" s="27" t="str">
        <f t="shared" si="26"/>
        <v>N/A</v>
      </c>
      <c r="I149" s="8">
        <v>-8.4499999999999993</v>
      </c>
      <c r="J149" s="8">
        <v>12.79</v>
      </c>
      <c r="K149" s="28" t="s">
        <v>736</v>
      </c>
      <c r="L149" s="111" t="str">
        <f t="shared" si="27"/>
        <v>Yes</v>
      </c>
    </row>
    <row r="150" spans="1:12" x14ac:dyDescent="0.25">
      <c r="A150" s="174" t="s">
        <v>90</v>
      </c>
      <c r="B150" s="22" t="s">
        <v>213</v>
      </c>
      <c r="C150" s="4">
        <v>38.885282388999997</v>
      </c>
      <c r="D150" s="27" t="str">
        <f t="shared" si="24"/>
        <v>N/A</v>
      </c>
      <c r="E150" s="4">
        <v>38.539065692000001</v>
      </c>
      <c r="F150" s="27" t="str">
        <f t="shared" si="25"/>
        <v>N/A</v>
      </c>
      <c r="G150" s="4">
        <v>34.859590251</v>
      </c>
      <c r="H150" s="27" t="str">
        <f t="shared" si="26"/>
        <v>N/A</v>
      </c>
      <c r="I150" s="8">
        <v>-0.89</v>
      </c>
      <c r="J150" s="8">
        <v>-9.5500000000000007</v>
      </c>
      <c r="K150" s="28" t="s">
        <v>736</v>
      </c>
      <c r="L150" s="111" t="str">
        <f t="shared" si="27"/>
        <v>Yes</v>
      </c>
    </row>
    <row r="151" spans="1:12" x14ac:dyDescent="0.25">
      <c r="A151" s="174" t="s">
        <v>477</v>
      </c>
      <c r="B151" s="22" t="s">
        <v>213</v>
      </c>
      <c r="C151" s="4">
        <v>30.650277556999999</v>
      </c>
      <c r="D151" s="27" t="str">
        <f t="shared" si="24"/>
        <v>N/A</v>
      </c>
      <c r="E151" s="4">
        <v>30.678834854000002</v>
      </c>
      <c r="F151" s="27" t="str">
        <f t="shared" si="25"/>
        <v>N/A</v>
      </c>
      <c r="G151" s="4">
        <v>27.045033929999999</v>
      </c>
      <c r="H151" s="27" t="str">
        <f t="shared" si="26"/>
        <v>N/A</v>
      </c>
      <c r="I151" s="8">
        <v>9.3200000000000005E-2</v>
      </c>
      <c r="J151" s="8">
        <v>-11.8</v>
      </c>
      <c r="K151" s="28" t="s">
        <v>736</v>
      </c>
      <c r="L151" s="111" t="str">
        <f t="shared" si="27"/>
        <v>Yes</v>
      </c>
    </row>
    <row r="152" spans="1:12" x14ac:dyDescent="0.25">
      <c r="A152" s="174" t="s">
        <v>478</v>
      </c>
      <c r="B152" s="22" t="s">
        <v>213</v>
      </c>
      <c r="C152" s="4">
        <v>43.790512669000002</v>
      </c>
      <c r="D152" s="27" t="str">
        <f t="shared" si="24"/>
        <v>N/A</v>
      </c>
      <c r="E152" s="4">
        <v>43.382784958999999</v>
      </c>
      <c r="F152" s="27" t="str">
        <f t="shared" si="25"/>
        <v>N/A</v>
      </c>
      <c r="G152" s="4">
        <v>39.519387537999997</v>
      </c>
      <c r="H152" s="27" t="str">
        <f t="shared" si="26"/>
        <v>N/A</v>
      </c>
      <c r="I152" s="8">
        <v>-0.93100000000000005</v>
      </c>
      <c r="J152" s="8">
        <v>-8.91</v>
      </c>
      <c r="K152" s="28" t="s">
        <v>736</v>
      </c>
      <c r="L152" s="111" t="str">
        <f t="shared" si="27"/>
        <v>Yes</v>
      </c>
    </row>
    <row r="153" spans="1:12" x14ac:dyDescent="0.25">
      <c r="A153" s="174" t="s">
        <v>117</v>
      </c>
      <c r="B153" s="22" t="s">
        <v>213</v>
      </c>
      <c r="C153" s="4">
        <v>87.841973476999996</v>
      </c>
      <c r="D153" s="27" t="str">
        <f t="shared" si="24"/>
        <v>N/A</v>
      </c>
      <c r="E153" s="4">
        <v>88.441458209999993</v>
      </c>
      <c r="F153" s="27" t="str">
        <f t="shared" si="25"/>
        <v>N/A</v>
      </c>
      <c r="G153" s="4">
        <v>90.665842458</v>
      </c>
      <c r="H153" s="27" t="str">
        <f t="shared" si="26"/>
        <v>N/A</v>
      </c>
      <c r="I153" s="8">
        <v>0.6825</v>
      </c>
      <c r="J153" s="8">
        <v>2.5150000000000001</v>
      </c>
      <c r="K153" s="28" t="s">
        <v>736</v>
      </c>
      <c r="L153" s="111" t="str">
        <f t="shared" si="27"/>
        <v>Yes</v>
      </c>
    </row>
    <row r="154" spans="1:12" x14ac:dyDescent="0.25">
      <c r="A154" s="174" t="s">
        <v>479</v>
      </c>
      <c r="B154" s="22" t="s">
        <v>213</v>
      </c>
      <c r="C154" s="4">
        <v>83.267248215999999</v>
      </c>
      <c r="D154" s="27" t="str">
        <f t="shared" si="24"/>
        <v>N/A</v>
      </c>
      <c r="E154" s="4">
        <v>84.060507563000002</v>
      </c>
      <c r="F154" s="27" t="str">
        <f t="shared" si="25"/>
        <v>N/A</v>
      </c>
      <c r="G154" s="4">
        <v>87.501542258000001</v>
      </c>
      <c r="H154" s="27" t="str">
        <f t="shared" si="26"/>
        <v>N/A</v>
      </c>
      <c r="I154" s="8">
        <v>0.95269999999999999</v>
      </c>
      <c r="J154" s="8">
        <v>4.0940000000000003</v>
      </c>
      <c r="K154" s="28" t="s">
        <v>736</v>
      </c>
      <c r="L154" s="111" t="str">
        <f t="shared" si="27"/>
        <v>Yes</v>
      </c>
    </row>
    <row r="155" spans="1:12" x14ac:dyDescent="0.25">
      <c r="A155" s="174" t="s">
        <v>480</v>
      </c>
      <c r="B155" s="22" t="s">
        <v>213</v>
      </c>
      <c r="C155" s="4">
        <v>90.637890394999999</v>
      </c>
      <c r="D155" s="27" t="str">
        <f t="shared" si="24"/>
        <v>N/A</v>
      </c>
      <c r="E155" s="4">
        <v>91.238249119000002</v>
      </c>
      <c r="F155" s="27" t="str">
        <f t="shared" si="25"/>
        <v>N/A</v>
      </c>
      <c r="G155" s="4">
        <v>92.741192315999996</v>
      </c>
      <c r="H155" s="27" t="str">
        <f t="shared" si="26"/>
        <v>N/A</v>
      </c>
      <c r="I155" s="8">
        <v>0.66239999999999999</v>
      </c>
      <c r="J155" s="8">
        <v>1.647</v>
      </c>
      <c r="K155" s="28" t="s">
        <v>736</v>
      </c>
      <c r="L155" s="111" t="str">
        <f t="shared" si="27"/>
        <v>Yes</v>
      </c>
    </row>
    <row r="156" spans="1:12" x14ac:dyDescent="0.25">
      <c r="A156" s="174" t="s">
        <v>1466</v>
      </c>
      <c r="B156" s="22" t="s">
        <v>213</v>
      </c>
      <c r="C156" s="23">
        <v>0.79589072029999997</v>
      </c>
      <c r="D156" s="27" t="str">
        <f t="shared" si="24"/>
        <v>N/A</v>
      </c>
      <c r="E156" s="23">
        <v>0</v>
      </c>
      <c r="F156" s="27" t="str">
        <f t="shared" si="25"/>
        <v>N/A</v>
      </c>
      <c r="G156" s="23">
        <v>0.46556776560000002</v>
      </c>
      <c r="H156" s="27" t="str">
        <f t="shared" si="26"/>
        <v>N/A</v>
      </c>
      <c r="I156" s="8">
        <v>-100</v>
      </c>
      <c r="J156" s="8" t="s">
        <v>1748</v>
      </c>
      <c r="K156" s="28" t="s">
        <v>736</v>
      </c>
      <c r="L156" s="111" t="str">
        <f t="shared" si="27"/>
        <v>N/A</v>
      </c>
    </row>
    <row r="157" spans="1:12" x14ac:dyDescent="0.25">
      <c r="A157" s="174" t="s">
        <v>1467</v>
      </c>
      <c r="B157" s="22" t="s">
        <v>213</v>
      </c>
      <c r="C157" s="23">
        <v>0.61970853569999995</v>
      </c>
      <c r="D157" s="27" t="str">
        <f t="shared" si="24"/>
        <v>N/A</v>
      </c>
      <c r="E157" s="23">
        <v>0</v>
      </c>
      <c r="F157" s="27" t="str">
        <f t="shared" si="25"/>
        <v>N/A</v>
      </c>
      <c r="G157" s="23">
        <v>0.45697167760000001</v>
      </c>
      <c r="H157" s="27" t="str">
        <f t="shared" si="26"/>
        <v>N/A</v>
      </c>
      <c r="I157" s="8">
        <v>-100</v>
      </c>
      <c r="J157" s="8" t="s">
        <v>1748</v>
      </c>
      <c r="K157" s="28" t="s">
        <v>736</v>
      </c>
      <c r="L157" s="111" t="str">
        <f t="shared" si="27"/>
        <v>N/A</v>
      </c>
    </row>
    <row r="158" spans="1:12" x14ac:dyDescent="0.25">
      <c r="A158" s="174" t="s">
        <v>1468</v>
      </c>
      <c r="B158" s="22" t="s">
        <v>213</v>
      </c>
      <c r="C158" s="23">
        <v>0.88953290149999997</v>
      </c>
      <c r="D158" s="27" t="str">
        <f t="shared" si="24"/>
        <v>N/A</v>
      </c>
      <c r="E158" s="23">
        <v>0</v>
      </c>
      <c r="F158" s="27" t="str">
        <f t="shared" si="25"/>
        <v>N/A</v>
      </c>
      <c r="G158" s="23">
        <v>0.4797851286</v>
      </c>
      <c r="H158" s="27" t="str">
        <f t="shared" si="26"/>
        <v>N/A</v>
      </c>
      <c r="I158" s="8">
        <v>-100</v>
      </c>
      <c r="J158" s="8" t="s">
        <v>1748</v>
      </c>
      <c r="K158" s="28" t="s">
        <v>736</v>
      </c>
      <c r="L158" s="111" t="str">
        <f t="shared" si="27"/>
        <v>N/A</v>
      </c>
    </row>
    <row r="159" spans="1:12" x14ac:dyDescent="0.25">
      <c r="A159" s="174" t="s">
        <v>1469</v>
      </c>
      <c r="B159" s="22" t="s">
        <v>213</v>
      </c>
      <c r="C159" s="23">
        <v>244.89409721999999</v>
      </c>
      <c r="D159" s="27" t="str">
        <f t="shared" si="24"/>
        <v>N/A</v>
      </c>
      <c r="E159" s="23">
        <v>258.94320556999998</v>
      </c>
      <c r="F159" s="27" t="str">
        <f t="shared" si="25"/>
        <v>N/A</v>
      </c>
      <c r="G159" s="23">
        <v>16.192192192</v>
      </c>
      <c r="H159" s="27" t="str">
        <f t="shared" si="26"/>
        <v>N/A</v>
      </c>
      <c r="I159" s="8">
        <v>5.7370000000000001</v>
      </c>
      <c r="J159" s="8">
        <v>-93.7</v>
      </c>
      <c r="K159" s="28" t="s">
        <v>736</v>
      </c>
      <c r="L159" s="111" t="str">
        <f t="shared" si="27"/>
        <v>No</v>
      </c>
    </row>
    <row r="160" spans="1:12" x14ac:dyDescent="0.25">
      <c r="A160" s="174" t="s">
        <v>1470</v>
      </c>
      <c r="B160" s="22" t="s">
        <v>213</v>
      </c>
      <c r="C160" s="23">
        <v>265.59418216</v>
      </c>
      <c r="D160" s="27" t="str">
        <f t="shared" si="24"/>
        <v>N/A</v>
      </c>
      <c r="E160" s="23">
        <v>268.82410422999999</v>
      </c>
      <c r="F160" s="27" t="str">
        <f t="shared" si="25"/>
        <v>N/A</v>
      </c>
      <c r="G160" s="23">
        <v>4.2207792199999997E-2</v>
      </c>
      <c r="H160" s="27" t="str">
        <f t="shared" si="26"/>
        <v>N/A</v>
      </c>
      <c r="I160" s="8">
        <v>1.216</v>
      </c>
      <c r="J160" s="8">
        <v>-100</v>
      </c>
      <c r="K160" s="28" t="s">
        <v>736</v>
      </c>
      <c r="L160" s="111" t="str">
        <f t="shared" si="27"/>
        <v>No</v>
      </c>
    </row>
    <row r="161" spans="1:12" x14ac:dyDescent="0.25">
      <c r="A161" s="174" t="s">
        <v>1471</v>
      </c>
      <c r="B161" s="22" t="s">
        <v>213</v>
      </c>
      <c r="C161" s="23">
        <v>189.68286445000001</v>
      </c>
      <c r="D161" s="27" t="str">
        <f t="shared" si="24"/>
        <v>N/A</v>
      </c>
      <c r="E161" s="23">
        <v>230.45125347999999</v>
      </c>
      <c r="F161" s="27" t="str">
        <f t="shared" si="25"/>
        <v>N/A</v>
      </c>
      <c r="G161" s="23">
        <v>57.731823599999998</v>
      </c>
      <c r="H161" s="27" t="str">
        <f t="shared" si="26"/>
        <v>N/A</v>
      </c>
      <c r="I161" s="8">
        <v>21.49</v>
      </c>
      <c r="J161" s="8">
        <v>-74.900000000000006</v>
      </c>
      <c r="K161" s="28" t="s">
        <v>736</v>
      </c>
      <c r="L161" s="111" t="str">
        <f t="shared" si="27"/>
        <v>No</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11</v>
      </c>
      <c r="F163" s="27" t="str">
        <f t="shared" si="29"/>
        <v>N/A</v>
      </c>
      <c r="G163" s="23">
        <v>11</v>
      </c>
      <c r="H163" s="27" t="str">
        <f t="shared" si="30"/>
        <v>N/A</v>
      </c>
      <c r="I163" s="8" t="s">
        <v>1748</v>
      </c>
      <c r="J163" s="8">
        <v>300</v>
      </c>
      <c r="K163" s="10" t="s">
        <v>213</v>
      </c>
      <c r="L163" s="111" t="str">
        <f t="shared" si="31"/>
        <v>N/A</v>
      </c>
    </row>
    <row r="164" spans="1:12" ht="25" x14ac:dyDescent="0.25">
      <c r="A164" s="174" t="s">
        <v>1605</v>
      </c>
      <c r="B164" s="22" t="s">
        <v>213</v>
      </c>
      <c r="C164" s="23">
        <v>0</v>
      </c>
      <c r="D164" s="27" t="str">
        <f t="shared" si="28"/>
        <v>N/A</v>
      </c>
      <c r="E164" s="23">
        <v>11</v>
      </c>
      <c r="F164" s="27" t="str">
        <f t="shared" si="29"/>
        <v>N/A</v>
      </c>
      <c r="G164" s="23">
        <v>0</v>
      </c>
      <c r="H164" s="27" t="str">
        <f t="shared" si="30"/>
        <v>N/A</v>
      </c>
      <c r="I164" s="8" t="s">
        <v>1748</v>
      </c>
      <c r="J164" s="8">
        <v>-100</v>
      </c>
      <c r="K164" s="10" t="s">
        <v>213</v>
      </c>
      <c r="L164" s="111" t="str">
        <f t="shared" si="31"/>
        <v>N/A</v>
      </c>
    </row>
    <row r="165" spans="1:12" ht="25" x14ac:dyDescent="0.25">
      <c r="A165" s="174" t="s">
        <v>1472</v>
      </c>
      <c r="B165" s="22" t="s">
        <v>213</v>
      </c>
      <c r="C165" s="23">
        <v>26</v>
      </c>
      <c r="D165" s="27" t="str">
        <f t="shared" si="28"/>
        <v>N/A</v>
      </c>
      <c r="E165" s="23">
        <v>46</v>
      </c>
      <c r="F165" s="27" t="str">
        <f t="shared" si="29"/>
        <v>N/A</v>
      </c>
      <c r="G165" s="23">
        <v>310</v>
      </c>
      <c r="H165" s="27" t="str">
        <f t="shared" si="30"/>
        <v>N/A</v>
      </c>
      <c r="I165" s="8">
        <v>76.92</v>
      </c>
      <c r="J165" s="8">
        <v>573.9</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68</v>
      </c>
      <c r="D167" s="27" t="str">
        <f t="shared" si="28"/>
        <v>N/A</v>
      </c>
      <c r="E167" s="23">
        <v>61</v>
      </c>
      <c r="F167" s="27" t="str">
        <f t="shared" si="29"/>
        <v>N/A</v>
      </c>
      <c r="G167" s="23">
        <v>62</v>
      </c>
      <c r="H167" s="27" t="str">
        <f t="shared" si="30"/>
        <v>N/A</v>
      </c>
      <c r="I167" s="8">
        <v>-10.3</v>
      </c>
      <c r="J167" s="8">
        <v>1.639</v>
      </c>
      <c r="K167" s="10" t="s">
        <v>213</v>
      </c>
      <c r="L167" s="111" t="str">
        <f t="shared" si="31"/>
        <v>N/A</v>
      </c>
    </row>
    <row r="168" spans="1:12" x14ac:dyDescent="0.25">
      <c r="A168" s="174" t="s">
        <v>125</v>
      </c>
      <c r="B168" s="22" t="s">
        <v>213</v>
      </c>
      <c r="C168" s="29">
        <v>442046</v>
      </c>
      <c r="D168" s="27" t="str">
        <f t="shared" si="28"/>
        <v>N/A</v>
      </c>
      <c r="E168" s="29">
        <v>623840</v>
      </c>
      <c r="F168" s="27" t="str">
        <f t="shared" si="29"/>
        <v>N/A</v>
      </c>
      <c r="G168" s="29">
        <v>654323</v>
      </c>
      <c r="H168" s="27" t="str">
        <f t="shared" si="30"/>
        <v>N/A</v>
      </c>
      <c r="I168" s="8">
        <v>41.13</v>
      </c>
      <c r="J168" s="8">
        <v>4.8860000000000001</v>
      </c>
      <c r="K168" s="10" t="s">
        <v>213</v>
      </c>
      <c r="L168" s="111" t="str">
        <f t="shared" si="31"/>
        <v>N/A</v>
      </c>
    </row>
    <row r="169" spans="1:12" x14ac:dyDescent="0.25">
      <c r="A169" s="174" t="s">
        <v>1608</v>
      </c>
      <c r="B169" s="22" t="s">
        <v>213</v>
      </c>
      <c r="C169" s="29">
        <v>317018</v>
      </c>
      <c r="D169" s="27" t="str">
        <f t="shared" si="28"/>
        <v>N/A</v>
      </c>
      <c r="E169" s="29">
        <v>621672</v>
      </c>
      <c r="F169" s="27" t="str">
        <f t="shared" si="29"/>
        <v>N/A</v>
      </c>
      <c r="G169" s="29">
        <v>301798</v>
      </c>
      <c r="H169" s="27" t="str">
        <f t="shared" si="30"/>
        <v>N/A</v>
      </c>
      <c r="I169" s="8">
        <v>96.1</v>
      </c>
      <c r="J169" s="8">
        <v>-51.5</v>
      </c>
      <c r="K169" s="10" t="s">
        <v>213</v>
      </c>
      <c r="L169" s="111" t="str">
        <f t="shared" si="31"/>
        <v>N/A</v>
      </c>
    </row>
    <row r="170" spans="1:12" x14ac:dyDescent="0.25">
      <c r="A170" s="174" t="s">
        <v>1365</v>
      </c>
      <c r="B170" s="22" t="s">
        <v>213</v>
      </c>
      <c r="C170" s="29">
        <v>311633</v>
      </c>
      <c r="D170" s="27" t="str">
        <f t="shared" si="28"/>
        <v>N/A</v>
      </c>
      <c r="E170" s="29">
        <v>601337</v>
      </c>
      <c r="F170" s="27" t="str">
        <f t="shared" si="29"/>
        <v>N/A</v>
      </c>
      <c r="G170" s="29">
        <v>639672</v>
      </c>
      <c r="H170" s="27" t="str">
        <f t="shared" si="30"/>
        <v>N/A</v>
      </c>
      <c r="I170" s="8">
        <v>92.96</v>
      </c>
      <c r="J170" s="8">
        <v>6.375</v>
      </c>
      <c r="K170" s="10" t="s">
        <v>213</v>
      </c>
      <c r="L170" s="111" t="str">
        <f t="shared" si="31"/>
        <v>N/A</v>
      </c>
    </row>
    <row r="171" spans="1:12" x14ac:dyDescent="0.25">
      <c r="A171" s="174" t="s">
        <v>1602</v>
      </c>
      <c r="B171" s="22" t="s">
        <v>213</v>
      </c>
      <c r="C171" s="29">
        <v>139464</v>
      </c>
      <c r="D171" s="27" t="str">
        <f t="shared" si="28"/>
        <v>N/A</v>
      </c>
      <c r="E171" s="29">
        <v>79394</v>
      </c>
      <c r="F171" s="27" t="str">
        <f t="shared" si="29"/>
        <v>N/A</v>
      </c>
      <c r="G171" s="29">
        <v>86767</v>
      </c>
      <c r="H171" s="27" t="str">
        <f t="shared" si="30"/>
        <v>N/A</v>
      </c>
      <c r="I171" s="8">
        <v>-43.1</v>
      </c>
      <c r="J171" s="8">
        <v>9.2870000000000008</v>
      </c>
      <c r="K171" s="10" t="s">
        <v>213</v>
      </c>
      <c r="L171" s="111" t="str">
        <f t="shared" si="31"/>
        <v>N/A</v>
      </c>
    </row>
    <row r="172" spans="1:12" x14ac:dyDescent="0.25">
      <c r="A172" s="174" t="s">
        <v>1603</v>
      </c>
      <c r="B172" s="22" t="s">
        <v>213</v>
      </c>
      <c r="C172" s="29">
        <v>441954</v>
      </c>
      <c r="D172" s="27" t="str">
        <f t="shared" si="28"/>
        <v>N/A</v>
      </c>
      <c r="E172" s="29">
        <v>444450</v>
      </c>
      <c r="F172" s="27" t="str">
        <f t="shared" si="29"/>
        <v>N/A</v>
      </c>
      <c r="G172" s="29">
        <v>428929</v>
      </c>
      <c r="H172" s="27" t="str">
        <f t="shared" si="30"/>
        <v>N/A</v>
      </c>
      <c r="I172" s="8">
        <v>0.56479999999999997</v>
      </c>
      <c r="J172" s="8">
        <v>-3.49</v>
      </c>
      <c r="K172" s="10" t="s">
        <v>213</v>
      </c>
      <c r="L172" s="111" t="str">
        <f t="shared" si="31"/>
        <v>N/A</v>
      </c>
    </row>
    <row r="173" spans="1:12" ht="25" x14ac:dyDescent="0.25">
      <c r="A173" s="174" t="s">
        <v>1366</v>
      </c>
      <c r="B173" s="22" t="s">
        <v>213</v>
      </c>
      <c r="C173" s="29">
        <v>1306</v>
      </c>
      <c r="D173" s="27" t="str">
        <f t="shared" ref="D173:D187" si="32">IF($B173="N/A","N/A",IF(C173&gt;10,"No",IF(C173&lt;-10,"No","Yes")))</f>
        <v>N/A</v>
      </c>
      <c r="E173" s="29">
        <v>276</v>
      </c>
      <c r="F173" s="27" t="str">
        <f t="shared" ref="F173:F187" si="33">IF($B173="N/A","N/A",IF(E173&gt;10,"No",IF(E173&lt;-10,"No","Yes")))</f>
        <v>N/A</v>
      </c>
      <c r="G173" s="29">
        <v>1632</v>
      </c>
      <c r="H173" s="27" t="str">
        <f t="shared" ref="H173:H187" si="34">IF($B173="N/A","N/A",IF(G173&gt;10,"No",IF(G173&lt;-10,"No","Yes")))</f>
        <v>N/A</v>
      </c>
      <c r="I173" s="8">
        <v>-78.900000000000006</v>
      </c>
      <c r="J173" s="8">
        <v>491.3</v>
      </c>
      <c r="K173" s="28" t="s">
        <v>736</v>
      </c>
      <c r="L173" s="111" t="str">
        <f t="shared" ref="L173:L187" si="35">IF(J173="Div by 0", "N/A", IF(K173="N/A","N/A", IF(J173&gt;VALUE(MID(K173,1,2)), "No", IF(J173&lt;-1*VALUE(MID(K173,1,2)), "No", "Yes"))))</f>
        <v>No</v>
      </c>
    </row>
    <row r="174" spans="1:12" x14ac:dyDescent="0.25">
      <c r="A174" s="174" t="s">
        <v>647</v>
      </c>
      <c r="B174" s="22" t="s">
        <v>213</v>
      </c>
      <c r="C174" s="23">
        <v>16</v>
      </c>
      <c r="D174" s="27" t="str">
        <f t="shared" si="32"/>
        <v>N/A</v>
      </c>
      <c r="E174" s="23">
        <v>11</v>
      </c>
      <c r="F174" s="27" t="str">
        <f t="shared" si="33"/>
        <v>N/A</v>
      </c>
      <c r="G174" s="23">
        <v>11</v>
      </c>
      <c r="H174" s="27" t="str">
        <f t="shared" si="34"/>
        <v>N/A</v>
      </c>
      <c r="I174" s="8">
        <v>-62.5</v>
      </c>
      <c r="J174" s="8">
        <v>83.33</v>
      </c>
      <c r="K174" s="28" t="s">
        <v>736</v>
      </c>
      <c r="L174" s="111" t="str">
        <f t="shared" si="35"/>
        <v>No</v>
      </c>
    </row>
    <row r="175" spans="1:12" x14ac:dyDescent="0.25">
      <c r="A175" s="174" t="s">
        <v>1367</v>
      </c>
      <c r="B175" s="22" t="s">
        <v>213</v>
      </c>
      <c r="C175" s="29">
        <v>81.625</v>
      </c>
      <c r="D175" s="27" t="str">
        <f t="shared" si="32"/>
        <v>N/A</v>
      </c>
      <c r="E175" s="29">
        <v>46</v>
      </c>
      <c r="F175" s="27" t="str">
        <f t="shared" si="33"/>
        <v>N/A</v>
      </c>
      <c r="G175" s="29">
        <v>148.36363635999999</v>
      </c>
      <c r="H175" s="27" t="str">
        <f t="shared" si="34"/>
        <v>N/A</v>
      </c>
      <c r="I175" s="8">
        <v>-43.6</v>
      </c>
      <c r="J175" s="8">
        <v>222.5</v>
      </c>
      <c r="K175" s="28" t="s">
        <v>736</v>
      </c>
      <c r="L175" s="111" t="str">
        <f t="shared" si="35"/>
        <v>No</v>
      </c>
    </row>
    <row r="176" spans="1:12" ht="25" x14ac:dyDescent="0.25">
      <c r="A176" s="174" t="s">
        <v>1368</v>
      </c>
      <c r="B176" s="22" t="s">
        <v>213</v>
      </c>
      <c r="C176" s="29">
        <v>0</v>
      </c>
      <c r="D176" s="27" t="str">
        <f t="shared" si="32"/>
        <v>N/A</v>
      </c>
      <c r="E176" s="29">
        <v>0</v>
      </c>
      <c r="F176" s="27" t="str">
        <f t="shared" si="33"/>
        <v>N/A</v>
      </c>
      <c r="G176" s="29">
        <v>0</v>
      </c>
      <c r="H176" s="27" t="str">
        <f t="shared" si="34"/>
        <v>N/A</v>
      </c>
      <c r="I176" s="8" t="s">
        <v>1748</v>
      </c>
      <c r="J176" s="8" t="s">
        <v>1748</v>
      </c>
      <c r="K176" s="28" t="s">
        <v>736</v>
      </c>
      <c r="L176" s="111" t="str">
        <f t="shared" si="35"/>
        <v>N/A</v>
      </c>
    </row>
    <row r="177" spans="1:12" x14ac:dyDescent="0.25">
      <c r="A177" s="174" t="s">
        <v>514</v>
      </c>
      <c r="B177" s="22" t="s">
        <v>213</v>
      </c>
      <c r="C177" s="23">
        <v>0</v>
      </c>
      <c r="D177" s="27" t="str">
        <f t="shared" si="32"/>
        <v>N/A</v>
      </c>
      <c r="E177" s="23">
        <v>0</v>
      </c>
      <c r="F177" s="27" t="str">
        <f t="shared" si="33"/>
        <v>N/A</v>
      </c>
      <c r="G177" s="23">
        <v>0</v>
      </c>
      <c r="H177" s="27" t="str">
        <f t="shared" si="34"/>
        <v>N/A</v>
      </c>
      <c r="I177" s="8" t="s">
        <v>1748</v>
      </c>
      <c r="J177" s="8" t="s">
        <v>1748</v>
      </c>
      <c r="K177" s="28" t="s">
        <v>736</v>
      </c>
      <c r="L177" s="111" t="str">
        <f t="shared" si="35"/>
        <v>N/A</v>
      </c>
    </row>
    <row r="178" spans="1:12" x14ac:dyDescent="0.25">
      <c r="A178" s="174" t="s">
        <v>1369</v>
      </c>
      <c r="B178" s="22" t="s">
        <v>213</v>
      </c>
      <c r="C178" s="29" t="s">
        <v>1748</v>
      </c>
      <c r="D178" s="27" t="str">
        <f t="shared" si="32"/>
        <v>N/A</v>
      </c>
      <c r="E178" s="29" t="s">
        <v>1748</v>
      </c>
      <c r="F178" s="27" t="str">
        <f t="shared" si="33"/>
        <v>N/A</v>
      </c>
      <c r="G178" s="29" t="s">
        <v>1748</v>
      </c>
      <c r="H178" s="27" t="str">
        <f t="shared" si="34"/>
        <v>N/A</v>
      </c>
      <c r="I178" s="8" t="s">
        <v>1748</v>
      </c>
      <c r="J178" s="8" t="s">
        <v>1748</v>
      </c>
      <c r="K178" s="28" t="s">
        <v>736</v>
      </c>
      <c r="L178" s="111" t="str">
        <f t="shared" si="35"/>
        <v>N/A</v>
      </c>
    </row>
    <row r="179" spans="1:12" ht="25" x14ac:dyDescent="0.25">
      <c r="A179" s="174" t="s">
        <v>1370</v>
      </c>
      <c r="B179" s="22" t="s">
        <v>213</v>
      </c>
      <c r="C179" s="29">
        <v>670070</v>
      </c>
      <c r="D179" s="27" t="str">
        <f t="shared" si="32"/>
        <v>N/A</v>
      </c>
      <c r="E179" s="29">
        <v>1034357</v>
      </c>
      <c r="F179" s="27" t="str">
        <f t="shared" si="33"/>
        <v>N/A</v>
      </c>
      <c r="G179" s="29">
        <v>1207753</v>
      </c>
      <c r="H179" s="27" t="str">
        <f t="shared" si="34"/>
        <v>N/A</v>
      </c>
      <c r="I179" s="8">
        <v>54.37</v>
      </c>
      <c r="J179" s="8">
        <v>16.760000000000002</v>
      </c>
      <c r="K179" s="28" t="s">
        <v>736</v>
      </c>
      <c r="L179" s="111" t="str">
        <f t="shared" si="35"/>
        <v>Yes</v>
      </c>
    </row>
    <row r="180" spans="1:12" x14ac:dyDescent="0.25">
      <c r="A180" s="174" t="s">
        <v>515</v>
      </c>
      <c r="B180" s="22" t="s">
        <v>213</v>
      </c>
      <c r="C180" s="23">
        <v>2024</v>
      </c>
      <c r="D180" s="27" t="str">
        <f t="shared" si="32"/>
        <v>N/A</v>
      </c>
      <c r="E180" s="23">
        <v>4280</v>
      </c>
      <c r="F180" s="27" t="str">
        <f t="shared" si="33"/>
        <v>N/A</v>
      </c>
      <c r="G180" s="23">
        <v>4732</v>
      </c>
      <c r="H180" s="27" t="str">
        <f t="shared" si="34"/>
        <v>N/A</v>
      </c>
      <c r="I180" s="8">
        <v>111.5</v>
      </c>
      <c r="J180" s="8">
        <v>10.56</v>
      </c>
      <c r="K180" s="28" t="s">
        <v>736</v>
      </c>
      <c r="L180" s="111" t="str">
        <f t="shared" si="35"/>
        <v>Yes</v>
      </c>
    </row>
    <row r="181" spans="1:12" x14ac:dyDescent="0.25">
      <c r="A181" s="174" t="s">
        <v>1371</v>
      </c>
      <c r="B181" s="22" t="s">
        <v>213</v>
      </c>
      <c r="C181" s="29">
        <v>331.06225296000002</v>
      </c>
      <c r="D181" s="27" t="str">
        <f t="shared" si="32"/>
        <v>N/A</v>
      </c>
      <c r="E181" s="29">
        <v>241.67219625999999</v>
      </c>
      <c r="F181" s="27" t="str">
        <f t="shared" si="33"/>
        <v>N/A</v>
      </c>
      <c r="G181" s="29">
        <v>255.23098056000001</v>
      </c>
      <c r="H181" s="27" t="str">
        <f t="shared" si="34"/>
        <v>N/A</v>
      </c>
      <c r="I181" s="8">
        <v>-27</v>
      </c>
      <c r="J181" s="8">
        <v>5.61</v>
      </c>
      <c r="K181" s="28" t="s">
        <v>736</v>
      </c>
      <c r="L181" s="111" t="str">
        <f t="shared" si="35"/>
        <v>Yes</v>
      </c>
    </row>
    <row r="182" spans="1:12" ht="25" x14ac:dyDescent="0.25">
      <c r="A182" s="174" t="s">
        <v>1372</v>
      </c>
      <c r="B182" s="22" t="s">
        <v>213</v>
      </c>
      <c r="C182" s="29">
        <v>0</v>
      </c>
      <c r="D182" s="27" t="str">
        <f t="shared" si="32"/>
        <v>N/A</v>
      </c>
      <c r="E182" s="29">
        <v>0</v>
      </c>
      <c r="F182" s="27" t="str">
        <f t="shared" si="33"/>
        <v>N/A</v>
      </c>
      <c r="G182" s="29">
        <v>0</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0</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163527607</v>
      </c>
      <c r="D185" s="27" t="str">
        <f t="shared" si="32"/>
        <v>N/A</v>
      </c>
      <c r="E185" s="29">
        <v>110652685</v>
      </c>
      <c r="F185" s="27" t="str">
        <f t="shared" si="33"/>
        <v>N/A</v>
      </c>
      <c r="G185" s="29">
        <v>94785226</v>
      </c>
      <c r="H185" s="27" t="str">
        <f t="shared" si="34"/>
        <v>N/A</v>
      </c>
      <c r="I185" s="8">
        <v>-32.299999999999997</v>
      </c>
      <c r="J185" s="8">
        <v>-14.3</v>
      </c>
      <c r="K185" s="28" t="s">
        <v>736</v>
      </c>
      <c r="L185" s="111" t="str">
        <f t="shared" si="35"/>
        <v>Yes</v>
      </c>
    </row>
    <row r="186" spans="1:12" ht="25" x14ac:dyDescent="0.25">
      <c r="A186" s="174" t="s">
        <v>517</v>
      </c>
      <c r="B186" s="22" t="s">
        <v>213</v>
      </c>
      <c r="C186" s="23">
        <v>5575</v>
      </c>
      <c r="D186" s="27" t="str">
        <f t="shared" si="32"/>
        <v>N/A</v>
      </c>
      <c r="E186" s="23">
        <v>3368</v>
      </c>
      <c r="F186" s="27" t="str">
        <f t="shared" si="33"/>
        <v>N/A</v>
      </c>
      <c r="G186" s="23">
        <v>3432</v>
      </c>
      <c r="H186" s="27" t="str">
        <f t="shared" si="34"/>
        <v>N/A</v>
      </c>
      <c r="I186" s="8">
        <v>-39.6</v>
      </c>
      <c r="J186" s="8">
        <v>1.9</v>
      </c>
      <c r="K186" s="28" t="s">
        <v>736</v>
      </c>
      <c r="L186" s="111" t="str">
        <f t="shared" si="35"/>
        <v>Yes</v>
      </c>
    </row>
    <row r="187" spans="1:12" ht="25" x14ac:dyDescent="0.25">
      <c r="A187" s="174" t="s">
        <v>1375</v>
      </c>
      <c r="B187" s="22" t="s">
        <v>213</v>
      </c>
      <c r="C187" s="29">
        <v>29332.306187999999</v>
      </c>
      <c r="D187" s="27" t="str">
        <f t="shared" si="32"/>
        <v>N/A</v>
      </c>
      <c r="E187" s="29">
        <v>32854.122625000004</v>
      </c>
      <c r="F187" s="27" t="str">
        <f t="shared" si="33"/>
        <v>N/A</v>
      </c>
      <c r="G187" s="29">
        <v>27618.072843999998</v>
      </c>
      <c r="H187" s="27" t="str">
        <f t="shared" si="34"/>
        <v>N/A</v>
      </c>
      <c r="I187" s="8">
        <v>12.01</v>
      </c>
      <c r="J187" s="8">
        <v>-15.9</v>
      </c>
      <c r="K187" s="28" t="s">
        <v>736</v>
      </c>
      <c r="L187" s="111" t="str">
        <f t="shared" si="35"/>
        <v>Yes</v>
      </c>
    </row>
    <row r="188" spans="1:12" x14ac:dyDescent="0.25">
      <c r="A188" s="143" t="s">
        <v>1376</v>
      </c>
      <c r="B188" s="22" t="s">
        <v>213</v>
      </c>
      <c r="C188" s="29">
        <v>217915629</v>
      </c>
      <c r="D188" s="27" t="str">
        <f t="shared" ref="D188:D203" si="36">IF($B188="N/A","N/A",IF(C188&gt;10,"No",IF(C188&lt;-10,"No","Yes")))</f>
        <v>N/A</v>
      </c>
      <c r="E188" s="29">
        <v>239053976</v>
      </c>
      <c r="F188" s="27" t="str">
        <f t="shared" ref="F188:F203" si="37">IF($B188="N/A","N/A",IF(E188&gt;10,"No",IF(E188&lt;-10,"No","Yes")))</f>
        <v>N/A</v>
      </c>
      <c r="G188" s="29">
        <v>255029659</v>
      </c>
      <c r="H188" s="27" t="str">
        <f t="shared" ref="H188:H203" si="38">IF($B188="N/A","N/A",IF(G188&gt;10,"No",IF(G188&lt;-10,"No","Yes")))</f>
        <v>N/A</v>
      </c>
      <c r="I188" s="8">
        <v>9.6999999999999993</v>
      </c>
      <c r="J188" s="8">
        <v>6.6829999999999998</v>
      </c>
      <c r="K188" s="28" t="s">
        <v>736</v>
      </c>
      <c r="L188" s="111" t="str">
        <f t="shared" ref="L188:L203" si="39">IF(J188="Div by 0", "N/A", IF(K188="N/A","N/A", IF(J188&gt;VALUE(MID(K188,1,2)), "No", IF(J188&lt;-1*VALUE(MID(K188,1,2)), "No", "Yes"))))</f>
        <v>Yes</v>
      </c>
    </row>
    <row r="189" spans="1:12" x14ac:dyDescent="0.25">
      <c r="A189" s="143" t="s">
        <v>1473</v>
      </c>
      <c r="B189" s="22" t="s">
        <v>213</v>
      </c>
      <c r="C189" s="23">
        <v>6932</v>
      </c>
      <c r="D189" s="27" t="str">
        <f t="shared" si="36"/>
        <v>N/A</v>
      </c>
      <c r="E189" s="23">
        <v>6140</v>
      </c>
      <c r="F189" s="27" t="str">
        <f t="shared" si="37"/>
        <v>N/A</v>
      </c>
      <c r="G189" s="23">
        <v>6530</v>
      </c>
      <c r="H189" s="27" t="str">
        <f t="shared" si="38"/>
        <v>N/A</v>
      </c>
      <c r="I189" s="8">
        <v>-11.4</v>
      </c>
      <c r="J189" s="8">
        <v>6.3520000000000003</v>
      </c>
      <c r="K189" s="28" t="s">
        <v>736</v>
      </c>
      <c r="L189" s="111" t="str">
        <f t="shared" si="39"/>
        <v>Yes</v>
      </c>
    </row>
    <row r="190" spans="1:12" x14ac:dyDescent="0.25">
      <c r="A190" s="143" t="s">
        <v>1474</v>
      </c>
      <c r="B190" s="22" t="s">
        <v>213</v>
      </c>
      <c r="C190" s="29">
        <v>31436.184217999999</v>
      </c>
      <c r="D190" s="27" t="str">
        <f t="shared" si="36"/>
        <v>N/A</v>
      </c>
      <c r="E190" s="29">
        <v>38933.872313</v>
      </c>
      <c r="F190" s="27" t="str">
        <f t="shared" si="37"/>
        <v>N/A</v>
      </c>
      <c r="G190" s="29">
        <v>39055.077947999998</v>
      </c>
      <c r="H190" s="27" t="str">
        <f t="shared" si="38"/>
        <v>N/A</v>
      </c>
      <c r="I190" s="8">
        <v>23.85</v>
      </c>
      <c r="J190" s="8">
        <v>0.31130000000000002</v>
      </c>
      <c r="K190" s="28" t="s">
        <v>736</v>
      </c>
      <c r="L190" s="111" t="str">
        <f t="shared" si="39"/>
        <v>Yes</v>
      </c>
    </row>
    <row r="191" spans="1:12" x14ac:dyDescent="0.25">
      <c r="A191" s="143" t="s">
        <v>1475</v>
      </c>
      <c r="B191" s="22" t="s">
        <v>213</v>
      </c>
      <c r="C191" s="29">
        <v>12030.201349000001</v>
      </c>
      <c r="D191" s="27" t="str">
        <f t="shared" si="36"/>
        <v>N/A</v>
      </c>
      <c r="E191" s="29">
        <v>18687.550754</v>
      </c>
      <c r="F191" s="27" t="str">
        <f t="shared" si="37"/>
        <v>N/A</v>
      </c>
      <c r="G191" s="29">
        <v>22086.089854999998</v>
      </c>
      <c r="H191" s="27" t="str">
        <f t="shared" si="38"/>
        <v>N/A</v>
      </c>
      <c r="I191" s="8">
        <v>55.34</v>
      </c>
      <c r="J191" s="8">
        <v>18.190000000000001</v>
      </c>
      <c r="K191" s="28" t="s">
        <v>736</v>
      </c>
      <c r="L191" s="111" t="str">
        <f t="shared" si="39"/>
        <v>Yes</v>
      </c>
    </row>
    <row r="192" spans="1:12" x14ac:dyDescent="0.25">
      <c r="A192" s="143" t="s">
        <v>1476</v>
      </c>
      <c r="B192" s="22" t="s">
        <v>213</v>
      </c>
      <c r="C192" s="29">
        <v>35085.688238000002</v>
      </c>
      <c r="D192" s="27" t="str">
        <f t="shared" si="36"/>
        <v>N/A</v>
      </c>
      <c r="E192" s="29">
        <v>42991.735017999999</v>
      </c>
      <c r="F192" s="27" t="str">
        <f t="shared" si="37"/>
        <v>N/A</v>
      </c>
      <c r="G192" s="29">
        <v>42438.152066000002</v>
      </c>
      <c r="H192" s="27" t="str">
        <f t="shared" si="38"/>
        <v>N/A</v>
      </c>
      <c r="I192" s="8">
        <v>22.53</v>
      </c>
      <c r="J192" s="8">
        <v>-1.29</v>
      </c>
      <c r="K192" s="28" t="s">
        <v>736</v>
      </c>
      <c r="L192" s="111" t="str">
        <f t="shared" si="39"/>
        <v>Yes</v>
      </c>
    </row>
    <row r="193" spans="1:12" x14ac:dyDescent="0.25">
      <c r="A193" s="174" t="s">
        <v>1477</v>
      </c>
      <c r="B193" s="22" t="s">
        <v>213</v>
      </c>
      <c r="C193" s="5">
        <v>32.143188352000003</v>
      </c>
      <c r="D193" s="27" t="str">
        <f t="shared" si="36"/>
        <v>N/A</v>
      </c>
      <c r="E193" s="5">
        <v>27.874880827999998</v>
      </c>
      <c r="F193" s="27" t="str">
        <f t="shared" si="37"/>
        <v>N/A</v>
      </c>
      <c r="G193" s="5">
        <v>28.832567997000002</v>
      </c>
      <c r="H193" s="27" t="str">
        <f t="shared" si="38"/>
        <v>N/A</v>
      </c>
      <c r="I193" s="8">
        <v>-13.3</v>
      </c>
      <c r="J193" s="8">
        <v>3.4359999999999999</v>
      </c>
      <c r="K193" s="28" t="s">
        <v>736</v>
      </c>
      <c r="L193" s="111" t="str">
        <f t="shared" si="39"/>
        <v>Yes</v>
      </c>
    </row>
    <row r="194" spans="1:12" x14ac:dyDescent="0.25">
      <c r="A194" s="174" t="s">
        <v>1478</v>
      </c>
      <c r="B194" s="22" t="s">
        <v>213</v>
      </c>
      <c r="C194" s="5">
        <v>13.719270420000001</v>
      </c>
      <c r="D194" s="27" t="str">
        <f t="shared" si="36"/>
        <v>N/A</v>
      </c>
      <c r="E194" s="5">
        <v>12.439054882000001</v>
      </c>
      <c r="F194" s="27" t="str">
        <f t="shared" si="37"/>
        <v>N/A</v>
      </c>
      <c r="G194" s="5">
        <v>12.769895126</v>
      </c>
      <c r="H194" s="27" t="str">
        <f t="shared" si="38"/>
        <v>N/A</v>
      </c>
      <c r="I194" s="8">
        <v>-9.33</v>
      </c>
      <c r="J194" s="8">
        <v>2.66</v>
      </c>
      <c r="K194" s="28" t="s">
        <v>736</v>
      </c>
      <c r="L194" s="111" t="str">
        <f t="shared" si="39"/>
        <v>Yes</v>
      </c>
    </row>
    <row r="195" spans="1:12" x14ac:dyDescent="0.25">
      <c r="A195" s="174" t="s">
        <v>1479</v>
      </c>
      <c r="B195" s="22" t="s">
        <v>213</v>
      </c>
      <c r="C195" s="5">
        <v>43.024454919999997</v>
      </c>
      <c r="D195" s="27" t="str">
        <f t="shared" si="36"/>
        <v>N/A</v>
      </c>
      <c r="E195" s="5">
        <v>37.5</v>
      </c>
      <c r="F195" s="27" t="str">
        <f t="shared" si="37"/>
        <v>N/A</v>
      </c>
      <c r="G195" s="5">
        <v>38.597859219</v>
      </c>
      <c r="H195" s="27" t="str">
        <f t="shared" si="38"/>
        <v>N/A</v>
      </c>
      <c r="I195" s="8">
        <v>-12.8</v>
      </c>
      <c r="J195" s="8">
        <v>2.9279999999999999</v>
      </c>
      <c r="K195" s="28" t="s">
        <v>736</v>
      </c>
      <c r="L195" s="111" t="str">
        <f t="shared" si="39"/>
        <v>Yes</v>
      </c>
    </row>
    <row r="196" spans="1:12" x14ac:dyDescent="0.25">
      <c r="A196" s="143" t="s">
        <v>1388</v>
      </c>
      <c r="B196" s="22" t="s">
        <v>213</v>
      </c>
      <c r="C196" s="29">
        <v>163261982</v>
      </c>
      <c r="D196" s="27" t="str">
        <f t="shared" si="36"/>
        <v>N/A</v>
      </c>
      <c r="E196" s="29">
        <v>110652685</v>
      </c>
      <c r="F196" s="27" t="str">
        <f t="shared" si="37"/>
        <v>N/A</v>
      </c>
      <c r="G196" s="29">
        <v>94785226</v>
      </c>
      <c r="H196" s="27" t="str">
        <f t="shared" si="38"/>
        <v>N/A</v>
      </c>
      <c r="I196" s="8">
        <v>-32.200000000000003</v>
      </c>
      <c r="J196" s="8">
        <v>-14.3</v>
      </c>
      <c r="K196" s="28" t="s">
        <v>736</v>
      </c>
      <c r="L196" s="111" t="str">
        <f t="shared" si="39"/>
        <v>Yes</v>
      </c>
    </row>
    <row r="197" spans="1:12" x14ac:dyDescent="0.25">
      <c r="A197" s="143" t="s">
        <v>1480</v>
      </c>
      <c r="B197" s="22" t="s">
        <v>213</v>
      </c>
      <c r="C197" s="23">
        <v>5552</v>
      </c>
      <c r="D197" s="27" t="str">
        <f t="shared" si="36"/>
        <v>N/A</v>
      </c>
      <c r="E197" s="23">
        <v>3368</v>
      </c>
      <c r="F197" s="27" t="str">
        <f t="shared" si="37"/>
        <v>N/A</v>
      </c>
      <c r="G197" s="23">
        <v>3432</v>
      </c>
      <c r="H197" s="27" t="str">
        <f t="shared" si="38"/>
        <v>N/A</v>
      </c>
      <c r="I197" s="8">
        <v>-39.299999999999997</v>
      </c>
      <c r="J197" s="8">
        <v>1.9</v>
      </c>
      <c r="K197" s="28" t="s">
        <v>736</v>
      </c>
      <c r="L197" s="111" t="str">
        <f t="shared" si="39"/>
        <v>Yes</v>
      </c>
    </row>
    <row r="198" spans="1:12" ht="25" x14ac:dyDescent="0.25">
      <c r="A198" s="143" t="s">
        <v>1481</v>
      </c>
      <c r="B198" s="22" t="s">
        <v>213</v>
      </c>
      <c r="C198" s="29">
        <v>29405.976585</v>
      </c>
      <c r="D198" s="27" t="str">
        <f t="shared" si="36"/>
        <v>N/A</v>
      </c>
      <c r="E198" s="29">
        <v>32854.122625000004</v>
      </c>
      <c r="F198" s="27" t="str">
        <f t="shared" si="37"/>
        <v>N/A</v>
      </c>
      <c r="G198" s="29">
        <v>27618.072843999998</v>
      </c>
      <c r="H198" s="27" t="str">
        <f t="shared" si="38"/>
        <v>N/A</v>
      </c>
      <c r="I198" s="8">
        <v>11.73</v>
      </c>
      <c r="J198" s="8">
        <v>-15.9</v>
      </c>
      <c r="K198" s="28" t="s">
        <v>736</v>
      </c>
      <c r="L198" s="111" t="str">
        <f t="shared" si="39"/>
        <v>Yes</v>
      </c>
    </row>
    <row r="199" spans="1:12" ht="25" x14ac:dyDescent="0.25">
      <c r="A199" s="143" t="s">
        <v>1482</v>
      </c>
      <c r="B199" s="22" t="s">
        <v>213</v>
      </c>
      <c r="C199" s="29">
        <v>5058.8045775000001</v>
      </c>
      <c r="D199" s="27" t="str">
        <f t="shared" si="36"/>
        <v>N/A</v>
      </c>
      <c r="E199" s="29">
        <v>8437.4253731000008</v>
      </c>
      <c r="F199" s="27" t="str">
        <f t="shared" si="37"/>
        <v>N/A</v>
      </c>
      <c r="G199" s="29">
        <v>4526.0899471000002</v>
      </c>
      <c r="H199" s="27" t="str">
        <f t="shared" si="38"/>
        <v>N/A</v>
      </c>
      <c r="I199" s="8">
        <v>66.790000000000006</v>
      </c>
      <c r="J199" s="8">
        <v>-46.4</v>
      </c>
      <c r="K199" s="28" t="s">
        <v>736</v>
      </c>
      <c r="L199" s="111" t="str">
        <f t="shared" si="39"/>
        <v>No</v>
      </c>
    </row>
    <row r="200" spans="1:12" ht="25" x14ac:dyDescent="0.25">
      <c r="A200" s="143" t="s">
        <v>1483</v>
      </c>
      <c r="B200" s="22" t="s">
        <v>213</v>
      </c>
      <c r="C200" s="29">
        <v>32387.324176999999</v>
      </c>
      <c r="D200" s="27" t="str">
        <f t="shared" si="36"/>
        <v>N/A</v>
      </c>
      <c r="E200" s="29">
        <v>33865.822510999998</v>
      </c>
      <c r="F200" s="27" t="str">
        <f t="shared" si="37"/>
        <v>N/A</v>
      </c>
      <c r="G200" s="29">
        <v>28990.328704</v>
      </c>
      <c r="H200" s="27" t="str">
        <f t="shared" si="38"/>
        <v>N/A</v>
      </c>
      <c r="I200" s="8">
        <v>4.5650000000000004</v>
      </c>
      <c r="J200" s="8">
        <v>-14.4</v>
      </c>
      <c r="K200" s="28" t="s">
        <v>736</v>
      </c>
      <c r="L200" s="111" t="str">
        <f t="shared" si="39"/>
        <v>Yes</v>
      </c>
    </row>
    <row r="201" spans="1:12" ht="25" x14ac:dyDescent="0.25">
      <c r="A201" s="143" t="s">
        <v>1484</v>
      </c>
      <c r="B201" s="22" t="s">
        <v>213</v>
      </c>
      <c r="C201" s="5">
        <v>25.744227024000001</v>
      </c>
      <c r="D201" s="27" t="str">
        <f t="shared" si="36"/>
        <v>N/A</v>
      </c>
      <c r="E201" s="5">
        <v>15.290325510000001</v>
      </c>
      <c r="F201" s="27" t="str">
        <f t="shared" si="37"/>
        <v>N/A</v>
      </c>
      <c r="G201" s="5">
        <v>15.153655951999999</v>
      </c>
      <c r="H201" s="27" t="str">
        <f t="shared" si="38"/>
        <v>N/A</v>
      </c>
      <c r="I201" s="8">
        <v>-40.6</v>
      </c>
      <c r="J201" s="8">
        <v>-0.89400000000000002</v>
      </c>
      <c r="K201" s="28" t="s">
        <v>736</v>
      </c>
      <c r="L201" s="111" t="str">
        <f t="shared" si="39"/>
        <v>Yes</v>
      </c>
    </row>
    <row r="202" spans="1:12" ht="25" x14ac:dyDescent="0.25">
      <c r="A202" s="143" t="s">
        <v>1485</v>
      </c>
      <c r="B202" s="22" t="s">
        <v>213</v>
      </c>
      <c r="C202" s="5">
        <v>7.5072693628999998</v>
      </c>
      <c r="D202" s="27" t="str">
        <f t="shared" si="36"/>
        <v>N/A</v>
      </c>
      <c r="E202" s="5">
        <v>1.6752094012000001</v>
      </c>
      <c r="F202" s="27" t="str">
        <f t="shared" si="37"/>
        <v>N/A</v>
      </c>
      <c r="G202" s="5">
        <v>2.3318938927000001</v>
      </c>
      <c r="H202" s="27" t="str">
        <f t="shared" si="38"/>
        <v>N/A</v>
      </c>
      <c r="I202" s="8">
        <v>-77.7</v>
      </c>
      <c r="J202" s="8">
        <v>39.200000000000003</v>
      </c>
      <c r="K202" s="28" t="s">
        <v>736</v>
      </c>
      <c r="L202" s="111" t="str">
        <f t="shared" si="39"/>
        <v>No</v>
      </c>
    </row>
    <row r="203" spans="1:12" ht="25" x14ac:dyDescent="0.25">
      <c r="A203" s="179" t="s">
        <v>1486</v>
      </c>
      <c r="B203" s="119" t="s">
        <v>213</v>
      </c>
      <c r="C203" s="120">
        <v>36.468768415</v>
      </c>
      <c r="D203" s="151" t="str">
        <f t="shared" si="36"/>
        <v>N/A</v>
      </c>
      <c r="E203" s="120">
        <v>23.751468859999999</v>
      </c>
      <c r="F203" s="151" t="str">
        <f t="shared" si="37"/>
        <v>N/A</v>
      </c>
      <c r="G203" s="120">
        <v>22.967321188</v>
      </c>
      <c r="H203" s="151" t="str">
        <f t="shared" si="38"/>
        <v>N/A</v>
      </c>
      <c r="I203" s="152">
        <v>-34.9</v>
      </c>
      <c r="J203" s="152">
        <v>-3.3</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57791</v>
      </c>
      <c r="D6" s="27" t="str">
        <f>IF($B6="N/A","N/A",IF(C6&gt;10,"No",IF(C6&lt;-10,"No","Yes")))</f>
        <v>N/A</v>
      </c>
      <c r="E6" s="23">
        <v>55776</v>
      </c>
      <c r="F6" s="27" t="str">
        <f>IF($B6="N/A","N/A",IF(E6&gt;10,"No",IF(E6&lt;-10,"No","Yes")))</f>
        <v>N/A</v>
      </c>
      <c r="G6" s="23">
        <v>55485</v>
      </c>
      <c r="H6" s="27" t="str">
        <f>IF($B6="N/A","N/A",IF(G6&gt;10,"No",IF(G6&lt;-10,"No","Yes")))</f>
        <v>N/A</v>
      </c>
      <c r="I6" s="8">
        <v>-3.49</v>
      </c>
      <c r="J6" s="8">
        <v>-0.52200000000000002</v>
      </c>
      <c r="K6" s="28" t="s">
        <v>736</v>
      </c>
      <c r="L6" s="111" t="str">
        <f t="shared" ref="L6:L46" si="0">IF(J6="Div by 0", "N/A", IF(K6="N/A","N/A", IF(J6&gt;VALUE(MID(K6,1,2)), "No", IF(J6&lt;-1*VALUE(MID(K6,1,2)), "No", "Yes"))))</f>
        <v>Yes</v>
      </c>
    </row>
    <row r="7" spans="1:12" x14ac:dyDescent="0.25">
      <c r="A7" s="174" t="s">
        <v>10</v>
      </c>
      <c r="B7" s="22" t="s">
        <v>213</v>
      </c>
      <c r="C7" s="23">
        <v>45186</v>
      </c>
      <c r="D7" s="27" t="str">
        <f>IF($B7="N/A","N/A",IF(C7&gt;10,"No",IF(C7&lt;-10,"No","Yes")))</f>
        <v>N/A</v>
      </c>
      <c r="E7" s="23">
        <v>44206</v>
      </c>
      <c r="F7" s="27" t="str">
        <f>IF($B7="N/A","N/A",IF(E7&gt;10,"No",IF(E7&lt;-10,"No","Yes")))</f>
        <v>N/A</v>
      </c>
      <c r="G7" s="23">
        <v>44821</v>
      </c>
      <c r="H7" s="27" t="str">
        <f>IF($B7="N/A","N/A",IF(G7&gt;10,"No",IF(G7&lt;-10,"No","Yes")))</f>
        <v>N/A</v>
      </c>
      <c r="I7" s="8">
        <v>-2.17</v>
      </c>
      <c r="J7" s="8">
        <v>1.391</v>
      </c>
      <c r="K7" s="28" t="s">
        <v>736</v>
      </c>
      <c r="L7" s="111" t="str">
        <f t="shared" si="0"/>
        <v>Yes</v>
      </c>
    </row>
    <row r="8" spans="1:12" x14ac:dyDescent="0.25">
      <c r="A8" s="174" t="s">
        <v>91</v>
      </c>
      <c r="B8" s="5" t="s">
        <v>297</v>
      </c>
      <c r="C8" s="4">
        <v>78.188645291</v>
      </c>
      <c r="D8" s="27" t="str">
        <f>IF($B8="N/A","N/A",IF(C8&gt;90,"No",IF(C8&lt;65,"No","Yes")))</f>
        <v>Yes</v>
      </c>
      <c r="E8" s="4">
        <v>79.256310958</v>
      </c>
      <c r="F8" s="27" t="str">
        <f>IF($B8="N/A","N/A",IF(E8&gt;90,"No",IF(E8&lt;65,"No","Yes")))</f>
        <v>Yes</v>
      </c>
      <c r="G8" s="4">
        <v>80.780391097000006</v>
      </c>
      <c r="H8" s="27" t="str">
        <f>IF($B8="N/A","N/A",IF(G8&gt;90,"No",IF(G8&lt;65,"No","Yes")))</f>
        <v>Yes</v>
      </c>
      <c r="I8" s="8">
        <v>1.365</v>
      </c>
      <c r="J8" s="8">
        <v>1.923</v>
      </c>
      <c r="K8" s="28" t="s">
        <v>736</v>
      </c>
      <c r="L8" s="111" t="str">
        <f t="shared" si="0"/>
        <v>Yes</v>
      </c>
    </row>
    <row r="9" spans="1:12" x14ac:dyDescent="0.25">
      <c r="A9" s="174" t="s">
        <v>92</v>
      </c>
      <c r="B9" s="5" t="s">
        <v>298</v>
      </c>
      <c r="C9" s="4">
        <v>84.596662030999994</v>
      </c>
      <c r="D9" s="27" t="str">
        <f>IF($B9="N/A","N/A",IF(C9&gt;100,"No",IF(C9&lt;90,"No","Yes")))</f>
        <v>No</v>
      </c>
      <c r="E9" s="4">
        <v>86.325906509000006</v>
      </c>
      <c r="F9" s="27" t="str">
        <f>IF($B9="N/A","N/A",IF(E9&gt;100,"No",IF(E9&lt;90,"No","Yes")))</f>
        <v>No</v>
      </c>
      <c r="G9" s="4">
        <v>88.706521738999996</v>
      </c>
      <c r="H9" s="27" t="str">
        <f>IF($B9="N/A","N/A",IF(G9&gt;100,"No",IF(G9&lt;90,"No","Yes")))</f>
        <v>No</v>
      </c>
      <c r="I9" s="8">
        <v>2.044</v>
      </c>
      <c r="J9" s="8">
        <v>2.758</v>
      </c>
      <c r="K9" s="28" t="s">
        <v>736</v>
      </c>
      <c r="L9" s="111" t="str">
        <f t="shared" si="0"/>
        <v>Yes</v>
      </c>
    </row>
    <row r="10" spans="1:12" x14ac:dyDescent="0.25">
      <c r="A10" s="174" t="s">
        <v>93</v>
      </c>
      <c r="B10" s="5" t="s">
        <v>299</v>
      </c>
      <c r="C10" s="4">
        <v>87.978517081999996</v>
      </c>
      <c r="D10" s="27" t="str">
        <f>IF($B10="N/A","N/A",IF(C10&gt;100,"No",IF(C10&lt;85,"No","Yes")))</f>
        <v>Yes</v>
      </c>
      <c r="E10" s="4">
        <v>87.857510366</v>
      </c>
      <c r="F10" s="27" t="str">
        <f>IF($B10="N/A","N/A",IF(E10&gt;100,"No",IF(E10&lt;85,"No","Yes")))</f>
        <v>Yes</v>
      </c>
      <c r="G10" s="4">
        <v>90.442169723999996</v>
      </c>
      <c r="H10" s="27" t="str">
        <f>IF($B10="N/A","N/A",IF(G10&gt;100,"No",IF(G10&lt;85,"No","Yes")))</f>
        <v>Yes</v>
      </c>
      <c r="I10" s="8">
        <v>-0.13800000000000001</v>
      </c>
      <c r="J10" s="8">
        <v>2.9420000000000002</v>
      </c>
      <c r="K10" s="28" t="s">
        <v>736</v>
      </c>
      <c r="L10" s="111" t="str">
        <f t="shared" si="0"/>
        <v>Yes</v>
      </c>
    </row>
    <row r="11" spans="1:12" x14ac:dyDescent="0.25">
      <c r="A11" s="174" t="s">
        <v>94</v>
      </c>
      <c r="B11" s="5" t="s">
        <v>300</v>
      </c>
      <c r="C11" s="4">
        <v>58.518902122999997</v>
      </c>
      <c r="D11" s="27" t="str">
        <f>IF($B11="N/A","N/A",IF(C11&gt;100,"No",IF(C11&lt;80,"No","Yes")))</f>
        <v>No</v>
      </c>
      <c r="E11" s="4">
        <v>58.231392778</v>
      </c>
      <c r="F11" s="27" t="str">
        <f>IF($B11="N/A","N/A",IF(E11&gt;100,"No",IF(E11&lt;80,"No","Yes")))</f>
        <v>No</v>
      </c>
      <c r="G11" s="4">
        <v>57.462927143999998</v>
      </c>
      <c r="H11" s="27" t="str">
        <f>IF($B11="N/A","N/A",IF(G11&gt;100,"No",IF(G11&lt;80,"No","Yes")))</f>
        <v>No</v>
      </c>
      <c r="I11" s="8">
        <v>-0.49099999999999999</v>
      </c>
      <c r="J11" s="8">
        <v>-1.32</v>
      </c>
      <c r="K11" s="28" t="s">
        <v>736</v>
      </c>
      <c r="L11" s="111" t="str">
        <f t="shared" si="0"/>
        <v>Yes</v>
      </c>
    </row>
    <row r="12" spans="1:12" x14ac:dyDescent="0.25">
      <c r="A12" s="174" t="s">
        <v>95</v>
      </c>
      <c r="B12" s="5" t="s">
        <v>300</v>
      </c>
      <c r="C12" s="4">
        <v>48.977788994999997</v>
      </c>
      <c r="D12" s="27" t="str">
        <f>IF($B12="N/A","N/A",IF(C12&gt;100,"No",IF(C12&lt;80,"No","Yes")))</f>
        <v>No</v>
      </c>
      <c r="E12" s="4">
        <v>48.896084780999999</v>
      </c>
      <c r="F12" s="27" t="str">
        <f>IF($B12="N/A","N/A",IF(E12&gt;100,"No",IF(E12&lt;80,"No","Yes")))</f>
        <v>No</v>
      </c>
      <c r="G12" s="4">
        <v>43.823877068999998</v>
      </c>
      <c r="H12" s="27" t="str">
        <f>IF($B12="N/A","N/A",IF(G12&gt;100,"No",IF(G12&lt;80,"No","Yes")))</f>
        <v>No</v>
      </c>
      <c r="I12" s="8">
        <v>-0.16700000000000001</v>
      </c>
      <c r="J12" s="8">
        <v>-10.4</v>
      </c>
      <c r="K12" s="28" t="s">
        <v>736</v>
      </c>
      <c r="L12" s="111" t="str">
        <f t="shared" si="0"/>
        <v>Yes</v>
      </c>
    </row>
    <row r="13" spans="1:12" x14ac:dyDescent="0.25">
      <c r="A13" s="110" t="s">
        <v>96</v>
      </c>
      <c r="B13" s="22" t="s">
        <v>213</v>
      </c>
      <c r="C13" s="23">
        <v>46965.17</v>
      </c>
      <c r="D13" s="27" t="str">
        <f t="shared" ref="D13:D44" si="1">IF($B13="N/A","N/A",IF(C13&gt;10,"No",IF(C13&lt;-10,"No","Yes")))</f>
        <v>N/A</v>
      </c>
      <c r="E13" s="23">
        <v>45789.95</v>
      </c>
      <c r="F13" s="27" t="str">
        <f t="shared" ref="F13:F44" si="2">IF($B13="N/A","N/A",IF(E13&gt;10,"No",IF(E13&lt;-10,"No","Yes")))</f>
        <v>N/A</v>
      </c>
      <c r="G13" s="23">
        <v>46432.39</v>
      </c>
      <c r="H13" s="27" t="str">
        <f t="shared" ref="H13:H44" si="3">IF($B13="N/A","N/A",IF(G13&gt;10,"No",IF(G13&lt;-10,"No","Yes")))</f>
        <v>N/A</v>
      </c>
      <c r="I13" s="8">
        <v>-2.5</v>
      </c>
      <c r="J13" s="8">
        <v>1.403</v>
      </c>
      <c r="K13" s="28" t="s">
        <v>736</v>
      </c>
      <c r="L13" s="111" t="str">
        <f t="shared" si="0"/>
        <v>Yes</v>
      </c>
    </row>
    <row r="14" spans="1:12" x14ac:dyDescent="0.25">
      <c r="A14" s="110" t="s">
        <v>100</v>
      </c>
      <c r="B14" s="22" t="s">
        <v>213</v>
      </c>
      <c r="C14" s="23">
        <v>8628</v>
      </c>
      <c r="D14" s="27" t="str">
        <f t="shared" si="1"/>
        <v>N/A</v>
      </c>
      <c r="E14" s="23">
        <v>9156</v>
      </c>
      <c r="F14" s="27" t="str">
        <f t="shared" si="2"/>
        <v>N/A</v>
      </c>
      <c r="G14" s="23">
        <v>9200</v>
      </c>
      <c r="H14" s="27" t="str">
        <f t="shared" si="3"/>
        <v>N/A</v>
      </c>
      <c r="I14" s="8">
        <v>6.12</v>
      </c>
      <c r="J14" s="8">
        <v>0.48060000000000003</v>
      </c>
      <c r="K14" s="28" t="s">
        <v>736</v>
      </c>
      <c r="L14" s="111" t="str">
        <f t="shared" si="0"/>
        <v>Yes</v>
      </c>
    </row>
    <row r="15" spans="1:12" x14ac:dyDescent="0.25">
      <c r="A15" s="110" t="s">
        <v>977</v>
      </c>
      <c r="B15" s="22" t="s">
        <v>213</v>
      </c>
      <c r="C15" s="23">
        <v>2302</v>
      </c>
      <c r="D15" s="27" t="str">
        <f t="shared" si="1"/>
        <v>N/A</v>
      </c>
      <c r="E15" s="23">
        <v>2319</v>
      </c>
      <c r="F15" s="27" t="str">
        <f t="shared" si="2"/>
        <v>N/A</v>
      </c>
      <c r="G15" s="23">
        <v>2321</v>
      </c>
      <c r="H15" s="27" t="str">
        <f t="shared" si="3"/>
        <v>N/A</v>
      </c>
      <c r="I15" s="8">
        <v>0.73850000000000005</v>
      </c>
      <c r="J15" s="8">
        <v>8.6199999999999999E-2</v>
      </c>
      <c r="K15" s="28" t="s">
        <v>736</v>
      </c>
      <c r="L15" s="111" t="str">
        <f t="shared" si="0"/>
        <v>Yes</v>
      </c>
    </row>
    <row r="16" spans="1:12" x14ac:dyDescent="0.25">
      <c r="A16" s="110" t="s">
        <v>978</v>
      </c>
      <c r="B16" s="22" t="s">
        <v>213</v>
      </c>
      <c r="C16" s="23">
        <v>2315</v>
      </c>
      <c r="D16" s="27" t="str">
        <f t="shared" si="1"/>
        <v>N/A</v>
      </c>
      <c r="E16" s="23">
        <v>2615</v>
      </c>
      <c r="F16" s="27" t="str">
        <f t="shared" si="2"/>
        <v>N/A</v>
      </c>
      <c r="G16" s="23">
        <v>2691</v>
      </c>
      <c r="H16" s="27" t="str">
        <f t="shared" si="3"/>
        <v>N/A</v>
      </c>
      <c r="I16" s="8">
        <v>12.96</v>
      </c>
      <c r="J16" s="8">
        <v>2.9060000000000001</v>
      </c>
      <c r="K16" s="28" t="s">
        <v>736</v>
      </c>
      <c r="L16" s="111" t="str">
        <f t="shared" si="0"/>
        <v>Yes</v>
      </c>
    </row>
    <row r="17" spans="1:12" x14ac:dyDescent="0.25">
      <c r="A17" s="110" t="s">
        <v>979</v>
      </c>
      <c r="B17" s="22" t="s">
        <v>213</v>
      </c>
      <c r="C17" s="23">
        <v>2392</v>
      </c>
      <c r="D17" s="27" t="str">
        <f t="shared" si="1"/>
        <v>N/A</v>
      </c>
      <c r="E17" s="23">
        <v>2595</v>
      </c>
      <c r="F17" s="27" t="str">
        <f t="shared" si="2"/>
        <v>N/A</v>
      </c>
      <c r="G17" s="23">
        <v>2571</v>
      </c>
      <c r="H17" s="27" t="str">
        <f t="shared" si="3"/>
        <v>N/A</v>
      </c>
      <c r="I17" s="8">
        <v>8.4870000000000001</v>
      </c>
      <c r="J17" s="8">
        <v>-0.92500000000000004</v>
      </c>
      <c r="K17" s="28" t="s">
        <v>736</v>
      </c>
      <c r="L17" s="111" t="str">
        <f t="shared" si="0"/>
        <v>Yes</v>
      </c>
    </row>
    <row r="18" spans="1:12" x14ac:dyDescent="0.25">
      <c r="A18" s="110" t="s">
        <v>980</v>
      </c>
      <c r="B18" s="22" t="s">
        <v>213</v>
      </c>
      <c r="C18" s="23">
        <v>1619</v>
      </c>
      <c r="D18" s="27" t="str">
        <f t="shared" si="1"/>
        <v>N/A</v>
      </c>
      <c r="E18" s="23">
        <v>1627</v>
      </c>
      <c r="F18" s="27" t="str">
        <f t="shared" si="2"/>
        <v>N/A</v>
      </c>
      <c r="G18" s="23">
        <v>1617</v>
      </c>
      <c r="H18" s="27" t="str">
        <f t="shared" si="3"/>
        <v>N/A</v>
      </c>
      <c r="I18" s="8">
        <v>0.49409999999999998</v>
      </c>
      <c r="J18" s="8">
        <v>-0.61499999999999999</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33515</v>
      </c>
      <c r="D20" s="27" t="str">
        <f t="shared" si="1"/>
        <v>N/A</v>
      </c>
      <c r="E20" s="23">
        <v>33041</v>
      </c>
      <c r="F20" s="27" t="str">
        <f t="shared" si="2"/>
        <v>N/A</v>
      </c>
      <c r="G20" s="23">
        <v>33313</v>
      </c>
      <c r="H20" s="27" t="str">
        <f t="shared" si="3"/>
        <v>N/A</v>
      </c>
      <c r="I20" s="8">
        <v>-1.41</v>
      </c>
      <c r="J20" s="8">
        <v>0.82320000000000004</v>
      </c>
      <c r="K20" s="28" t="s">
        <v>736</v>
      </c>
      <c r="L20" s="111" t="str">
        <f t="shared" si="0"/>
        <v>Yes</v>
      </c>
    </row>
    <row r="21" spans="1:12" x14ac:dyDescent="0.25">
      <c r="A21" s="110" t="s">
        <v>982</v>
      </c>
      <c r="B21" s="22" t="s">
        <v>213</v>
      </c>
      <c r="C21" s="23">
        <v>20263</v>
      </c>
      <c r="D21" s="27" t="str">
        <f t="shared" si="1"/>
        <v>N/A</v>
      </c>
      <c r="E21" s="23">
        <v>21008</v>
      </c>
      <c r="F21" s="27" t="str">
        <f t="shared" si="2"/>
        <v>N/A</v>
      </c>
      <c r="G21" s="23">
        <v>21382</v>
      </c>
      <c r="H21" s="27" t="str">
        <f t="shared" si="3"/>
        <v>N/A</v>
      </c>
      <c r="I21" s="8">
        <v>3.677</v>
      </c>
      <c r="J21" s="8">
        <v>1.78</v>
      </c>
      <c r="K21" s="28" t="s">
        <v>736</v>
      </c>
      <c r="L21" s="111" t="str">
        <f t="shared" si="0"/>
        <v>Yes</v>
      </c>
    </row>
    <row r="22" spans="1:12" x14ac:dyDescent="0.25">
      <c r="A22" s="110" t="s">
        <v>983</v>
      </c>
      <c r="B22" s="22" t="s">
        <v>213</v>
      </c>
      <c r="C22" s="23">
        <v>3683</v>
      </c>
      <c r="D22" s="27" t="str">
        <f t="shared" si="1"/>
        <v>N/A</v>
      </c>
      <c r="E22" s="23">
        <v>2884</v>
      </c>
      <c r="F22" s="27" t="str">
        <f t="shared" si="2"/>
        <v>N/A</v>
      </c>
      <c r="G22" s="23">
        <v>2818</v>
      </c>
      <c r="H22" s="27" t="str">
        <f t="shared" si="3"/>
        <v>N/A</v>
      </c>
      <c r="I22" s="8">
        <v>-21.7</v>
      </c>
      <c r="J22" s="8">
        <v>-2.29</v>
      </c>
      <c r="K22" s="28" t="s">
        <v>736</v>
      </c>
      <c r="L22" s="111" t="str">
        <f t="shared" si="0"/>
        <v>Yes</v>
      </c>
    </row>
    <row r="23" spans="1:12" x14ac:dyDescent="0.25">
      <c r="A23" s="110" t="s">
        <v>984</v>
      </c>
      <c r="B23" s="22" t="s">
        <v>213</v>
      </c>
      <c r="C23" s="23">
        <v>3146</v>
      </c>
      <c r="D23" s="27" t="str">
        <f>IF($B23="N/A","N/A",IF(C23&gt;10,"No",IF(C23&lt;-10,"No","Yes")))</f>
        <v>N/A</v>
      </c>
      <c r="E23" s="23">
        <v>3392</v>
      </c>
      <c r="F23" s="27" t="str">
        <f t="shared" si="2"/>
        <v>N/A</v>
      </c>
      <c r="G23" s="23">
        <v>3530</v>
      </c>
      <c r="H23" s="27" t="str">
        <f t="shared" si="3"/>
        <v>N/A</v>
      </c>
      <c r="I23" s="8">
        <v>7.819</v>
      </c>
      <c r="J23" s="8">
        <v>4.0679999999999996</v>
      </c>
      <c r="K23" s="28" t="s">
        <v>736</v>
      </c>
      <c r="L23" s="111" t="str">
        <f t="shared" si="0"/>
        <v>Yes</v>
      </c>
    </row>
    <row r="24" spans="1:12" x14ac:dyDescent="0.25">
      <c r="A24" s="110" t="s">
        <v>985</v>
      </c>
      <c r="B24" s="22" t="s">
        <v>213</v>
      </c>
      <c r="C24" s="23">
        <v>6423</v>
      </c>
      <c r="D24" s="27" t="str">
        <f t="shared" si="1"/>
        <v>N/A</v>
      </c>
      <c r="E24" s="23">
        <v>5757</v>
      </c>
      <c r="F24" s="27" t="str">
        <f t="shared" si="2"/>
        <v>N/A</v>
      </c>
      <c r="G24" s="23">
        <v>5583</v>
      </c>
      <c r="H24" s="27" t="str">
        <f t="shared" si="3"/>
        <v>N/A</v>
      </c>
      <c r="I24" s="8">
        <v>-10.4</v>
      </c>
      <c r="J24" s="8">
        <v>-3.02</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7724</v>
      </c>
      <c r="D26" s="27" t="str">
        <f t="shared" si="1"/>
        <v>N/A</v>
      </c>
      <c r="E26" s="23">
        <v>6785</v>
      </c>
      <c r="F26" s="27" t="str">
        <f t="shared" si="2"/>
        <v>N/A</v>
      </c>
      <c r="G26" s="23">
        <v>6204</v>
      </c>
      <c r="H26" s="27" t="str">
        <f t="shared" si="3"/>
        <v>N/A</v>
      </c>
      <c r="I26" s="8">
        <v>-12.2</v>
      </c>
      <c r="J26" s="8">
        <v>-8.56</v>
      </c>
      <c r="K26" s="28" t="s">
        <v>736</v>
      </c>
      <c r="L26" s="111" t="str">
        <f t="shared" si="0"/>
        <v>Yes</v>
      </c>
    </row>
    <row r="27" spans="1:12" x14ac:dyDescent="0.25">
      <c r="A27" s="110" t="s">
        <v>987</v>
      </c>
      <c r="B27" s="22" t="s">
        <v>213</v>
      </c>
      <c r="C27" s="23">
        <v>838</v>
      </c>
      <c r="D27" s="27" t="str">
        <f t="shared" si="1"/>
        <v>N/A</v>
      </c>
      <c r="E27" s="23">
        <v>566</v>
      </c>
      <c r="F27" s="27" t="str">
        <f t="shared" si="2"/>
        <v>N/A</v>
      </c>
      <c r="G27" s="23">
        <v>431</v>
      </c>
      <c r="H27" s="27" t="str">
        <f t="shared" si="3"/>
        <v>N/A</v>
      </c>
      <c r="I27" s="8">
        <v>-32.5</v>
      </c>
      <c r="J27" s="8">
        <v>-23.9</v>
      </c>
      <c r="K27" s="28" t="s">
        <v>736</v>
      </c>
      <c r="L27" s="111" t="str">
        <f t="shared" si="0"/>
        <v>Yes</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1205</v>
      </c>
      <c r="D29" s="27" t="str">
        <f t="shared" si="1"/>
        <v>N/A</v>
      </c>
      <c r="E29" s="23">
        <v>1056</v>
      </c>
      <c r="F29" s="27" t="str">
        <f t="shared" si="2"/>
        <v>N/A</v>
      </c>
      <c r="G29" s="23">
        <v>821</v>
      </c>
      <c r="H29" s="27" t="str">
        <f t="shared" si="3"/>
        <v>N/A</v>
      </c>
      <c r="I29" s="8">
        <v>-12.4</v>
      </c>
      <c r="J29" s="8">
        <v>-22.3</v>
      </c>
      <c r="K29" s="28" t="s">
        <v>736</v>
      </c>
      <c r="L29" s="111" t="str">
        <f t="shared" si="0"/>
        <v>Yes</v>
      </c>
    </row>
    <row r="30" spans="1:12" x14ac:dyDescent="0.25">
      <c r="A30" s="110" t="s">
        <v>990</v>
      </c>
      <c r="B30" s="22" t="s">
        <v>213</v>
      </c>
      <c r="C30" s="23">
        <v>872</v>
      </c>
      <c r="D30" s="27" t="str">
        <f t="shared" si="1"/>
        <v>N/A</v>
      </c>
      <c r="E30" s="23">
        <v>688</v>
      </c>
      <c r="F30" s="27" t="str">
        <f t="shared" si="2"/>
        <v>N/A</v>
      </c>
      <c r="G30" s="23">
        <v>461</v>
      </c>
      <c r="H30" s="27" t="str">
        <f t="shared" si="3"/>
        <v>N/A</v>
      </c>
      <c r="I30" s="8">
        <v>-21.1</v>
      </c>
      <c r="J30" s="8">
        <v>-33</v>
      </c>
      <c r="K30" s="28" t="s">
        <v>736</v>
      </c>
      <c r="L30" s="111" t="str">
        <f t="shared" si="0"/>
        <v>No</v>
      </c>
    </row>
    <row r="31" spans="1:12" x14ac:dyDescent="0.25">
      <c r="A31" s="110" t="s">
        <v>991</v>
      </c>
      <c r="B31" s="22" t="s">
        <v>213</v>
      </c>
      <c r="C31" s="23">
        <v>11</v>
      </c>
      <c r="D31" s="27" t="str">
        <f t="shared" si="1"/>
        <v>N/A</v>
      </c>
      <c r="E31" s="23">
        <v>11</v>
      </c>
      <c r="F31" s="27" t="str">
        <f t="shared" si="2"/>
        <v>N/A</v>
      </c>
      <c r="G31" s="23">
        <v>348</v>
      </c>
      <c r="H31" s="27" t="str">
        <f t="shared" si="3"/>
        <v>N/A</v>
      </c>
      <c r="I31" s="8">
        <v>0</v>
      </c>
      <c r="J31" s="8">
        <v>6860</v>
      </c>
      <c r="K31" s="28" t="s">
        <v>736</v>
      </c>
      <c r="L31" s="111" t="str">
        <f t="shared" si="0"/>
        <v>No</v>
      </c>
    </row>
    <row r="32" spans="1:12" x14ac:dyDescent="0.25">
      <c r="A32" s="110" t="s">
        <v>992</v>
      </c>
      <c r="B32" s="22" t="s">
        <v>213</v>
      </c>
      <c r="C32" s="23">
        <v>4804</v>
      </c>
      <c r="D32" s="27" t="str">
        <f t="shared" si="1"/>
        <v>N/A</v>
      </c>
      <c r="E32" s="23">
        <v>4470</v>
      </c>
      <c r="F32" s="27" t="str">
        <f t="shared" si="2"/>
        <v>N/A</v>
      </c>
      <c r="G32" s="23">
        <v>4143</v>
      </c>
      <c r="H32" s="27" t="str">
        <f t="shared" si="3"/>
        <v>N/A</v>
      </c>
      <c r="I32" s="8">
        <v>-6.95</v>
      </c>
      <c r="J32" s="8">
        <v>-7.32</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7924</v>
      </c>
      <c r="D34" s="27" t="str">
        <f t="shared" si="1"/>
        <v>N/A</v>
      </c>
      <c r="E34" s="23">
        <v>6794</v>
      </c>
      <c r="F34" s="27" t="str">
        <f t="shared" si="2"/>
        <v>N/A</v>
      </c>
      <c r="G34" s="23">
        <v>6768</v>
      </c>
      <c r="H34" s="27" t="str">
        <f t="shared" si="3"/>
        <v>N/A</v>
      </c>
      <c r="I34" s="8">
        <v>-14.3</v>
      </c>
      <c r="J34" s="8">
        <v>-0.38300000000000001</v>
      </c>
      <c r="K34" s="28" t="s">
        <v>736</v>
      </c>
      <c r="L34" s="111" t="str">
        <f t="shared" si="0"/>
        <v>Yes</v>
      </c>
    </row>
    <row r="35" spans="1:12" x14ac:dyDescent="0.25">
      <c r="A35" s="110" t="s">
        <v>994</v>
      </c>
      <c r="B35" s="22" t="s">
        <v>213</v>
      </c>
      <c r="C35" s="23">
        <v>1306</v>
      </c>
      <c r="D35" s="27" t="str">
        <f t="shared" si="1"/>
        <v>N/A</v>
      </c>
      <c r="E35" s="23">
        <v>1183</v>
      </c>
      <c r="F35" s="27" t="str">
        <f t="shared" si="2"/>
        <v>N/A</v>
      </c>
      <c r="G35" s="23">
        <v>827</v>
      </c>
      <c r="H35" s="27" t="str">
        <f t="shared" si="3"/>
        <v>N/A</v>
      </c>
      <c r="I35" s="8">
        <v>-9.42</v>
      </c>
      <c r="J35" s="8">
        <v>-30.1</v>
      </c>
      <c r="K35" s="28" t="s">
        <v>736</v>
      </c>
      <c r="L35" s="111" t="str">
        <f t="shared" si="0"/>
        <v>No</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566</v>
      </c>
      <c r="D37" s="27" t="str">
        <f t="shared" si="1"/>
        <v>N/A</v>
      </c>
      <c r="E37" s="23">
        <v>479</v>
      </c>
      <c r="F37" s="27" t="str">
        <f t="shared" si="2"/>
        <v>N/A</v>
      </c>
      <c r="G37" s="23">
        <v>338</v>
      </c>
      <c r="H37" s="27" t="str">
        <f t="shared" si="3"/>
        <v>N/A</v>
      </c>
      <c r="I37" s="8">
        <v>-15.4</v>
      </c>
      <c r="J37" s="8">
        <v>-29.4</v>
      </c>
      <c r="K37" s="28" t="s">
        <v>736</v>
      </c>
      <c r="L37" s="111" t="str">
        <f t="shared" si="0"/>
        <v>Yes</v>
      </c>
    </row>
    <row r="38" spans="1:12" x14ac:dyDescent="0.25">
      <c r="A38" s="110" t="s">
        <v>997</v>
      </c>
      <c r="B38" s="22" t="s">
        <v>213</v>
      </c>
      <c r="C38" s="23">
        <v>57</v>
      </c>
      <c r="D38" s="27" t="str">
        <f t="shared" si="1"/>
        <v>N/A</v>
      </c>
      <c r="E38" s="23">
        <v>46</v>
      </c>
      <c r="F38" s="27" t="str">
        <f t="shared" si="2"/>
        <v>N/A</v>
      </c>
      <c r="G38" s="23">
        <v>35</v>
      </c>
      <c r="H38" s="27" t="str">
        <f t="shared" si="3"/>
        <v>N/A</v>
      </c>
      <c r="I38" s="8">
        <v>-19.3</v>
      </c>
      <c r="J38" s="8">
        <v>-23.9</v>
      </c>
      <c r="K38" s="28" t="s">
        <v>736</v>
      </c>
      <c r="L38" s="111" t="str">
        <f t="shared" si="0"/>
        <v>Yes</v>
      </c>
    </row>
    <row r="39" spans="1:12" x14ac:dyDescent="0.25">
      <c r="A39" s="110" t="s">
        <v>998</v>
      </c>
      <c r="B39" s="22" t="s">
        <v>213</v>
      </c>
      <c r="C39" s="23">
        <v>5519</v>
      </c>
      <c r="D39" s="27" t="str">
        <f t="shared" si="1"/>
        <v>N/A</v>
      </c>
      <c r="E39" s="23">
        <v>4588</v>
      </c>
      <c r="F39" s="27" t="str">
        <f t="shared" si="2"/>
        <v>N/A</v>
      </c>
      <c r="G39" s="23">
        <v>5250</v>
      </c>
      <c r="H39" s="27" t="str">
        <f t="shared" si="3"/>
        <v>N/A</v>
      </c>
      <c r="I39" s="8">
        <v>-16.899999999999999</v>
      </c>
      <c r="J39" s="8">
        <v>14.43</v>
      </c>
      <c r="K39" s="28" t="s">
        <v>736</v>
      </c>
      <c r="L39" s="111" t="str">
        <f t="shared" si="0"/>
        <v>Yes</v>
      </c>
    </row>
    <row r="40" spans="1:12" x14ac:dyDescent="0.25">
      <c r="A40" s="110" t="s">
        <v>999</v>
      </c>
      <c r="B40" s="22" t="s">
        <v>213</v>
      </c>
      <c r="C40" s="23">
        <v>476</v>
      </c>
      <c r="D40" s="27" t="str">
        <f t="shared" si="1"/>
        <v>N/A</v>
      </c>
      <c r="E40" s="23">
        <v>498</v>
      </c>
      <c r="F40" s="27" t="str">
        <f t="shared" si="2"/>
        <v>N/A</v>
      </c>
      <c r="G40" s="23">
        <v>318</v>
      </c>
      <c r="H40" s="27" t="str">
        <f t="shared" si="3"/>
        <v>N/A</v>
      </c>
      <c r="I40" s="8">
        <v>4.6219999999999999</v>
      </c>
      <c r="J40" s="8">
        <v>-36.1</v>
      </c>
      <c r="K40" s="28" t="s">
        <v>736</v>
      </c>
      <c r="L40" s="111" t="str">
        <f t="shared" si="0"/>
        <v>No</v>
      </c>
    </row>
    <row r="41" spans="1:12" x14ac:dyDescent="0.25">
      <c r="A41" s="174" t="s">
        <v>84</v>
      </c>
      <c r="B41" s="22" t="s">
        <v>213</v>
      </c>
      <c r="C41" s="29">
        <v>1186788306</v>
      </c>
      <c r="D41" s="27" t="str">
        <f t="shared" si="1"/>
        <v>N/A</v>
      </c>
      <c r="E41" s="29">
        <v>1239528031</v>
      </c>
      <c r="F41" s="27" t="str">
        <f t="shared" si="2"/>
        <v>N/A</v>
      </c>
      <c r="G41" s="29">
        <v>1480163314</v>
      </c>
      <c r="H41" s="27" t="str">
        <f t="shared" si="3"/>
        <v>N/A</v>
      </c>
      <c r="I41" s="8">
        <v>4.444</v>
      </c>
      <c r="J41" s="8">
        <v>19.41</v>
      </c>
      <c r="K41" s="28" t="s">
        <v>736</v>
      </c>
      <c r="L41" s="111" t="str">
        <f t="shared" si="0"/>
        <v>Yes</v>
      </c>
    </row>
    <row r="42" spans="1:12" x14ac:dyDescent="0.25">
      <c r="A42" s="174" t="s">
        <v>1487</v>
      </c>
      <c r="B42" s="22" t="s">
        <v>213</v>
      </c>
      <c r="C42" s="29">
        <v>20535.867279999999</v>
      </c>
      <c r="D42" s="27" t="str">
        <f t="shared" si="1"/>
        <v>N/A</v>
      </c>
      <c r="E42" s="29">
        <v>22223.322414999999</v>
      </c>
      <c r="F42" s="27" t="str">
        <f t="shared" si="2"/>
        <v>N/A</v>
      </c>
      <c r="G42" s="29">
        <v>26676.819211999999</v>
      </c>
      <c r="H42" s="27" t="str">
        <f t="shared" si="3"/>
        <v>N/A</v>
      </c>
      <c r="I42" s="8">
        <v>8.2170000000000005</v>
      </c>
      <c r="J42" s="8">
        <v>20.04</v>
      </c>
      <c r="K42" s="28" t="s">
        <v>736</v>
      </c>
      <c r="L42" s="111" t="str">
        <f t="shared" si="0"/>
        <v>Yes</v>
      </c>
    </row>
    <row r="43" spans="1:12" x14ac:dyDescent="0.25">
      <c r="A43" s="174" t="s">
        <v>1488</v>
      </c>
      <c r="B43" s="22" t="s">
        <v>213</v>
      </c>
      <c r="C43" s="29">
        <v>26264.513478000001</v>
      </c>
      <c r="D43" s="27" t="str">
        <f t="shared" si="1"/>
        <v>N/A</v>
      </c>
      <c r="E43" s="29">
        <v>28039.814300999999</v>
      </c>
      <c r="F43" s="27" t="str">
        <f t="shared" si="2"/>
        <v>N/A</v>
      </c>
      <c r="G43" s="29">
        <v>33023.879743999998</v>
      </c>
      <c r="H43" s="27" t="str">
        <f t="shared" si="3"/>
        <v>N/A</v>
      </c>
      <c r="I43" s="8">
        <v>6.7590000000000003</v>
      </c>
      <c r="J43" s="8">
        <v>17.77</v>
      </c>
      <c r="K43" s="28" t="s">
        <v>736</v>
      </c>
      <c r="L43" s="111" t="str">
        <f t="shared" si="0"/>
        <v>Yes</v>
      </c>
    </row>
    <row r="44" spans="1:12" x14ac:dyDescent="0.25">
      <c r="A44" s="143" t="s">
        <v>107</v>
      </c>
      <c r="B44" s="22" t="s">
        <v>213</v>
      </c>
      <c r="C44" s="29">
        <v>21237799</v>
      </c>
      <c r="D44" s="27" t="str">
        <f t="shared" si="1"/>
        <v>N/A</v>
      </c>
      <c r="E44" s="29">
        <v>21270386</v>
      </c>
      <c r="F44" s="27" t="str">
        <f t="shared" si="2"/>
        <v>N/A</v>
      </c>
      <c r="G44" s="29">
        <v>21189631</v>
      </c>
      <c r="H44" s="27" t="str">
        <f t="shared" si="3"/>
        <v>N/A</v>
      </c>
      <c r="I44" s="8">
        <v>0.15340000000000001</v>
      </c>
      <c r="J44" s="8">
        <v>-0.38</v>
      </c>
      <c r="K44" s="28" t="s">
        <v>736</v>
      </c>
      <c r="L44" s="111" t="str">
        <f t="shared" si="0"/>
        <v>Yes</v>
      </c>
    </row>
    <row r="45" spans="1:12" x14ac:dyDescent="0.25">
      <c r="A45" s="174" t="s">
        <v>158</v>
      </c>
      <c r="B45" s="30" t="s">
        <v>217</v>
      </c>
      <c r="C45" s="1">
        <v>1048</v>
      </c>
      <c r="D45" s="27" t="str">
        <f>IF($B45="N/A","N/A",IF(C45&gt;0,"No",IF(C45&lt;0,"No","Yes")))</f>
        <v>No</v>
      </c>
      <c r="E45" s="1">
        <v>556</v>
      </c>
      <c r="F45" s="27" t="str">
        <f>IF($B45="N/A","N/A",IF(E45&gt;0,"No",IF(E45&lt;0,"No","Yes")))</f>
        <v>No</v>
      </c>
      <c r="G45" s="1">
        <v>102</v>
      </c>
      <c r="H45" s="27" t="str">
        <f>IF($B45="N/A","N/A",IF(G45&gt;0,"No",IF(G45&lt;0,"No","Yes")))</f>
        <v>No</v>
      </c>
      <c r="I45" s="8">
        <v>-46.9</v>
      </c>
      <c r="J45" s="8">
        <v>-81.7</v>
      </c>
      <c r="K45" s="28" t="s">
        <v>736</v>
      </c>
      <c r="L45" s="111" t="str">
        <f t="shared" si="0"/>
        <v>No</v>
      </c>
    </row>
    <row r="46" spans="1:12" x14ac:dyDescent="0.25">
      <c r="A46" s="174" t="s">
        <v>156</v>
      </c>
      <c r="B46" s="22" t="s">
        <v>213</v>
      </c>
      <c r="C46" s="29">
        <v>1936874</v>
      </c>
      <c r="D46" s="27" t="str">
        <f t="shared" ref="D46:D47" si="4">IF($B46="N/A","N/A",IF(C46&gt;10,"No",IF(C46&lt;-10,"No","Yes")))</f>
        <v>N/A</v>
      </c>
      <c r="E46" s="29">
        <v>885987</v>
      </c>
      <c r="F46" s="27" t="str">
        <f t="shared" ref="F46:F47" si="5">IF($B46="N/A","N/A",IF(E46&gt;10,"No",IF(E46&lt;-10,"No","Yes")))</f>
        <v>N/A</v>
      </c>
      <c r="G46" s="29">
        <v>79399</v>
      </c>
      <c r="H46" s="27" t="str">
        <f t="shared" ref="H46:H47" si="6">IF($B46="N/A","N/A",IF(G46&gt;10,"No",IF(G46&lt;-10,"No","Yes")))</f>
        <v>N/A</v>
      </c>
      <c r="I46" s="8">
        <v>-54.3</v>
      </c>
      <c r="J46" s="8">
        <v>-91</v>
      </c>
      <c r="K46" s="28" t="s">
        <v>736</v>
      </c>
      <c r="L46" s="111" t="str">
        <f t="shared" si="0"/>
        <v>No</v>
      </c>
    </row>
    <row r="47" spans="1:12" x14ac:dyDescent="0.25">
      <c r="A47" s="174" t="s">
        <v>1290</v>
      </c>
      <c r="B47" s="22" t="s">
        <v>213</v>
      </c>
      <c r="C47" s="29">
        <v>1848.1622136999999</v>
      </c>
      <c r="D47" s="27" t="str">
        <f t="shared" si="4"/>
        <v>N/A</v>
      </c>
      <c r="E47" s="29">
        <v>1593.5017986</v>
      </c>
      <c r="F47" s="27" t="str">
        <f t="shared" si="5"/>
        <v>N/A</v>
      </c>
      <c r="G47" s="29">
        <v>778.42156863000002</v>
      </c>
      <c r="H47" s="27" t="str">
        <f t="shared" si="6"/>
        <v>N/A</v>
      </c>
      <c r="I47" s="8">
        <v>-13.8</v>
      </c>
      <c r="J47" s="8">
        <v>-51.2</v>
      </c>
      <c r="K47" s="28" t="s">
        <v>736</v>
      </c>
      <c r="L47" s="111" t="str">
        <f>IF(J47="Div by 0", "N/A", IF(OR(J47="N/A",K47="N/A"),"N/A", IF(J47&gt;VALUE(MID(K47,1,2)), "No", IF(J47&lt;-1*VALUE(MID(K47,1,2)), "No", "Yes"))))</f>
        <v>No</v>
      </c>
    </row>
    <row r="48" spans="1:12" x14ac:dyDescent="0.25">
      <c r="A48" s="174" t="s">
        <v>1489</v>
      </c>
      <c r="B48" s="22" t="s">
        <v>213</v>
      </c>
      <c r="C48" s="29">
        <v>21998.921302999999</v>
      </c>
      <c r="D48" s="27" t="str">
        <f t="shared" ref="D48:D74" si="7">IF($B48="N/A","N/A",IF(C48&gt;10,"No",IF(C48&lt;-10,"No","Yes")))</f>
        <v>N/A</v>
      </c>
      <c r="E48" s="29">
        <v>22915.263652000001</v>
      </c>
      <c r="F48" s="27" t="str">
        <f t="shared" ref="F48:F74" si="8">IF($B48="N/A","N/A",IF(E48&gt;10,"No",IF(E48&lt;-10,"No","Yes")))</f>
        <v>N/A</v>
      </c>
      <c r="G48" s="29">
        <v>36321.438152000002</v>
      </c>
      <c r="H48" s="27" t="str">
        <f t="shared" ref="H48:H74" si="9">IF($B48="N/A","N/A",IF(G48&gt;10,"No",IF(G48&lt;-10,"No","Yes")))</f>
        <v>N/A</v>
      </c>
      <c r="I48" s="8">
        <v>4.165</v>
      </c>
      <c r="J48" s="8">
        <v>58.5</v>
      </c>
      <c r="K48" s="28" t="s">
        <v>736</v>
      </c>
      <c r="L48" s="111" t="str">
        <f t="shared" ref="L48:L74" si="10">IF(J48="Div by 0", "N/A", IF(K48="N/A","N/A", IF(J48&gt;VALUE(MID(K48,1,2)), "No", IF(J48&lt;-1*VALUE(MID(K48,1,2)), "No", "Yes"))))</f>
        <v>No</v>
      </c>
    </row>
    <row r="49" spans="1:12" x14ac:dyDescent="0.25">
      <c r="A49" s="174" t="s">
        <v>1490</v>
      </c>
      <c r="B49" s="22" t="s">
        <v>213</v>
      </c>
      <c r="C49" s="29">
        <v>15193.173328000001</v>
      </c>
      <c r="D49" s="27" t="str">
        <f t="shared" si="7"/>
        <v>N/A</v>
      </c>
      <c r="E49" s="29">
        <v>16894.819749999999</v>
      </c>
      <c r="F49" s="27" t="str">
        <f t="shared" si="8"/>
        <v>N/A</v>
      </c>
      <c r="G49" s="29">
        <v>23440.278328</v>
      </c>
      <c r="H49" s="27" t="str">
        <f t="shared" si="9"/>
        <v>N/A</v>
      </c>
      <c r="I49" s="8">
        <v>11.2</v>
      </c>
      <c r="J49" s="8">
        <v>38.74</v>
      </c>
      <c r="K49" s="28" t="s">
        <v>736</v>
      </c>
      <c r="L49" s="111" t="str">
        <f t="shared" si="10"/>
        <v>No</v>
      </c>
    </row>
    <row r="50" spans="1:12" x14ac:dyDescent="0.25">
      <c r="A50" s="174" t="s">
        <v>1491</v>
      </c>
      <c r="B50" s="22" t="s">
        <v>213</v>
      </c>
      <c r="C50" s="29">
        <v>21629.090281000001</v>
      </c>
      <c r="D50" s="27" t="str">
        <f t="shared" si="7"/>
        <v>N/A</v>
      </c>
      <c r="E50" s="29">
        <v>22625.342256</v>
      </c>
      <c r="F50" s="27" t="str">
        <f t="shared" si="8"/>
        <v>N/A</v>
      </c>
      <c r="G50" s="29">
        <v>34161.194351999999</v>
      </c>
      <c r="H50" s="27" t="str">
        <f t="shared" si="9"/>
        <v>N/A</v>
      </c>
      <c r="I50" s="8">
        <v>4.6059999999999999</v>
      </c>
      <c r="J50" s="8">
        <v>50.99</v>
      </c>
      <c r="K50" s="28" t="s">
        <v>736</v>
      </c>
      <c r="L50" s="111" t="str">
        <f t="shared" si="10"/>
        <v>No</v>
      </c>
    </row>
    <row r="51" spans="1:12" x14ac:dyDescent="0.25">
      <c r="A51" s="174" t="s">
        <v>1492</v>
      </c>
      <c r="B51" s="22" t="s">
        <v>213</v>
      </c>
      <c r="C51" s="29">
        <v>4713.9414716000001</v>
      </c>
      <c r="D51" s="27" t="str">
        <f t="shared" si="7"/>
        <v>N/A</v>
      </c>
      <c r="E51" s="29">
        <v>5928.4813101999998</v>
      </c>
      <c r="F51" s="27" t="str">
        <f t="shared" si="8"/>
        <v>N/A</v>
      </c>
      <c r="G51" s="29">
        <v>6869.0583430999995</v>
      </c>
      <c r="H51" s="27" t="str">
        <f t="shared" si="9"/>
        <v>N/A</v>
      </c>
      <c r="I51" s="8">
        <v>25.76</v>
      </c>
      <c r="J51" s="8">
        <v>15.87</v>
      </c>
      <c r="K51" s="28" t="s">
        <v>736</v>
      </c>
      <c r="L51" s="111" t="str">
        <f t="shared" si="10"/>
        <v>Yes</v>
      </c>
    </row>
    <row r="52" spans="1:12" x14ac:dyDescent="0.25">
      <c r="A52" s="174" t="s">
        <v>1493</v>
      </c>
      <c r="B52" s="22" t="s">
        <v>213</v>
      </c>
      <c r="C52" s="29">
        <v>57742.381716999997</v>
      </c>
      <c r="D52" s="27" t="str">
        <f t="shared" si="7"/>
        <v>N/A</v>
      </c>
      <c r="E52" s="29">
        <v>59055.555009000003</v>
      </c>
      <c r="F52" s="27" t="str">
        <f t="shared" si="8"/>
        <v>N/A</v>
      </c>
      <c r="G52" s="29">
        <v>105234.52194999999</v>
      </c>
      <c r="H52" s="27" t="str">
        <f t="shared" si="9"/>
        <v>N/A</v>
      </c>
      <c r="I52" s="8">
        <v>2.274</v>
      </c>
      <c r="J52" s="8">
        <v>78.2</v>
      </c>
      <c r="K52" s="28" t="s">
        <v>736</v>
      </c>
      <c r="L52" s="111" t="str">
        <f t="shared" si="10"/>
        <v>No</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27903.212920000002</v>
      </c>
      <c r="D54" s="27" t="str">
        <f t="shared" si="7"/>
        <v>N/A</v>
      </c>
      <c r="E54" s="29">
        <v>29605.804364</v>
      </c>
      <c r="F54" s="27" t="str">
        <f t="shared" si="8"/>
        <v>N/A</v>
      </c>
      <c r="G54" s="29">
        <v>32651.865128000001</v>
      </c>
      <c r="H54" s="27" t="str">
        <f t="shared" si="9"/>
        <v>N/A</v>
      </c>
      <c r="I54" s="8">
        <v>6.1020000000000003</v>
      </c>
      <c r="J54" s="8">
        <v>10.29</v>
      </c>
      <c r="K54" s="28" t="s">
        <v>736</v>
      </c>
      <c r="L54" s="111" t="str">
        <f t="shared" si="10"/>
        <v>Yes</v>
      </c>
    </row>
    <row r="55" spans="1:12" x14ac:dyDescent="0.25">
      <c r="A55" s="174" t="s">
        <v>1496</v>
      </c>
      <c r="B55" s="22" t="s">
        <v>213</v>
      </c>
      <c r="C55" s="29">
        <v>20315.090164000001</v>
      </c>
      <c r="D55" s="27" t="str">
        <f t="shared" si="7"/>
        <v>N/A</v>
      </c>
      <c r="E55" s="29">
        <v>22746.662747999999</v>
      </c>
      <c r="F55" s="27" t="str">
        <f t="shared" si="8"/>
        <v>N/A</v>
      </c>
      <c r="G55" s="29">
        <v>26014.991020000001</v>
      </c>
      <c r="H55" s="27" t="str">
        <f t="shared" si="9"/>
        <v>N/A</v>
      </c>
      <c r="I55" s="8">
        <v>11.97</v>
      </c>
      <c r="J55" s="8">
        <v>14.37</v>
      </c>
      <c r="K55" s="28" t="s">
        <v>736</v>
      </c>
      <c r="L55" s="111" t="str">
        <f t="shared" si="10"/>
        <v>Yes</v>
      </c>
    </row>
    <row r="56" spans="1:12" x14ac:dyDescent="0.25">
      <c r="A56" s="174" t="s">
        <v>1497</v>
      </c>
      <c r="B56" s="22" t="s">
        <v>213</v>
      </c>
      <c r="C56" s="29">
        <v>33904.885691000003</v>
      </c>
      <c r="D56" s="27" t="str">
        <f t="shared" si="7"/>
        <v>N/A</v>
      </c>
      <c r="E56" s="29">
        <v>40042.035713999998</v>
      </c>
      <c r="F56" s="27" t="str">
        <f t="shared" si="8"/>
        <v>N/A</v>
      </c>
      <c r="G56" s="29">
        <v>54725.537615000001</v>
      </c>
      <c r="H56" s="27" t="str">
        <f t="shared" si="9"/>
        <v>N/A</v>
      </c>
      <c r="I56" s="8">
        <v>18.100000000000001</v>
      </c>
      <c r="J56" s="8">
        <v>36.67</v>
      </c>
      <c r="K56" s="28" t="s">
        <v>736</v>
      </c>
      <c r="L56" s="111" t="str">
        <f t="shared" si="10"/>
        <v>No</v>
      </c>
    </row>
    <row r="57" spans="1:12" x14ac:dyDescent="0.25">
      <c r="A57" s="174" t="s">
        <v>1498</v>
      </c>
      <c r="B57" s="22" t="s">
        <v>213</v>
      </c>
      <c r="C57" s="29">
        <v>7501.4901461999998</v>
      </c>
      <c r="D57" s="27" t="str">
        <f t="shared" si="7"/>
        <v>N/A</v>
      </c>
      <c r="E57" s="29">
        <v>9717.3950471999997</v>
      </c>
      <c r="F57" s="27" t="str">
        <f t="shared" si="8"/>
        <v>N/A</v>
      </c>
      <c r="G57" s="29">
        <v>11156.35864</v>
      </c>
      <c r="H57" s="27" t="str">
        <f t="shared" si="9"/>
        <v>N/A</v>
      </c>
      <c r="I57" s="8">
        <v>29.54</v>
      </c>
      <c r="J57" s="8">
        <v>14.81</v>
      </c>
      <c r="K57" s="28" t="s">
        <v>736</v>
      </c>
      <c r="L57" s="111" t="str">
        <f t="shared" si="10"/>
        <v>Yes</v>
      </c>
    </row>
    <row r="58" spans="1:12" x14ac:dyDescent="0.25">
      <c r="A58" s="174" t="s">
        <v>1499</v>
      </c>
      <c r="B58" s="22" t="s">
        <v>213</v>
      </c>
      <c r="C58" s="29">
        <v>58393.293943999997</v>
      </c>
      <c r="D58" s="27" t="str">
        <f t="shared" si="7"/>
        <v>N/A</v>
      </c>
      <c r="E58" s="29">
        <v>61125.734930999999</v>
      </c>
      <c r="F58" s="27" t="str">
        <f t="shared" si="8"/>
        <v>N/A</v>
      </c>
      <c r="G58" s="29">
        <v>60519.529644000002</v>
      </c>
      <c r="H58" s="27" t="str">
        <f t="shared" si="9"/>
        <v>N/A</v>
      </c>
      <c r="I58" s="8">
        <v>4.6790000000000003</v>
      </c>
      <c r="J58" s="8">
        <v>-0.99199999999999999</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4724.3258673999999</v>
      </c>
      <c r="D60" s="27" t="str">
        <f t="shared" si="7"/>
        <v>N/A</v>
      </c>
      <c r="E60" s="29">
        <v>4198.8297715999997</v>
      </c>
      <c r="F60" s="27" t="str">
        <f t="shared" si="8"/>
        <v>N/A</v>
      </c>
      <c r="G60" s="29">
        <v>5313.9321405999999</v>
      </c>
      <c r="H60" s="27" t="str">
        <f t="shared" si="9"/>
        <v>N/A</v>
      </c>
      <c r="I60" s="8">
        <v>-11.1</v>
      </c>
      <c r="J60" s="8">
        <v>26.56</v>
      </c>
      <c r="K60" s="28" t="s">
        <v>736</v>
      </c>
      <c r="L60" s="111" t="str">
        <f t="shared" si="10"/>
        <v>Yes</v>
      </c>
    </row>
    <row r="61" spans="1:12" x14ac:dyDescent="0.25">
      <c r="A61" s="174" t="s">
        <v>1502</v>
      </c>
      <c r="B61" s="22" t="s">
        <v>213</v>
      </c>
      <c r="C61" s="29">
        <v>4085.7625297999998</v>
      </c>
      <c r="D61" s="27" t="str">
        <f t="shared" si="7"/>
        <v>N/A</v>
      </c>
      <c r="E61" s="29">
        <v>2059.6289753000001</v>
      </c>
      <c r="F61" s="27" t="str">
        <f t="shared" si="8"/>
        <v>N/A</v>
      </c>
      <c r="G61" s="29">
        <v>6132.2529002000001</v>
      </c>
      <c r="H61" s="27" t="str">
        <f t="shared" si="9"/>
        <v>N/A</v>
      </c>
      <c r="I61" s="8">
        <v>-49.6</v>
      </c>
      <c r="J61" s="8">
        <v>197.7</v>
      </c>
      <c r="K61" s="28" t="s">
        <v>736</v>
      </c>
      <c r="L61" s="111" t="str">
        <f t="shared" si="10"/>
        <v>No</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v>5377.2207469000004</v>
      </c>
      <c r="D63" s="27" t="str">
        <f t="shared" si="7"/>
        <v>N/A</v>
      </c>
      <c r="E63" s="29">
        <v>4418.7130681999997</v>
      </c>
      <c r="F63" s="27" t="str">
        <f t="shared" si="8"/>
        <v>N/A</v>
      </c>
      <c r="G63" s="29">
        <v>10993.466504</v>
      </c>
      <c r="H63" s="27" t="str">
        <f t="shared" si="9"/>
        <v>N/A</v>
      </c>
      <c r="I63" s="8">
        <v>-17.8</v>
      </c>
      <c r="J63" s="8">
        <v>148.80000000000001</v>
      </c>
      <c r="K63" s="28" t="s">
        <v>736</v>
      </c>
      <c r="L63" s="111" t="str">
        <f t="shared" si="10"/>
        <v>No</v>
      </c>
    </row>
    <row r="64" spans="1:12" x14ac:dyDescent="0.25">
      <c r="A64" s="174" t="s">
        <v>1505</v>
      </c>
      <c r="B64" s="22" t="s">
        <v>213</v>
      </c>
      <c r="C64" s="29">
        <v>1888.7855505</v>
      </c>
      <c r="D64" s="27" t="str">
        <f t="shared" si="7"/>
        <v>N/A</v>
      </c>
      <c r="E64" s="29">
        <v>2622.6555232999999</v>
      </c>
      <c r="F64" s="27" t="str">
        <f t="shared" si="8"/>
        <v>N/A</v>
      </c>
      <c r="G64" s="29">
        <v>4878.4793926000002</v>
      </c>
      <c r="H64" s="27" t="str">
        <f t="shared" si="9"/>
        <v>N/A</v>
      </c>
      <c r="I64" s="8">
        <v>38.85</v>
      </c>
      <c r="J64" s="8">
        <v>86.01</v>
      </c>
      <c r="K64" s="28" t="s">
        <v>736</v>
      </c>
      <c r="L64" s="111" t="str">
        <f t="shared" si="10"/>
        <v>No</v>
      </c>
    </row>
    <row r="65" spans="1:12" x14ac:dyDescent="0.25">
      <c r="A65" s="174" t="s">
        <v>1506</v>
      </c>
      <c r="B65" s="22" t="s">
        <v>213</v>
      </c>
      <c r="C65" s="29">
        <v>3148.8</v>
      </c>
      <c r="D65" s="27" t="str">
        <f t="shared" si="7"/>
        <v>N/A</v>
      </c>
      <c r="E65" s="29">
        <v>3131.2</v>
      </c>
      <c r="F65" s="27" t="str">
        <f t="shared" si="8"/>
        <v>N/A</v>
      </c>
      <c r="G65" s="29">
        <v>170.69252874</v>
      </c>
      <c r="H65" s="27" t="str">
        <f t="shared" si="9"/>
        <v>N/A</v>
      </c>
      <c r="I65" s="8">
        <v>-0.55900000000000005</v>
      </c>
      <c r="J65" s="8">
        <v>-94.5</v>
      </c>
      <c r="K65" s="28" t="s">
        <v>736</v>
      </c>
      <c r="L65" s="111" t="str">
        <f t="shared" si="10"/>
        <v>No</v>
      </c>
    </row>
    <row r="66" spans="1:12" x14ac:dyDescent="0.25">
      <c r="A66" s="174" t="s">
        <v>1507</v>
      </c>
      <c r="B66" s="22" t="s">
        <v>213</v>
      </c>
      <c r="C66" s="29">
        <v>5188.2822648000001</v>
      </c>
      <c r="D66" s="27" t="str">
        <f t="shared" si="7"/>
        <v>N/A</v>
      </c>
      <c r="E66" s="29">
        <v>4661.5449663999998</v>
      </c>
      <c r="F66" s="27" t="str">
        <f t="shared" si="8"/>
        <v>N/A</v>
      </c>
      <c r="G66" s="29">
        <v>4583.7842142999998</v>
      </c>
      <c r="H66" s="27" t="str">
        <f t="shared" si="9"/>
        <v>N/A</v>
      </c>
      <c r="I66" s="8">
        <v>-10.199999999999999</v>
      </c>
      <c r="J66" s="8">
        <v>-1.67</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3194.6919484999999</v>
      </c>
      <c r="D68" s="27" t="str">
        <f t="shared" si="7"/>
        <v>N/A</v>
      </c>
      <c r="E68" s="29">
        <v>3388.4949956</v>
      </c>
      <c r="F68" s="27" t="str">
        <f t="shared" si="8"/>
        <v>N/A</v>
      </c>
      <c r="G68" s="29">
        <v>3739.1940012</v>
      </c>
      <c r="H68" s="27" t="str">
        <f t="shared" si="9"/>
        <v>N/A</v>
      </c>
      <c r="I68" s="8">
        <v>6.0659999999999998</v>
      </c>
      <c r="J68" s="8">
        <v>10.35</v>
      </c>
      <c r="K68" s="28" t="s">
        <v>736</v>
      </c>
      <c r="L68" s="111" t="str">
        <f t="shared" si="10"/>
        <v>Yes</v>
      </c>
    </row>
    <row r="69" spans="1:12" x14ac:dyDescent="0.25">
      <c r="A69" s="174" t="s">
        <v>1510</v>
      </c>
      <c r="B69" s="22" t="s">
        <v>213</v>
      </c>
      <c r="C69" s="29">
        <v>2671.8537519000001</v>
      </c>
      <c r="D69" s="27" t="str">
        <f t="shared" si="7"/>
        <v>N/A</v>
      </c>
      <c r="E69" s="29">
        <v>3197.7176669</v>
      </c>
      <c r="F69" s="27" t="str">
        <f t="shared" si="8"/>
        <v>N/A</v>
      </c>
      <c r="G69" s="29">
        <v>5428.4510277999998</v>
      </c>
      <c r="H69" s="27" t="str">
        <f t="shared" si="9"/>
        <v>N/A</v>
      </c>
      <c r="I69" s="8">
        <v>19.68</v>
      </c>
      <c r="J69" s="8">
        <v>69.760000000000005</v>
      </c>
      <c r="K69" s="28" t="s">
        <v>736</v>
      </c>
      <c r="L69" s="111" t="str">
        <f t="shared" si="10"/>
        <v>No</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1798.1607773999999</v>
      </c>
      <c r="D71" s="27" t="str">
        <f t="shared" si="7"/>
        <v>N/A</v>
      </c>
      <c r="E71" s="29">
        <v>2207.2004175000002</v>
      </c>
      <c r="F71" s="27" t="str">
        <f t="shared" si="8"/>
        <v>N/A</v>
      </c>
      <c r="G71" s="29">
        <v>3861.9023668999998</v>
      </c>
      <c r="H71" s="27" t="str">
        <f t="shared" si="9"/>
        <v>N/A</v>
      </c>
      <c r="I71" s="8">
        <v>22.75</v>
      </c>
      <c r="J71" s="8">
        <v>74.97</v>
      </c>
      <c r="K71" s="28" t="s">
        <v>736</v>
      </c>
      <c r="L71" s="111" t="str">
        <f t="shared" si="10"/>
        <v>No</v>
      </c>
    </row>
    <row r="72" spans="1:12" x14ac:dyDescent="0.25">
      <c r="A72" s="174" t="s">
        <v>1513</v>
      </c>
      <c r="B72" s="22" t="s">
        <v>213</v>
      </c>
      <c r="C72" s="29">
        <v>771.50877192999997</v>
      </c>
      <c r="D72" s="27" t="str">
        <f t="shared" si="7"/>
        <v>N/A</v>
      </c>
      <c r="E72" s="29">
        <v>3213.1956522</v>
      </c>
      <c r="F72" s="27" t="str">
        <f t="shared" si="8"/>
        <v>N/A</v>
      </c>
      <c r="G72" s="29">
        <v>1706.4285714</v>
      </c>
      <c r="H72" s="27" t="str">
        <f t="shared" si="9"/>
        <v>N/A</v>
      </c>
      <c r="I72" s="8">
        <v>316.5</v>
      </c>
      <c r="J72" s="8">
        <v>-46.9</v>
      </c>
      <c r="K72" s="28" t="s">
        <v>736</v>
      </c>
      <c r="L72" s="111" t="str">
        <f t="shared" si="10"/>
        <v>No</v>
      </c>
    </row>
    <row r="73" spans="1:12" x14ac:dyDescent="0.25">
      <c r="A73" s="174" t="s">
        <v>1514</v>
      </c>
      <c r="B73" s="22" t="s">
        <v>213</v>
      </c>
      <c r="C73" s="29">
        <v>3491.1056351000002</v>
      </c>
      <c r="D73" s="27" t="str">
        <f t="shared" si="7"/>
        <v>N/A</v>
      </c>
      <c r="E73" s="29">
        <v>3463.0213601</v>
      </c>
      <c r="F73" s="27" t="str">
        <f t="shared" si="8"/>
        <v>N/A</v>
      </c>
      <c r="G73" s="29">
        <v>3276.7590476</v>
      </c>
      <c r="H73" s="27" t="str">
        <f t="shared" si="9"/>
        <v>N/A</v>
      </c>
      <c r="I73" s="8">
        <v>-0.80400000000000005</v>
      </c>
      <c r="J73" s="8">
        <v>-5.38</v>
      </c>
      <c r="K73" s="28" t="s">
        <v>736</v>
      </c>
      <c r="L73" s="111" t="str">
        <f t="shared" si="10"/>
        <v>Yes</v>
      </c>
    </row>
    <row r="74" spans="1:12" x14ac:dyDescent="0.25">
      <c r="A74" s="174" t="s">
        <v>1515</v>
      </c>
      <c r="B74" s="22" t="s">
        <v>213</v>
      </c>
      <c r="C74" s="29">
        <v>3143.1743697000002</v>
      </c>
      <c r="D74" s="27" t="str">
        <f t="shared" si="7"/>
        <v>N/A</v>
      </c>
      <c r="E74" s="29">
        <v>4307.5040160999997</v>
      </c>
      <c r="F74" s="27" t="str">
        <f t="shared" si="8"/>
        <v>N/A</v>
      </c>
      <c r="G74" s="29">
        <v>7073.908805</v>
      </c>
      <c r="H74" s="27" t="str">
        <f t="shared" si="9"/>
        <v>N/A</v>
      </c>
      <c r="I74" s="8">
        <v>37.04</v>
      </c>
      <c r="J74" s="8">
        <v>64.22</v>
      </c>
      <c r="K74" s="28" t="s">
        <v>736</v>
      </c>
      <c r="L74" s="111" t="str">
        <f t="shared" si="10"/>
        <v>No</v>
      </c>
    </row>
    <row r="75" spans="1:12" x14ac:dyDescent="0.25">
      <c r="A75" s="174" t="s">
        <v>1597</v>
      </c>
      <c r="B75" s="22" t="s">
        <v>213</v>
      </c>
      <c r="C75" s="29">
        <v>220142786</v>
      </c>
      <c r="D75" s="27" t="str">
        <f t="shared" ref="D75:D144" si="11">IF($B75="N/A","N/A",IF(C75&gt;10,"No",IF(C75&lt;-10,"No","Yes")))</f>
        <v>N/A</v>
      </c>
      <c r="E75" s="29">
        <v>202068434</v>
      </c>
      <c r="F75" s="27" t="str">
        <f t="shared" ref="F75:F144" si="12">IF($B75="N/A","N/A",IF(E75&gt;10,"No",IF(E75&lt;-10,"No","Yes")))</f>
        <v>N/A</v>
      </c>
      <c r="G75" s="29">
        <v>190603715</v>
      </c>
      <c r="H75" s="27" t="str">
        <f t="shared" ref="H75:H144" si="13">IF($B75="N/A","N/A",IF(G75&gt;10,"No",IF(G75&lt;-10,"No","Yes")))</f>
        <v>N/A</v>
      </c>
      <c r="I75" s="8">
        <v>-8.2100000000000009</v>
      </c>
      <c r="J75" s="8">
        <v>-5.67</v>
      </c>
      <c r="K75" s="28" t="s">
        <v>736</v>
      </c>
      <c r="L75" s="111" t="str">
        <f t="shared" ref="L75:L135" si="14">IF(J75="Div by 0", "N/A", IF(K75="N/A","N/A", IF(J75&gt;VALUE(MID(K75,1,2)), "No", IF(J75&lt;-1*VALUE(MID(K75,1,2)), "No", "Yes"))))</f>
        <v>Yes</v>
      </c>
    </row>
    <row r="76" spans="1:12" x14ac:dyDescent="0.25">
      <c r="A76" s="174" t="s">
        <v>596</v>
      </c>
      <c r="B76" s="22" t="s">
        <v>213</v>
      </c>
      <c r="C76" s="23">
        <v>10148</v>
      </c>
      <c r="D76" s="27" t="str">
        <f t="shared" si="11"/>
        <v>N/A</v>
      </c>
      <c r="E76" s="23">
        <v>9561</v>
      </c>
      <c r="F76" s="27" t="str">
        <f t="shared" si="12"/>
        <v>N/A</v>
      </c>
      <c r="G76" s="23">
        <v>10439</v>
      </c>
      <c r="H76" s="27" t="str">
        <f t="shared" si="13"/>
        <v>N/A</v>
      </c>
      <c r="I76" s="8">
        <v>-5.78</v>
      </c>
      <c r="J76" s="8">
        <v>9.1829999999999998</v>
      </c>
      <c r="K76" s="28" t="s">
        <v>736</v>
      </c>
      <c r="L76" s="111" t="str">
        <f t="shared" si="14"/>
        <v>Yes</v>
      </c>
    </row>
    <row r="77" spans="1:12" x14ac:dyDescent="0.25">
      <c r="A77" s="174" t="s">
        <v>1424</v>
      </c>
      <c r="B77" s="22" t="s">
        <v>213</v>
      </c>
      <c r="C77" s="29">
        <v>21693.218959000002</v>
      </c>
      <c r="D77" s="27" t="str">
        <f t="shared" si="11"/>
        <v>N/A</v>
      </c>
      <c r="E77" s="29">
        <v>21134.654742999999</v>
      </c>
      <c r="F77" s="27" t="str">
        <f t="shared" si="12"/>
        <v>N/A</v>
      </c>
      <c r="G77" s="29">
        <v>18258.809752000001</v>
      </c>
      <c r="H77" s="27" t="str">
        <f t="shared" si="13"/>
        <v>N/A</v>
      </c>
      <c r="I77" s="8">
        <v>-2.57</v>
      </c>
      <c r="J77" s="8">
        <v>-13.6</v>
      </c>
      <c r="K77" s="28" t="s">
        <v>736</v>
      </c>
      <c r="L77" s="111" t="str">
        <f t="shared" si="14"/>
        <v>Yes</v>
      </c>
    </row>
    <row r="78" spans="1:12" x14ac:dyDescent="0.25">
      <c r="A78" s="174" t="s">
        <v>1425</v>
      </c>
      <c r="B78" s="22" t="s">
        <v>213</v>
      </c>
      <c r="C78" s="23">
        <v>5.4701418998999998</v>
      </c>
      <c r="D78" s="27" t="str">
        <f t="shared" si="11"/>
        <v>N/A</v>
      </c>
      <c r="E78" s="23">
        <v>0</v>
      </c>
      <c r="F78" s="27" t="str">
        <f t="shared" si="12"/>
        <v>N/A</v>
      </c>
      <c r="G78" s="23">
        <v>1.0339112941999999</v>
      </c>
      <c r="H78" s="27" t="str">
        <f t="shared" si="13"/>
        <v>N/A</v>
      </c>
      <c r="I78" s="8">
        <v>-100</v>
      </c>
      <c r="J78" s="8" t="s">
        <v>1748</v>
      </c>
      <c r="K78" s="28" t="s">
        <v>736</v>
      </c>
      <c r="L78" s="111" t="str">
        <f t="shared" si="14"/>
        <v>N/A</v>
      </c>
    </row>
    <row r="79" spans="1:12" x14ac:dyDescent="0.25">
      <c r="A79" s="174" t="s">
        <v>597</v>
      </c>
      <c r="B79" s="22" t="s">
        <v>213</v>
      </c>
      <c r="C79" s="29">
        <v>7231274</v>
      </c>
      <c r="D79" s="27" t="str">
        <f t="shared" si="11"/>
        <v>N/A</v>
      </c>
      <c r="E79" s="29">
        <v>9552861</v>
      </c>
      <c r="F79" s="27" t="str">
        <f t="shared" si="12"/>
        <v>N/A</v>
      </c>
      <c r="G79" s="29">
        <v>14018265</v>
      </c>
      <c r="H79" s="27" t="str">
        <f t="shared" si="13"/>
        <v>N/A</v>
      </c>
      <c r="I79" s="8">
        <v>32.1</v>
      </c>
      <c r="J79" s="8">
        <v>46.74</v>
      </c>
      <c r="K79" s="28" t="s">
        <v>736</v>
      </c>
      <c r="L79" s="111" t="str">
        <f t="shared" si="14"/>
        <v>No</v>
      </c>
    </row>
    <row r="80" spans="1:12" x14ac:dyDescent="0.25">
      <c r="A80" s="174" t="s">
        <v>598</v>
      </c>
      <c r="B80" s="22" t="s">
        <v>213</v>
      </c>
      <c r="C80" s="23">
        <v>70</v>
      </c>
      <c r="D80" s="27" t="str">
        <f t="shared" si="11"/>
        <v>N/A</v>
      </c>
      <c r="E80" s="23">
        <v>67</v>
      </c>
      <c r="F80" s="27" t="str">
        <f t="shared" si="12"/>
        <v>N/A</v>
      </c>
      <c r="G80" s="23">
        <v>86</v>
      </c>
      <c r="H80" s="27" t="str">
        <f t="shared" si="13"/>
        <v>N/A</v>
      </c>
      <c r="I80" s="8">
        <v>-4.29</v>
      </c>
      <c r="J80" s="8">
        <v>28.36</v>
      </c>
      <c r="K80" s="28" t="s">
        <v>736</v>
      </c>
      <c r="L80" s="111" t="str">
        <f t="shared" si="14"/>
        <v>Yes</v>
      </c>
    </row>
    <row r="81" spans="1:12" x14ac:dyDescent="0.25">
      <c r="A81" s="174" t="s">
        <v>1426</v>
      </c>
      <c r="B81" s="22" t="s">
        <v>213</v>
      </c>
      <c r="C81" s="29">
        <v>103303.91429</v>
      </c>
      <c r="D81" s="27" t="str">
        <f t="shared" si="11"/>
        <v>N/A</v>
      </c>
      <c r="E81" s="29">
        <v>142580.01493</v>
      </c>
      <c r="F81" s="27" t="str">
        <f t="shared" si="12"/>
        <v>N/A</v>
      </c>
      <c r="G81" s="29">
        <v>163003.0814</v>
      </c>
      <c r="H81" s="27" t="str">
        <f t="shared" si="13"/>
        <v>N/A</v>
      </c>
      <c r="I81" s="8">
        <v>38.020000000000003</v>
      </c>
      <c r="J81" s="8">
        <v>14.32</v>
      </c>
      <c r="K81" s="28" t="s">
        <v>736</v>
      </c>
      <c r="L81" s="111" t="str">
        <f t="shared" si="14"/>
        <v>Yes</v>
      </c>
    </row>
    <row r="82" spans="1:12" ht="25" x14ac:dyDescent="0.25">
      <c r="A82" s="174" t="s">
        <v>599</v>
      </c>
      <c r="B82" s="22" t="s">
        <v>213</v>
      </c>
      <c r="C82" s="29">
        <v>2419955</v>
      </c>
      <c r="D82" s="27" t="str">
        <f t="shared" si="11"/>
        <v>N/A</v>
      </c>
      <c r="E82" s="29">
        <v>2285524</v>
      </c>
      <c r="F82" s="27" t="str">
        <f t="shared" si="12"/>
        <v>N/A</v>
      </c>
      <c r="G82" s="29">
        <v>4551478</v>
      </c>
      <c r="H82" s="27" t="str">
        <f t="shared" si="13"/>
        <v>N/A</v>
      </c>
      <c r="I82" s="8">
        <v>-5.56</v>
      </c>
      <c r="J82" s="8">
        <v>99.14</v>
      </c>
      <c r="K82" s="28" t="s">
        <v>736</v>
      </c>
      <c r="L82" s="111" t="str">
        <f t="shared" si="14"/>
        <v>No</v>
      </c>
    </row>
    <row r="83" spans="1:12" x14ac:dyDescent="0.25">
      <c r="A83" s="174" t="s">
        <v>600</v>
      </c>
      <c r="B83" s="22" t="s">
        <v>213</v>
      </c>
      <c r="C83" s="23">
        <v>449</v>
      </c>
      <c r="D83" s="27" t="str">
        <f t="shared" si="11"/>
        <v>N/A</v>
      </c>
      <c r="E83" s="23">
        <v>467</v>
      </c>
      <c r="F83" s="27" t="str">
        <f t="shared" si="12"/>
        <v>N/A</v>
      </c>
      <c r="G83" s="23">
        <v>516</v>
      </c>
      <c r="H83" s="27" t="str">
        <f t="shared" si="13"/>
        <v>N/A</v>
      </c>
      <c r="I83" s="8">
        <v>4.0090000000000003</v>
      </c>
      <c r="J83" s="8">
        <v>10.49</v>
      </c>
      <c r="K83" s="28" t="s">
        <v>736</v>
      </c>
      <c r="L83" s="111" t="str">
        <f t="shared" si="14"/>
        <v>Yes</v>
      </c>
    </row>
    <row r="84" spans="1:12" ht="25" x14ac:dyDescent="0.25">
      <c r="A84" s="143" t="s">
        <v>1427</v>
      </c>
      <c r="B84" s="22" t="s">
        <v>213</v>
      </c>
      <c r="C84" s="29">
        <v>5389.6547884000001</v>
      </c>
      <c r="D84" s="27" t="str">
        <f t="shared" si="11"/>
        <v>N/A</v>
      </c>
      <c r="E84" s="29">
        <v>4894.0556745000004</v>
      </c>
      <c r="F84" s="27" t="str">
        <f t="shared" si="12"/>
        <v>N/A</v>
      </c>
      <c r="G84" s="29">
        <v>8820.6937983999997</v>
      </c>
      <c r="H84" s="27" t="str">
        <f t="shared" si="13"/>
        <v>N/A</v>
      </c>
      <c r="I84" s="8">
        <v>-9.1999999999999993</v>
      </c>
      <c r="J84" s="8">
        <v>80.23</v>
      </c>
      <c r="K84" s="28" t="s">
        <v>736</v>
      </c>
      <c r="L84" s="111" t="str">
        <f t="shared" si="14"/>
        <v>No</v>
      </c>
    </row>
    <row r="85" spans="1:12" x14ac:dyDescent="0.25">
      <c r="A85" s="143" t="s">
        <v>601</v>
      </c>
      <c r="B85" s="22" t="s">
        <v>213</v>
      </c>
      <c r="C85" s="29">
        <v>50746531</v>
      </c>
      <c r="D85" s="27" t="str">
        <f t="shared" si="11"/>
        <v>N/A</v>
      </c>
      <c r="E85" s="29">
        <v>60361053</v>
      </c>
      <c r="F85" s="27" t="str">
        <f t="shared" si="12"/>
        <v>N/A</v>
      </c>
      <c r="G85" s="29">
        <v>92946543</v>
      </c>
      <c r="H85" s="27" t="str">
        <f t="shared" si="13"/>
        <v>N/A</v>
      </c>
      <c r="I85" s="8">
        <v>18.95</v>
      </c>
      <c r="J85" s="8">
        <v>53.98</v>
      </c>
      <c r="K85" s="28" t="s">
        <v>736</v>
      </c>
      <c r="L85" s="111" t="str">
        <f t="shared" si="14"/>
        <v>No</v>
      </c>
    </row>
    <row r="86" spans="1:12" x14ac:dyDescent="0.25">
      <c r="A86" s="143" t="s">
        <v>602</v>
      </c>
      <c r="B86" s="22" t="s">
        <v>213</v>
      </c>
      <c r="C86" s="23">
        <v>577</v>
      </c>
      <c r="D86" s="27" t="str">
        <f t="shared" si="11"/>
        <v>N/A</v>
      </c>
      <c r="E86" s="23">
        <v>511</v>
      </c>
      <c r="F86" s="27" t="str">
        <f t="shared" si="12"/>
        <v>N/A</v>
      </c>
      <c r="G86" s="23">
        <v>486</v>
      </c>
      <c r="H86" s="27" t="str">
        <f t="shared" si="13"/>
        <v>N/A</v>
      </c>
      <c r="I86" s="8">
        <v>-11.4</v>
      </c>
      <c r="J86" s="8">
        <v>-4.8899999999999997</v>
      </c>
      <c r="K86" s="28" t="s">
        <v>736</v>
      </c>
      <c r="L86" s="111" t="str">
        <f t="shared" si="14"/>
        <v>Yes</v>
      </c>
    </row>
    <row r="87" spans="1:12" x14ac:dyDescent="0.25">
      <c r="A87" s="143" t="s">
        <v>1428</v>
      </c>
      <c r="B87" s="22" t="s">
        <v>213</v>
      </c>
      <c r="C87" s="29">
        <v>87948.927209999994</v>
      </c>
      <c r="D87" s="27" t="str">
        <f t="shared" si="11"/>
        <v>N/A</v>
      </c>
      <c r="E87" s="29">
        <v>118123.39139</v>
      </c>
      <c r="F87" s="27" t="str">
        <f t="shared" si="12"/>
        <v>N/A</v>
      </c>
      <c r="G87" s="29">
        <v>191248.03086</v>
      </c>
      <c r="H87" s="27" t="str">
        <f t="shared" si="13"/>
        <v>N/A</v>
      </c>
      <c r="I87" s="8">
        <v>34.31</v>
      </c>
      <c r="J87" s="8">
        <v>61.91</v>
      </c>
      <c r="K87" s="28" t="s">
        <v>736</v>
      </c>
      <c r="L87" s="111" t="str">
        <f t="shared" si="14"/>
        <v>No</v>
      </c>
    </row>
    <row r="88" spans="1:12" x14ac:dyDescent="0.25">
      <c r="A88" s="174" t="s">
        <v>603</v>
      </c>
      <c r="B88" s="22" t="s">
        <v>213</v>
      </c>
      <c r="C88" s="29">
        <v>208808594</v>
      </c>
      <c r="D88" s="27" t="str">
        <f t="shared" si="11"/>
        <v>N/A</v>
      </c>
      <c r="E88" s="29">
        <v>216226514</v>
      </c>
      <c r="F88" s="27" t="str">
        <f t="shared" si="12"/>
        <v>N/A</v>
      </c>
      <c r="G88" s="29">
        <v>384417445</v>
      </c>
      <c r="H88" s="27" t="str">
        <f t="shared" si="13"/>
        <v>N/A</v>
      </c>
      <c r="I88" s="8">
        <v>3.552</v>
      </c>
      <c r="J88" s="8">
        <v>77.78</v>
      </c>
      <c r="K88" s="28" t="s">
        <v>736</v>
      </c>
      <c r="L88" s="111" t="str">
        <f t="shared" si="14"/>
        <v>No</v>
      </c>
    </row>
    <row r="89" spans="1:12" x14ac:dyDescent="0.25">
      <c r="A89" s="178" t="s">
        <v>604</v>
      </c>
      <c r="B89" s="23" t="s">
        <v>213</v>
      </c>
      <c r="C89" s="23">
        <v>3464</v>
      </c>
      <c r="D89" s="27" t="str">
        <f t="shared" si="11"/>
        <v>N/A</v>
      </c>
      <c r="E89" s="23">
        <v>3512</v>
      </c>
      <c r="F89" s="27" t="str">
        <f t="shared" si="12"/>
        <v>N/A</v>
      </c>
      <c r="G89" s="23">
        <v>3605</v>
      </c>
      <c r="H89" s="27" t="str">
        <f t="shared" si="13"/>
        <v>N/A</v>
      </c>
      <c r="I89" s="8">
        <v>1.3859999999999999</v>
      </c>
      <c r="J89" s="8">
        <v>2.6480000000000001</v>
      </c>
      <c r="K89" s="31" t="s">
        <v>736</v>
      </c>
      <c r="L89" s="111" t="str">
        <f t="shared" si="14"/>
        <v>Yes</v>
      </c>
    </row>
    <row r="90" spans="1:12" x14ac:dyDescent="0.25">
      <c r="A90" s="174" t="s">
        <v>1429</v>
      </c>
      <c r="B90" s="22" t="s">
        <v>213</v>
      </c>
      <c r="C90" s="29">
        <v>60279.617206000003</v>
      </c>
      <c r="D90" s="27" t="str">
        <f t="shared" si="11"/>
        <v>N/A</v>
      </c>
      <c r="E90" s="29">
        <v>61567.914009</v>
      </c>
      <c r="F90" s="27" t="str">
        <f t="shared" si="12"/>
        <v>N/A</v>
      </c>
      <c r="G90" s="29">
        <v>106634.52011</v>
      </c>
      <c r="H90" s="27" t="str">
        <f t="shared" si="13"/>
        <v>N/A</v>
      </c>
      <c r="I90" s="8">
        <v>2.137</v>
      </c>
      <c r="J90" s="8">
        <v>73.2</v>
      </c>
      <c r="K90" s="28" t="s">
        <v>736</v>
      </c>
      <c r="L90" s="111" t="str">
        <f t="shared" si="14"/>
        <v>No</v>
      </c>
    </row>
    <row r="91" spans="1:12" x14ac:dyDescent="0.25">
      <c r="A91" s="174" t="s">
        <v>605</v>
      </c>
      <c r="B91" s="22" t="s">
        <v>213</v>
      </c>
      <c r="C91" s="29">
        <v>38106341</v>
      </c>
      <c r="D91" s="27" t="str">
        <f t="shared" si="11"/>
        <v>N/A</v>
      </c>
      <c r="E91" s="29">
        <v>31835555</v>
      </c>
      <c r="F91" s="27" t="str">
        <f t="shared" si="12"/>
        <v>N/A</v>
      </c>
      <c r="G91" s="29">
        <v>35508052</v>
      </c>
      <c r="H91" s="27" t="str">
        <f t="shared" si="13"/>
        <v>N/A</v>
      </c>
      <c r="I91" s="8">
        <v>-16.5</v>
      </c>
      <c r="J91" s="8">
        <v>11.54</v>
      </c>
      <c r="K91" s="28" t="s">
        <v>736</v>
      </c>
      <c r="L91" s="111" t="str">
        <f t="shared" si="14"/>
        <v>Yes</v>
      </c>
    </row>
    <row r="92" spans="1:12" x14ac:dyDescent="0.25">
      <c r="A92" s="174" t="s">
        <v>606</v>
      </c>
      <c r="B92" s="22" t="s">
        <v>213</v>
      </c>
      <c r="C92" s="23">
        <v>32651</v>
      </c>
      <c r="D92" s="27" t="str">
        <f t="shared" si="11"/>
        <v>N/A</v>
      </c>
      <c r="E92" s="23">
        <v>30106</v>
      </c>
      <c r="F92" s="27" t="str">
        <f t="shared" si="12"/>
        <v>N/A</v>
      </c>
      <c r="G92" s="23">
        <v>35535</v>
      </c>
      <c r="H92" s="27" t="str">
        <f t="shared" si="13"/>
        <v>N/A</v>
      </c>
      <c r="I92" s="8">
        <v>-7.79</v>
      </c>
      <c r="J92" s="8">
        <v>18.03</v>
      </c>
      <c r="K92" s="28" t="s">
        <v>736</v>
      </c>
      <c r="L92" s="111" t="str">
        <f t="shared" si="14"/>
        <v>Yes</v>
      </c>
    </row>
    <row r="93" spans="1:12" x14ac:dyDescent="0.25">
      <c r="A93" s="174" t="s">
        <v>1430</v>
      </c>
      <c r="B93" s="22" t="s">
        <v>213</v>
      </c>
      <c r="C93" s="29">
        <v>1167.0803651000001</v>
      </c>
      <c r="D93" s="27" t="str">
        <f t="shared" si="11"/>
        <v>N/A</v>
      </c>
      <c r="E93" s="29">
        <v>1057.4488474</v>
      </c>
      <c r="F93" s="27" t="str">
        <f t="shared" si="12"/>
        <v>N/A</v>
      </c>
      <c r="G93" s="29">
        <v>999.24164908</v>
      </c>
      <c r="H93" s="27" t="str">
        <f t="shared" si="13"/>
        <v>N/A</v>
      </c>
      <c r="I93" s="8">
        <v>-9.39</v>
      </c>
      <c r="J93" s="8">
        <v>-5.5</v>
      </c>
      <c r="K93" s="28" t="s">
        <v>736</v>
      </c>
      <c r="L93" s="111" t="str">
        <f t="shared" si="14"/>
        <v>Yes</v>
      </c>
    </row>
    <row r="94" spans="1:12" x14ac:dyDescent="0.25">
      <c r="A94" s="174" t="s">
        <v>607</v>
      </c>
      <c r="B94" s="22" t="s">
        <v>213</v>
      </c>
      <c r="C94" s="29">
        <v>22295759</v>
      </c>
      <c r="D94" s="27" t="str">
        <f t="shared" si="11"/>
        <v>N/A</v>
      </c>
      <c r="E94" s="29">
        <v>22900411</v>
      </c>
      <c r="F94" s="27" t="str">
        <f t="shared" si="12"/>
        <v>N/A</v>
      </c>
      <c r="G94" s="29">
        <v>27093504</v>
      </c>
      <c r="H94" s="27" t="str">
        <f t="shared" si="13"/>
        <v>N/A</v>
      </c>
      <c r="I94" s="8">
        <v>2.7120000000000002</v>
      </c>
      <c r="J94" s="8">
        <v>18.309999999999999</v>
      </c>
      <c r="K94" s="28" t="s">
        <v>736</v>
      </c>
      <c r="L94" s="111" t="str">
        <f t="shared" si="14"/>
        <v>Yes</v>
      </c>
    </row>
    <row r="95" spans="1:12" x14ac:dyDescent="0.25">
      <c r="A95" s="174" t="s">
        <v>608</v>
      </c>
      <c r="B95" s="22" t="s">
        <v>213</v>
      </c>
      <c r="C95" s="23">
        <v>16188</v>
      </c>
      <c r="D95" s="27" t="str">
        <f t="shared" si="11"/>
        <v>N/A</v>
      </c>
      <c r="E95" s="23">
        <v>17372</v>
      </c>
      <c r="F95" s="27" t="str">
        <f t="shared" si="12"/>
        <v>N/A</v>
      </c>
      <c r="G95" s="23">
        <v>17941</v>
      </c>
      <c r="H95" s="27" t="str">
        <f t="shared" si="13"/>
        <v>N/A</v>
      </c>
      <c r="I95" s="8">
        <v>7.3140000000000001</v>
      </c>
      <c r="J95" s="8">
        <v>3.2749999999999999</v>
      </c>
      <c r="K95" s="28" t="s">
        <v>736</v>
      </c>
      <c r="L95" s="111" t="str">
        <f t="shared" si="14"/>
        <v>Yes</v>
      </c>
    </row>
    <row r="96" spans="1:12" x14ac:dyDescent="0.25">
      <c r="A96" s="174" t="s">
        <v>1431</v>
      </c>
      <c r="B96" s="22" t="s">
        <v>213</v>
      </c>
      <c r="C96" s="29">
        <v>1377.3016431999999</v>
      </c>
      <c r="D96" s="27" t="str">
        <f t="shared" si="11"/>
        <v>N/A</v>
      </c>
      <c r="E96" s="29">
        <v>1318.2368753999999</v>
      </c>
      <c r="F96" s="27" t="str">
        <f t="shared" si="12"/>
        <v>N/A</v>
      </c>
      <c r="G96" s="29">
        <v>1510.144585</v>
      </c>
      <c r="H96" s="27" t="str">
        <f t="shared" si="13"/>
        <v>N/A</v>
      </c>
      <c r="I96" s="8">
        <v>-4.29</v>
      </c>
      <c r="J96" s="8">
        <v>14.56</v>
      </c>
      <c r="K96" s="28" t="s">
        <v>736</v>
      </c>
      <c r="L96" s="111" t="str">
        <f t="shared" si="14"/>
        <v>Yes</v>
      </c>
    </row>
    <row r="97" spans="1:12" ht="25" x14ac:dyDescent="0.25">
      <c r="A97" s="174" t="s">
        <v>609</v>
      </c>
      <c r="B97" s="22" t="s">
        <v>213</v>
      </c>
      <c r="C97" s="29">
        <v>1365284</v>
      </c>
      <c r="D97" s="27" t="str">
        <f t="shared" si="11"/>
        <v>N/A</v>
      </c>
      <c r="E97" s="29">
        <v>1138729</v>
      </c>
      <c r="F97" s="27" t="str">
        <f t="shared" si="12"/>
        <v>N/A</v>
      </c>
      <c r="G97" s="29">
        <v>1200314</v>
      </c>
      <c r="H97" s="27" t="str">
        <f t="shared" si="13"/>
        <v>N/A</v>
      </c>
      <c r="I97" s="8">
        <v>-16.600000000000001</v>
      </c>
      <c r="J97" s="8">
        <v>5.4080000000000004</v>
      </c>
      <c r="K97" s="28" t="s">
        <v>736</v>
      </c>
      <c r="L97" s="111" t="str">
        <f t="shared" si="14"/>
        <v>Yes</v>
      </c>
    </row>
    <row r="98" spans="1:12" x14ac:dyDescent="0.25">
      <c r="A98" s="174" t="s">
        <v>610</v>
      </c>
      <c r="B98" s="22" t="s">
        <v>213</v>
      </c>
      <c r="C98" s="23">
        <v>9710</v>
      </c>
      <c r="D98" s="27" t="str">
        <f t="shared" si="11"/>
        <v>N/A</v>
      </c>
      <c r="E98" s="23">
        <v>8445</v>
      </c>
      <c r="F98" s="27" t="str">
        <f t="shared" si="12"/>
        <v>N/A</v>
      </c>
      <c r="G98" s="23">
        <v>9480</v>
      </c>
      <c r="H98" s="27" t="str">
        <f t="shared" si="13"/>
        <v>N/A</v>
      </c>
      <c r="I98" s="8">
        <v>-13</v>
      </c>
      <c r="J98" s="8">
        <v>12.26</v>
      </c>
      <c r="K98" s="28" t="s">
        <v>736</v>
      </c>
      <c r="L98" s="111" t="str">
        <f t="shared" si="14"/>
        <v>Yes</v>
      </c>
    </row>
    <row r="99" spans="1:12" ht="25" x14ac:dyDescent="0.25">
      <c r="A99" s="174" t="s">
        <v>1432</v>
      </c>
      <c r="B99" s="22" t="s">
        <v>213</v>
      </c>
      <c r="C99" s="29">
        <v>140.60597322000001</v>
      </c>
      <c r="D99" s="27" t="str">
        <f t="shared" si="11"/>
        <v>N/A</v>
      </c>
      <c r="E99" s="29">
        <v>134.84061575000001</v>
      </c>
      <c r="F99" s="27" t="str">
        <f t="shared" si="12"/>
        <v>N/A</v>
      </c>
      <c r="G99" s="29">
        <v>126.61540084000001</v>
      </c>
      <c r="H99" s="27" t="str">
        <f t="shared" si="13"/>
        <v>N/A</v>
      </c>
      <c r="I99" s="8">
        <v>-4.0999999999999996</v>
      </c>
      <c r="J99" s="8">
        <v>-6.1</v>
      </c>
      <c r="K99" s="28" t="s">
        <v>736</v>
      </c>
      <c r="L99" s="111" t="str">
        <f t="shared" si="14"/>
        <v>Yes</v>
      </c>
    </row>
    <row r="100" spans="1:12" x14ac:dyDescent="0.25">
      <c r="A100" s="174" t="s">
        <v>611</v>
      </c>
      <c r="B100" s="22" t="s">
        <v>213</v>
      </c>
      <c r="C100" s="29">
        <v>18169262</v>
      </c>
      <c r="D100" s="27" t="str">
        <f t="shared" si="11"/>
        <v>N/A</v>
      </c>
      <c r="E100" s="29">
        <v>21230876</v>
      </c>
      <c r="F100" s="27" t="str">
        <f t="shared" si="12"/>
        <v>N/A</v>
      </c>
      <c r="G100" s="29">
        <v>22184789</v>
      </c>
      <c r="H100" s="27" t="str">
        <f t="shared" si="13"/>
        <v>N/A</v>
      </c>
      <c r="I100" s="8">
        <v>16.850000000000001</v>
      </c>
      <c r="J100" s="8">
        <v>4.4930000000000003</v>
      </c>
      <c r="K100" s="28" t="s">
        <v>736</v>
      </c>
      <c r="L100" s="111" t="str">
        <f t="shared" si="14"/>
        <v>Yes</v>
      </c>
    </row>
    <row r="101" spans="1:12" x14ac:dyDescent="0.25">
      <c r="A101" s="174" t="s">
        <v>612</v>
      </c>
      <c r="B101" s="22" t="s">
        <v>213</v>
      </c>
      <c r="C101" s="23">
        <v>25030</v>
      </c>
      <c r="D101" s="27" t="str">
        <f t="shared" si="11"/>
        <v>N/A</v>
      </c>
      <c r="E101" s="23">
        <v>25352</v>
      </c>
      <c r="F101" s="27" t="str">
        <f t="shared" si="12"/>
        <v>N/A</v>
      </c>
      <c r="G101" s="23">
        <v>25750</v>
      </c>
      <c r="H101" s="27" t="str">
        <f t="shared" si="13"/>
        <v>N/A</v>
      </c>
      <c r="I101" s="8">
        <v>1.286</v>
      </c>
      <c r="J101" s="8">
        <v>1.57</v>
      </c>
      <c r="K101" s="28" t="s">
        <v>736</v>
      </c>
      <c r="L101" s="111" t="str">
        <f t="shared" si="14"/>
        <v>Yes</v>
      </c>
    </row>
    <row r="102" spans="1:12" x14ac:dyDescent="0.25">
      <c r="A102" s="174" t="s">
        <v>1433</v>
      </c>
      <c r="B102" s="22" t="s">
        <v>213</v>
      </c>
      <c r="C102" s="29">
        <v>725.89940072000002</v>
      </c>
      <c r="D102" s="27" t="str">
        <f t="shared" si="11"/>
        <v>N/A</v>
      </c>
      <c r="E102" s="29">
        <v>837.44383086000005</v>
      </c>
      <c r="F102" s="27" t="str">
        <f t="shared" si="12"/>
        <v>N/A</v>
      </c>
      <c r="G102" s="29">
        <v>861.54520388000003</v>
      </c>
      <c r="H102" s="27" t="str">
        <f t="shared" si="13"/>
        <v>N/A</v>
      </c>
      <c r="I102" s="8">
        <v>15.37</v>
      </c>
      <c r="J102" s="8">
        <v>2.8780000000000001</v>
      </c>
      <c r="K102" s="28" t="s">
        <v>736</v>
      </c>
      <c r="L102" s="111" t="str">
        <f t="shared" si="14"/>
        <v>Yes</v>
      </c>
    </row>
    <row r="103" spans="1:12" x14ac:dyDescent="0.25">
      <c r="A103" s="174" t="s">
        <v>613</v>
      </c>
      <c r="B103" s="22" t="s">
        <v>213</v>
      </c>
      <c r="C103" s="29">
        <v>24530304</v>
      </c>
      <c r="D103" s="27" t="str">
        <f t="shared" si="11"/>
        <v>N/A</v>
      </c>
      <c r="E103" s="29">
        <v>26982837</v>
      </c>
      <c r="F103" s="27" t="str">
        <f t="shared" si="12"/>
        <v>N/A</v>
      </c>
      <c r="G103" s="29">
        <v>28502656</v>
      </c>
      <c r="H103" s="27" t="str">
        <f t="shared" si="13"/>
        <v>N/A</v>
      </c>
      <c r="I103" s="8">
        <v>9.9979999999999993</v>
      </c>
      <c r="J103" s="8">
        <v>5.633</v>
      </c>
      <c r="K103" s="28" t="s">
        <v>736</v>
      </c>
      <c r="L103" s="111" t="str">
        <f t="shared" si="14"/>
        <v>Yes</v>
      </c>
    </row>
    <row r="104" spans="1:12" x14ac:dyDescent="0.25">
      <c r="A104" s="174" t="s">
        <v>614</v>
      </c>
      <c r="B104" s="22" t="s">
        <v>213</v>
      </c>
      <c r="C104" s="23">
        <v>12030</v>
      </c>
      <c r="D104" s="27" t="str">
        <f t="shared" si="11"/>
        <v>N/A</v>
      </c>
      <c r="E104" s="23">
        <v>14580</v>
      </c>
      <c r="F104" s="27" t="str">
        <f t="shared" si="12"/>
        <v>N/A</v>
      </c>
      <c r="G104" s="23">
        <v>16850</v>
      </c>
      <c r="H104" s="27" t="str">
        <f t="shared" si="13"/>
        <v>N/A</v>
      </c>
      <c r="I104" s="8">
        <v>21.2</v>
      </c>
      <c r="J104" s="8">
        <v>15.57</v>
      </c>
      <c r="K104" s="28" t="s">
        <v>736</v>
      </c>
      <c r="L104" s="111" t="str">
        <f t="shared" si="14"/>
        <v>Yes</v>
      </c>
    </row>
    <row r="105" spans="1:12" x14ac:dyDescent="0.25">
      <c r="A105" s="174" t="s">
        <v>1434</v>
      </c>
      <c r="B105" s="22" t="s">
        <v>213</v>
      </c>
      <c r="C105" s="29">
        <v>2039.0942643000001</v>
      </c>
      <c r="D105" s="27" t="str">
        <f t="shared" si="11"/>
        <v>N/A</v>
      </c>
      <c r="E105" s="29">
        <v>1850.6746914</v>
      </c>
      <c r="F105" s="27" t="str">
        <f t="shared" si="12"/>
        <v>N/A</v>
      </c>
      <c r="G105" s="29">
        <v>1691.5522848999999</v>
      </c>
      <c r="H105" s="27" t="str">
        <f t="shared" si="13"/>
        <v>N/A</v>
      </c>
      <c r="I105" s="8">
        <v>-9.24</v>
      </c>
      <c r="J105" s="8">
        <v>-8.6</v>
      </c>
      <c r="K105" s="28" t="s">
        <v>736</v>
      </c>
      <c r="L105" s="111" t="str">
        <f t="shared" si="14"/>
        <v>Yes</v>
      </c>
    </row>
    <row r="106" spans="1:12" ht="25" x14ac:dyDescent="0.25">
      <c r="A106" s="174" t="s">
        <v>615</v>
      </c>
      <c r="B106" s="22" t="s">
        <v>213</v>
      </c>
      <c r="C106" s="29">
        <v>19474701</v>
      </c>
      <c r="D106" s="27" t="str">
        <f t="shared" si="11"/>
        <v>N/A</v>
      </c>
      <c r="E106" s="29">
        <v>10317384</v>
      </c>
      <c r="F106" s="27" t="str">
        <f t="shared" si="12"/>
        <v>N/A</v>
      </c>
      <c r="G106" s="29">
        <v>11461538</v>
      </c>
      <c r="H106" s="27" t="str">
        <f t="shared" si="13"/>
        <v>N/A</v>
      </c>
      <c r="I106" s="8">
        <v>-47</v>
      </c>
      <c r="J106" s="8">
        <v>11.09</v>
      </c>
      <c r="K106" s="28" t="s">
        <v>736</v>
      </c>
      <c r="L106" s="111" t="str">
        <f t="shared" si="14"/>
        <v>Yes</v>
      </c>
    </row>
    <row r="107" spans="1:12" x14ac:dyDescent="0.25">
      <c r="A107" s="174" t="s">
        <v>616</v>
      </c>
      <c r="B107" s="22" t="s">
        <v>213</v>
      </c>
      <c r="C107" s="23">
        <v>7175</v>
      </c>
      <c r="D107" s="27" t="str">
        <f t="shared" si="11"/>
        <v>N/A</v>
      </c>
      <c r="E107" s="23">
        <v>8272</v>
      </c>
      <c r="F107" s="27" t="str">
        <f t="shared" si="12"/>
        <v>N/A</v>
      </c>
      <c r="G107" s="23">
        <v>9253</v>
      </c>
      <c r="H107" s="27" t="str">
        <f t="shared" si="13"/>
        <v>N/A</v>
      </c>
      <c r="I107" s="8">
        <v>15.29</v>
      </c>
      <c r="J107" s="8">
        <v>11.86</v>
      </c>
      <c r="K107" s="28" t="s">
        <v>736</v>
      </c>
      <c r="L107" s="111" t="str">
        <f t="shared" si="14"/>
        <v>Yes</v>
      </c>
    </row>
    <row r="108" spans="1:12" x14ac:dyDescent="0.25">
      <c r="A108" s="174" t="s">
        <v>1435</v>
      </c>
      <c r="B108" s="22" t="s">
        <v>213</v>
      </c>
      <c r="C108" s="29">
        <v>2714.2440418000001</v>
      </c>
      <c r="D108" s="27" t="str">
        <f t="shared" si="11"/>
        <v>N/A</v>
      </c>
      <c r="E108" s="29">
        <v>1247.2659573999999</v>
      </c>
      <c r="F108" s="27" t="str">
        <f t="shared" si="12"/>
        <v>N/A</v>
      </c>
      <c r="G108" s="29">
        <v>1238.683454</v>
      </c>
      <c r="H108" s="27" t="str">
        <f t="shared" si="13"/>
        <v>N/A</v>
      </c>
      <c r="I108" s="8">
        <v>-54</v>
      </c>
      <c r="J108" s="8">
        <v>-0.68799999999999994</v>
      </c>
      <c r="K108" s="28" t="s">
        <v>736</v>
      </c>
      <c r="L108" s="111" t="str">
        <f t="shared" si="14"/>
        <v>Yes</v>
      </c>
    </row>
    <row r="109" spans="1:12" x14ac:dyDescent="0.25">
      <c r="A109" s="174" t="s">
        <v>617</v>
      </c>
      <c r="B109" s="22" t="s">
        <v>213</v>
      </c>
      <c r="C109" s="29">
        <v>18643854</v>
      </c>
      <c r="D109" s="27" t="str">
        <f t="shared" si="11"/>
        <v>N/A</v>
      </c>
      <c r="E109" s="29">
        <v>17142775</v>
      </c>
      <c r="F109" s="27" t="str">
        <f t="shared" si="12"/>
        <v>N/A</v>
      </c>
      <c r="G109" s="29">
        <v>17557674</v>
      </c>
      <c r="H109" s="27" t="str">
        <f t="shared" si="13"/>
        <v>N/A</v>
      </c>
      <c r="I109" s="8">
        <v>-8.0500000000000007</v>
      </c>
      <c r="J109" s="8">
        <v>2.42</v>
      </c>
      <c r="K109" s="28" t="s">
        <v>736</v>
      </c>
      <c r="L109" s="111" t="str">
        <f t="shared" si="14"/>
        <v>Yes</v>
      </c>
    </row>
    <row r="110" spans="1:12" x14ac:dyDescent="0.25">
      <c r="A110" s="174" t="s">
        <v>618</v>
      </c>
      <c r="B110" s="22" t="s">
        <v>213</v>
      </c>
      <c r="C110" s="23">
        <v>30610</v>
      </c>
      <c r="D110" s="27" t="str">
        <f t="shared" si="11"/>
        <v>N/A</v>
      </c>
      <c r="E110" s="23">
        <v>28947</v>
      </c>
      <c r="F110" s="27" t="str">
        <f t="shared" si="12"/>
        <v>N/A</v>
      </c>
      <c r="G110" s="23">
        <v>30819</v>
      </c>
      <c r="H110" s="27" t="str">
        <f t="shared" si="13"/>
        <v>N/A</v>
      </c>
      <c r="I110" s="8">
        <v>-5.43</v>
      </c>
      <c r="J110" s="8">
        <v>6.4669999999999996</v>
      </c>
      <c r="K110" s="28" t="s">
        <v>736</v>
      </c>
      <c r="L110" s="111" t="str">
        <f t="shared" si="14"/>
        <v>Yes</v>
      </c>
    </row>
    <row r="111" spans="1:12" x14ac:dyDescent="0.25">
      <c r="A111" s="174" t="s">
        <v>1436</v>
      </c>
      <c r="B111" s="22" t="s">
        <v>213</v>
      </c>
      <c r="C111" s="29">
        <v>609.07722965999994</v>
      </c>
      <c r="D111" s="27" t="str">
        <f t="shared" si="11"/>
        <v>N/A</v>
      </c>
      <c r="E111" s="29">
        <v>592.21249179999995</v>
      </c>
      <c r="F111" s="27" t="str">
        <f t="shared" si="12"/>
        <v>N/A</v>
      </c>
      <c r="G111" s="29">
        <v>569.70291053999995</v>
      </c>
      <c r="H111" s="27" t="str">
        <f t="shared" si="13"/>
        <v>N/A</v>
      </c>
      <c r="I111" s="8">
        <v>-2.77</v>
      </c>
      <c r="J111" s="8">
        <v>-3.8</v>
      </c>
      <c r="K111" s="28" t="s">
        <v>736</v>
      </c>
      <c r="L111" s="111" t="str">
        <f t="shared" si="14"/>
        <v>Yes</v>
      </c>
    </row>
    <row r="112" spans="1:12" x14ac:dyDescent="0.25">
      <c r="A112" s="174" t="s">
        <v>619</v>
      </c>
      <c r="B112" s="22" t="s">
        <v>213</v>
      </c>
      <c r="C112" s="29">
        <v>84249011</v>
      </c>
      <c r="D112" s="27" t="str">
        <f t="shared" si="11"/>
        <v>N/A</v>
      </c>
      <c r="E112" s="29">
        <v>85652969</v>
      </c>
      <c r="F112" s="27" t="str">
        <f t="shared" si="12"/>
        <v>N/A</v>
      </c>
      <c r="G112" s="29">
        <v>84830714</v>
      </c>
      <c r="H112" s="27" t="str">
        <f t="shared" si="13"/>
        <v>N/A</v>
      </c>
      <c r="I112" s="8">
        <v>1.6659999999999999</v>
      </c>
      <c r="J112" s="8">
        <v>-0.96</v>
      </c>
      <c r="K112" s="28" t="s">
        <v>736</v>
      </c>
      <c r="L112" s="111" t="str">
        <f t="shared" si="14"/>
        <v>Yes</v>
      </c>
    </row>
    <row r="113" spans="1:12" x14ac:dyDescent="0.25">
      <c r="A113" s="174" t="s">
        <v>620</v>
      </c>
      <c r="B113" s="22" t="s">
        <v>213</v>
      </c>
      <c r="C113" s="23">
        <v>28587</v>
      </c>
      <c r="D113" s="27" t="str">
        <f t="shared" si="11"/>
        <v>N/A</v>
      </c>
      <c r="E113" s="23">
        <v>27746</v>
      </c>
      <c r="F113" s="27" t="str">
        <f t="shared" si="12"/>
        <v>N/A</v>
      </c>
      <c r="G113" s="23">
        <v>27262</v>
      </c>
      <c r="H113" s="27" t="str">
        <f t="shared" si="13"/>
        <v>N/A</v>
      </c>
      <c r="I113" s="8">
        <v>-2.94</v>
      </c>
      <c r="J113" s="8">
        <v>-1.74</v>
      </c>
      <c r="K113" s="28" t="s">
        <v>736</v>
      </c>
      <c r="L113" s="111" t="str">
        <f t="shared" si="14"/>
        <v>Yes</v>
      </c>
    </row>
    <row r="114" spans="1:12" x14ac:dyDescent="0.25">
      <c r="A114" s="174" t="s">
        <v>1437</v>
      </c>
      <c r="B114" s="22" t="s">
        <v>213</v>
      </c>
      <c r="C114" s="29">
        <v>2947.1092104999998</v>
      </c>
      <c r="D114" s="27" t="str">
        <f t="shared" si="11"/>
        <v>N/A</v>
      </c>
      <c r="E114" s="29">
        <v>3087.0384560000002</v>
      </c>
      <c r="F114" s="27" t="str">
        <f t="shared" si="12"/>
        <v>N/A</v>
      </c>
      <c r="G114" s="29">
        <v>3111.6834422000002</v>
      </c>
      <c r="H114" s="27" t="str">
        <f t="shared" si="13"/>
        <v>N/A</v>
      </c>
      <c r="I114" s="8">
        <v>4.7480000000000002</v>
      </c>
      <c r="J114" s="8">
        <v>0.79830000000000001</v>
      </c>
      <c r="K114" s="28" t="s">
        <v>736</v>
      </c>
      <c r="L114" s="111" t="str">
        <f t="shared" si="14"/>
        <v>Yes</v>
      </c>
    </row>
    <row r="115" spans="1:12" ht="25" x14ac:dyDescent="0.25">
      <c r="A115" s="174" t="s">
        <v>621</v>
      </c>
      <c r="B115" s="22" t="s">
        <v>213</v>
      </c>
      <c r="C115" s="29">
        <v>164566111</v>
      </c>
      <c r="D115" s="27" t="str">
        <f t="shared" si="11"/>
        <v>N/A</v>
      </c>
      <c r="E115" s="29">
        <v>84828060</v>
      </c>
      <c r="F115" s="27" t="str">
        <f t="shared" si="12"/>
        <v>N/A</v>
      </c>
      <c r="G115" s="29">
        <v>58051135</v>
      </c>
      <c r="H115" s="27" t="str">
        <f t="shared" si="13"/>
        <v>N/A</v>
      </c>
      <c r="I115" s="8">
        <v>-48.5</v>
      </c>
      <c r="J115" s="8">
        <v>-31.6</v>
      </c>
      <c r="K115" s="28" t="s">
        <v>736</v>
      </c>
      <c r="L115" s="111" t="str">
        <f t="shared" si="14"/>
        <v>No</v>
      </c>
    </row>
    <row r="116" spans="1:12" x14ac:dyDescent="0.25">
      <c r="A116" s="178" t="s">
        <v>622</v>
      </c>
      <c r="B116" s="23" t="s">
        <v>213</v>
      </c>
      <c r="C116" s="23">
        <v>10428</v>
      </c>
      <c r="D116" s="27" t="str">
        <f t="shared" si="11"/>
        <v>N/A</v>
      </c>
      <c r="E116" s="23">
        <v>10680</v>
      </c>
      <c r="F116" s="27" t="str">
        <f t="shared" si="12"/>
        <v>N/A</v>
      </c>
      <c r="G116" s="23">
        <v>12409</v>
      </c>
      <c r="H116" s="27" t="str">
        <f t="shared" si="13"/>
        <v>N/A</v>
      </c>
      <c r="I116" s="8">
        <v>2.4169999999999998</v>
      </c>
      <c r="J116" s="8">
        <v>16.190000000000001</v>
      </c>
      <c r="K116" s="31" t="s">
        <v>736</v>
      </c>
      <c r="L116" s="111" t="str">
        <f t="shared" si="14"/>
        <v>Yes</v>
      </c>
    </row>
    <row r="117" spans="1:12" x14ac:dyDescent="0.25">
      <c r="A117" s="174" t="s">
        <v>1438</v>
      </c>
      <c r="B117" s="22" t="s">
        <v>213</v>
      </c>
      <c r="C117" s="29">
        <v>15781.176735999999</v>
      </c>
      <c r="D117" s="27" t="str">
        <f t="shared" si="11"/>
        <v>N/A</v>
      </c>
      <c r="E117" s="29">
        <v>7942.7022471999999</v>
      </c>
      <c r="F117" s="27" t="str">
        <f t="shared" si="12"/>
        <v>N/A</v>
      </c>
      <c r="G117" s="29">
        <v>4678.1477154000004</v>
      </c>
      <c r="H117" s="27" t="str">
        <f t="shared" si="13"/>
        <v>N/A</v>
      </c>
      <c r="I117" s="8">
        <v>-49.7</v>
      </c>
      <c r="J117" s="8">
        <v>-41.1</v>
      </c>
      <c r="K117" s="28" t="s">
        <v>736</v>
      </c>
      <c r="L117" s="111" t="str">
        <f t="shared" si="14"/>
        <v>No</v>
      </c>
    </row>
    <row r="118" spans="1:12" ht="25" x14ac:dyDescent="0.25">
      <c r="A118" s="174" t="s">
        <v>623</v>
      </c>
      <c r="B118" s="22" t="s">
        <v>213</v>
      </c>
      <c r="C118" s="29">
        <v>5097033</v>
      </c>
      <c r="D118" s="27" t="str">
        <f t="shared" si="11"/>
        <v>N/A</v>
      </c>
      <c r="E118" s="29">
        <v>5145440</v>
      </c>
      <c r="F118" s="27" t="str">
        <f t="shared" si="12"/>
        <v>N/A</v>
      </c>
      <c r="G118" s="29">
        <v>4423054</v>
      </c>
      <c r="H118" s="27" t="str">
        <f t="shared" si="13"/>
        <v>N/A</v>
      </c>
      <c r="I118" s="8">
        <v>0.94969999999999999</v>
      </c>
      <c r="J118" s="8">
        <v>-14</v>
      </c>
      <c r="K118" s="28" t="s">
        <v>736</v>
      </c>
      <c r="L118" s="111" t="str">
        <f t="shared" si="14"/>
        <v>Yes</v>
      </c>
    </row>
    <row r="119" spans="1:12" x14ac:dyDescent="0.25">
      <c r="A119" s="174" t="s">
        <v>624</v>
      </c>
      <c r="B119" s="22" t="s">
        <v>213</v>
      </c>
      <c r="C119" s="23">
        <v>8821</v>
      </c>
      <c r="D119" s="27" t="str">
        <f t="shared" si="11"/>
        <v>N/A</v>
      </c>
      <c r="E119" s="23">
        <v>8763</v>
      </c>
      <c r="F119" s="27" t="str">
        <f t="shared" si="12"/>
        <v>N/A</v>
      </c>
      <c r="G119" s="23">
        <v>8892</v>
      </c>
      <c r="H119" s="27" t="str">
        <f t="shared" si="13"/>
        <v>N/A</v>
      </c>
      <c r="I119" s="8">
        <v>-0.65800000000000003</v>
      </c>
      <c r="J119" s="8">
        <v>1.472</v>
      </c>
      <c r="K119" s="28" t="s">
        <v>736</v>
      </c>
      <c r="L119" s="111" t="str">
        <f t="shared" si="14"/>
        <v>Yes</v>
      </c>
    </row>
    <row r="120" spans="1:12" x14ac:dyDescent="0.25">
      <c r="A120" s="174" t="s">
        <v>1439</v>
      </c>
      <c r="B120" s="22" t="s">
        <v>213</v>
      </c>
      <c r="C120" s="29">
        <v>577.82938442</v>
      </c>
      <c r="D120" s="27" t="str">
        <f t="shared" si="11"/>
        <v>N/A</v>
      </c>
      <c r="E120" s="29">
        <v>587.17790710999998</v>
      </c>
      <c r="F120" s="27" t="str">
        <f t="shared" si="12"/>
        <v>N/A</v>
      </c>
      <c r="G120" s="29">
        <v>497.41947818</v>
      </c>
      <c r="H120" s="27" t="str">
        <f t="shared" si="13"/>
        <v>N/A</v>
      </c>
      <c r="I120" s="8">
        <v>1.6180000000000001</v>
      </c>
      <c r="J120" s="8">
        <v>-15.3</v>
      </c>
      <c r="K120" s="28" t="s">
        <v>736</v>
      </c>
      <c r="L120" s="111" t="str">
        <f t="shared" si="14"/>
        <v>Yes</v>
      </c>
    </row>
    <row r="121" spans="1:12" ht="25" x14ac:dyDescent="0.25">
      <c r="A121" s="174" t="s">
        <v>625</v>
      </c>
      <c r="B121" s="22" t="s">
        <v>213</v>
      </c>
      <c r="C121" s="29">
        <v>77380691</v>
      </c>
      <c r="D121" s="27" t="str">
        <f t="shared" si="11"/>
        <v>N/A</v>
      </c>
      <c r="E121" s="29">
        <v>202633779</v>
      </c>
      <c r="F121" s="27" t="str">
        <f t="shared" si="12"/>
        <v>N/A</v>
      </c>
      <c r="G121" s="29">
        <v>265582732</v>
      </c>
      <c r="H121" s="27" t="str">
        <f t="shared" si="13"/>
        <v>N/A</v>
      </c>
      <c r="I121" s="8">
        <v>161.9</v>
      </c>
      <c r="J121" s="8">
        <v>31.07</v>
      </c>
      <c r="K121" s="28" t="s">
        <v>736</v>
      </c>
      <c r="L121" s="111" t="str">
        <f t="shared" si="14"/>
        <v>No</v>
      </c>
    </row>
    <row r="122" spans="1:12" x14ac:dyDescent="0.25">
      <c r="A122" s="174" t="s">
        <v>626</v>
      </c>
      <c r="B122" s="22" t="s">
        <v>213</v>
      </c>
      <c r="C122" s="23">
        <v>6768</v>
      </c>
      <c r="D122" s="27" t="str">
        <f t="shared" si="11"/>
        <v>N/A</v>
      </c>
      <c r="E122" s="23">
        <v>8763</v>
      </c>
      <c r="F122" s="27" t="str">
        <f t="shared" si="12"/>
        <v>N/A</v>
      </c>
      <c r="G122" s="23">
        <v>9878</v>
      </c>
      <c r="H122" s="27" t="str">
        <f t="shared" si="13"/>
        <v>N/A</v>
      </c>
      <c r="I122" s="8">
        <v>29.48</v>
      </c>
      <c r="J122" s="8">
        <v>12.72</v>
      </c>
      <c r="K122" s="28" t="s">
        <v>736</v>
      </c>
      <c r="L122" s="111" t="str">
        <f t="shared" si="14"/>
        <v>Yes</v>
      </c>
    </row>
    <row r="123" spans="1:12" ht="25" x14ac:dyDescent="0.25">
      <c r="A123" s="174" t="s">
        <v>1440</v>
      </c>
      <c r="B123" s="22" t="s">
        <v>213</v>
      </c>
      <c r="C123" s="29">
        <v>11433.317228</v>
      </c>
      <c r="D123" s="27" t="str">
        <f t="shared" si="11"/>
        <v>N/A</v>
      </c>
      <c r="E123" s="29">
        <v>23123.790825</v>
      </c>
      <c r="F123" s="27" t="str">
        <f t="shared" si="12"/>
        <v>N/A</v>
      </c>
      <c r="G123" s="29">
        <v>26886.285887999999</v>
      </c>
      <c r="H123" s="27" t="str">
        <f t="shared" si="13"/>
        <v>N/A</v>
      </c>
      <c r="I123" s="8">
        <v>102.2</v>
      </c>
      <c r="J123" s="8">
        <v>16.27</v>
      </c>
      <c r="K123" s="28" t="s">
        <v>736</v>
      </c>
      <c r="L123" s="111" t="str">
        <f t="shared" si="14"/>
        <v>Yes</v>
      </c>
    </row>
    <row r="124" spans="1:12" ht="25" x14ac:dyDescent="0.25">
      <c r="A124" s="174" t="s">
        <v>627</v>
      </c>
      <c r="B124" s="22" t="s">
        <v>213</v>
      </c>
      <c r="C124" s="29">
        <v>0</v>
      </c>
      <c r="D124" s="27" t="str">
        <f t="shared" si="11"/>
        <v>N/A</v>
      </c>
      <c r="E124" s="29">
        <v>0</v>
      </c>
      <c r="F124" s="27" t="str">
        <f t="shared" si="12"/>
        <v>N/A</v>
      </c>
      <c r="G124" s="29">
        <v>0</v>
      </c>
      <c r="H124" s="27" t="str">
        <f t="shared" si="13"/>
        <v>N/A</v>
      </c>
      <c r="I124" s="8" t="s">
        <v>1748</v>
      </c>
      <c r="J124" s="8" t="s">
        <v>1748</v>
      </c>
      <c r="K124" s="28" t="s">
        <v>736</v>
      </c>
      <c r="L124" s="111" t="str">
        <f t="shared" si="14"/>
        <v>N/A</v>
      </c>
    </row>
    <row r="125" spans="1:12" x14ac:dyDescent="0.25">
      <c r="A125" s="174" t="s">
        <v>628</v>
      </c>
      <c r="B125" s="22" t="s">
        <v>213</v>
      </c>
      <c r="C125" s="23">
        <v>0</v>
      </c>
      <c r="D125" s="27" t="str">
        <f t="shared" si="11"/>
        <v>N/A</v>
      </c>
      <c r="E125" s="23">
        <v>0</v>
      </c>
      <c r="F125" s="27" t="str">
        <f t="shared" si="12"/>
        <v>N/A</v>
      </c>
      <c r="G125" s="23">
        <v>0</v>
      </c>
      <c r="H125" s="27" t="str">
        <f t="shared" si="13"/>
        <v>N/A</v>
      </c>
      <c r="I125" s="8" t="s">
        <v>1748</v>
      </c>
      <c r="J125" s="8" t="s">
        <v>1748</v>
      </c>
      <c r="K125" s="28" t="s">
        <v>736</v>
      </c>
      <c r="L125" s="111" t="str">
        <f t="shared" si="14"/>
        <v>N/A</v>
      </c>
    </row>
    <row r="126" spans="1:12" ht="25" x14ac:dyDescent="0.25">
      <c r="A126" s="174" t="s">
        <v>1441</v>
      </c>
      <c r="B126" s="22" t="s">
        <v>213</v>
      </c>
      <c r="C126" s="29" t="s">
        <v>1748</v>
      </c>
      <c r="D126" s="27" t="str">
        <f t="shared" si="11"/>
        <v>N/A</v>
      </c>
      <c r="E126" s="29" t="s">
        <v>1748</v>
      </c>
      <c r="F126" s="27" t="str">
        <f t="shared" si="12"/>
        <v>N/A</v>
      </c>
      <c r="G126" s="29" t="s">
        <v>1748</v>
      </c>
      <c r="H126" s="27" t="str">
        <f t="shared" si="13"/>
        <v>N/A</v>
      </c>
      <c r="I126" s="8" t="s">
        <v>1748</v>
      </c>
      <c r="J126" s="8" t="s">
        <v>1748</v>
      </c>
      <c r="K126" s="28" t="s">
        <v>736</v>
      </c>
      <c r="L126" s="111" t="str">
        <f t="shared" si="14"/>
        <v>N/A</v>
      </c>
    </row>
    <row r="127" spans="1:12" ht="25" x14ac:dyDescent="0.25">
      <c r="A127" s="174" t="s">
        <v>629</v>
      </c>
      <c r="B127" s="22" t="s">
        <v>213</v>
      </c>
      <c r="C127" s="29">
        <v>25915187</v>
      </c>
      <c r="D127" s="27" t="str">
        <f t="shared" si="11"/>
        <v>N/A</v>
      </c>
      <c r="E127" s="29">
        <v>26316422</v>
      </c>
      <c r="F127" s="27" t="str">
        <f t="shared" si="12"/>
        <v>N/A</v>
      </c>
      <c r="G127" s="29">
        <v>9854316</v>
      </c>
      <c r="H127" s="27" t="str">
        <f t="shared" si="13"/>
        <v>N/A</v>
      </c>
      <c r="I127" s="8">
        <v>1.548</v>
      </c>
      <c r="J127" s="8">
        <v>-62.6</v>
      </c>
      <c r="K127" s="28" t="s">
        <v>736</v>
      </c>
      <c r="L127" s="111" t="str">
        <f t="shared" si="14"/>
        <v>No</v>
      </c>
    </row>
    <row r="128" spans="1:12" x14ac:dyDescent="0.25">
      <c r="A128" s="174" t="s">
        <v>630</v>
      </c>
      <c r="B128" s="22" t="s">
        <v>213</v>
      </c>
      <c r="C128" s="23">
        <v>3339</v>
      </c>
      <c r="D128" s="27" t="str">
        <f t="shared" si="11"/>
        <v>N/A</v>
      </c>
      <c r="E128" s="23">
        <v>3328</v>
      </c>
      <c r="F128" s="27" t="str">
        <f t="shared" si="12"/>
        <v>N/A</v>
      </c>
      <c r="G128" s="23">
        <v>6407</v>
      </c>
      <c r="H128" s="27" t="str">
        <f t="shared" si="13"/>
        <v>N/A</v>
      </c>
      <c r="I128" s="8">
        <v>-0.32900000000000001</v>
      </c>
      <c r="J128" s="8">
        <v>92.52</v>
      </c>
      <c r="K128" s="28" t="s">
        <v>736</v>
      </c>
      <c r="L128" s="111" t="str">
        <f t="shared" si="14"/>
        <v>No</v>
      </c>
    </row>
    <row r="129" spans="1:12" ht="25" x14ac:dyDescent="0.25">
      <c r="A129" s="174" t="s">
        <v>1442</v>
      </c>
      <c r="B129" s="22" t="s">
        <v>213</v>
      </c>
      <c r="C129" s="29">
        <v>7761.3617850000001</v>
      </c>
      <c r="D129" s="27" t="str">
        <f t="shared" si="11"/>
        <v>N/A</v>
      </c>
      <c r="E129" s="29">
        <v>7907.5787259999997</v>
      </c>
      <c r="F129" s="27" t="str">
        <f t="shared" si="12"/>
        <v>N/A</v>
      </c>
      <c r="G129" s="29">
        <v>1538.0546277999999</v>
      </c>
      <c r="H129" s="27" t="str">
        <f t="shared" si="13"/>
        <v>N/A</v>
      </c>
      <c r="I129" s="8">
        <v>1.8839999999999999</v>
      </c>
      <c r="J129" s="8">
        <v>-80.5</v>
      </c>
      <c r="K129" s="28" t="s">
        <v>736</v>
      </c>
      <c r="L129" s="111" t="str">
        <f t="shared" si="14"/>
        <v>No</v>
      </c>
    </row>
    <row r="130" spans="1:12" ht="25" x14ac:dyDescent="0.25">
      <c r="A130" s="174" t="s">
        <v>631</v>
      </c>
      <c r="B130" s="22" t="s">
        <v>213</v>
      </c>
      <c r="C130" s="29">
        <v>20889</v>
      </c>
      <c r="D130" s="27" t="str">
        <f t="shared" si="11"/>
        <v>N/A</v>
      </c>
      <c r="E130" s="29">
        <v>15486</v>
      </c>
      <c r="F130" s="27" t="str">
        <f t="shared" si="12"/>
        <v>N/A</v>
      </c>
      <c r="G130" s="29">
        <v>70549</v>
      </c>
      <c r="H130" s="27" t="str">
        <f t="shared" si="13"/>
        <v>N/A</v>
      </c>
      <c r="I130" s="8">
        <v>-25.9</v>
      </c>
      <c r="J130" s="8">
        <v>355.6</v>
      </c>
      <c r="K130" s="28" t="s">
        <v>736</v>
      </c>
      <c r="L130" s="111" t="str">
        <f t="shared" si="14"/>
        <v>No</v>
      </c>
    </row>
    <row r="131" spans="1:12" x14ac:dyDescent="0.25">
      <c r="A131" s="174" t="s">
        <v>632</v>
      </c>
      <c r="B131" s="22" t="s">
        <v>213</v>
      </c>
      <c r="C131" s="23">
        <v>239</v>
      </c>
      <c r="D131" s="27" t="str">
        <f t="shared" si="11"/>
        <v>N/A</v>
      </c>
      <c r="E131" s="23">
        <v>203</v>
      </c>
      <c r="F131" s="27" t="str">
        <f t="shared" si="12"/>
        <v>N/A</v>
      </c>
      <c r="G131" s="23">
        <v>515</v>
      </c>
      <c r="H131" s="27" t="str">
        <f t="shared" si="13"/>
        <v>N/A</v>
      </c>
      <c r="I131" s="8">
        <v>-15.1</v>
      </c>
      <c r="J131" s="8">
        <v>153.69999999999999</v>
      </c>
      <c r="K131" s="28" t="s">
        <v>736</v>
      </c>
      <c r="L131" s="111" t="str">
        <f t="shared" si="14"/>
        <v>No</v>
      </c>
    </row>
    <row r="132" spans="1:12" ht="25" x14ac:dyDescent="0.25">
      <c r="A132" s="174" t="s">
        <v>1443</v>
      </c>
      <c r="B132" s="22" t="s">
        <v>213</v>
      </c>
      <c r="C132" s="29">
        <v>87.401673639999998</v>
      </c>
      <c r="D132" s="27" t="str">
        <f t="shared" si="11"/>
        <v>N/A</v>
      </c>
      <c r="E132" s="29">
        <v>76.285714286000001</v>
      </c>
      <c r="F132" s="27" t="str">
        <f t="shared" si="12"/>
        <v>N/A</v>
      </c>
      <c r="G132" s="29">
        <v>136.98834951000001</v>
      </c>
      <c r="H132" s="27" t="str">
        <f t="shared" si="13"/>
        <v>N/A</v>
      </c>
      <c r="I132" s="8">
        <v>-12.7</v>
      </c>
      <c r="J132" s="8">
        <v>79.569999999999993</v>
      </c>
      <c r="K132" s="28" t="s">
        <v>736</v>
      </c>
      <c r="L132" s="111" t="str">
        <f t="shared" si="14"/>
        <v>No</v>
      </c>
    </row>
    <row r="133" spans="1:12" x14ac:dyDescent="0.25">
      <c r="A133" s="174" t="s">
        <v>633</v>
      </c>
      <c r="B133" s="22" t="s">
        <v>213</v>
      </c>
      <c r="C133" s="29">
        <v>6367385</v>
      </c>
      <c r="D133" s="27" t="str">
        <f t="shared" si="11"/>
        <v>N/A</v>
      </c>
      <c r="E133" s="29">
        <v>6707097</v>
      </c>
      <c r="F133" s="27" t="str">
        <f t="shared" si="12"/>
        <v>N/A</v>
      </c>
      <c r="G133" s="29">
        <v>10725833</v>
      </c>
      <c r="H133" s="27" t="str">
        <f t="shared" si="13"/>
        <v>N/A</v>
      </c>
      <c r="I133" s="8">
        <v>5.335</v>
      </c>
      <c r="J133" s="8">
        <v>59.92</v>
      </c>
      <c r="K133" s="28" t="s">
        <v>736</v>
      </c>
      <c r="L133" s="111" t="str">
        <f t="shared" si="14"/>
        <v>No</v>
      </c>
    </row>
    <row r="134" spans="1:12" x14ac:dyDescent="0.25">
      <c r="A134" s="174" t="s">
        <v>634</v>
      </c>
      <c r="B134" s="22" t="s">
        <v>213</v>
      </c>
      <c r="C134" s="23">
        <v>378</v>
      </c>
      <c r="D134" s="27" t="str">
        <f t="shared" si="11"/>
        <v>N/A</v>
      </c>
      <c r="E134" s="23">
        <v>328</v>
      </c>
      <c r="F134" s="27" t="str">
        <f t="shared" si="12"/>
        <v>N/A</v>
      </c>
      <c r="G134" s="23">
        <v>410</v>
      </c>
      <c r="H134" s="27" t="str">
        <f t="shared" si="13"/>
        <v>N/A</v>
      </c>
      <c r="I134" s="8">
        <v>-13.2</v>
      </c>
      <c r="J134" s="8">
        <v>25</v>
      </c>
      <c r="K134" s="28" t="s">
        <v>736</v>
      </c>
      <c r="L134" s="111" t="str">
        <f t="shared" si="14"/>
        <v>Yes</v>
      </c>
    </row>
    <row r="135" spans="1:12" x14ac:dyDescent="0.25">
      <c r="A135" s="174" t="s">
        <v>1444</v>
      </c>
      <c r="B135" s="22" t="s">
        <v>213</v>
      </c>
      <c r="C135" s="29">
        <v>16844.933862000002</v>
      </c>
      <c r="D135" s="27" t="str">
        <f t="shared" si="11"/>
        <v>N/A</v>
      </c>
      <c r="E135" s="29">
        <v>20448.466463000001</v>
      </c>
      <c r="F135" s="27" t="str">
        <f t="shared" si="12"/>
        <v>N/A</v>
      </c>
      <c r="G135" s="29">
        <v>26160.568293</v>
      </c>
      <c r="H135" s="27" t="str">
        <f t="shared" si="13"/>
        <v>N/A</v>
      </c>
      <c r="I135" s="8">
        <v>21.39</v>
      </c>
      <c r="J135" s="8">
        <v>27.93</v>
      </c>
      <c r="K135" s="28" t="s">
        <v>736</v>
      </c>
      <c r="L135" s="111" t="str">
        <f t="shared" si="14"/>
        <v>Yes</v>
      </c>
    </row>
    <row r="136" spans="1:12" ht="25" x14ac:dyDescent="0.25">
      <c r="A136" s="174" t="s">
        <v>635</v>
      </c>
      <c r="B136" s="22" t="s">
        <v>213</v>
      </c>
      <c r="C136" s="29">
        <v>738200</v>
      </c>
      <c r="D136" s="27" t="str">
        <f t="shared" si="11"/>
        <v>N/A</v>
      </c>
      <c r="E136" s="29">
        <v>670897</v>
      </c>
      <c r="F136" s="27" t="str">
        <f t="shared" si="12"/>
        <v>N/A</v>
      </c>
      <c r="G136" s="29">
        <v>964485</v>
      </c>
      <c r="H136" s="27" t="str">
        <f t="shared" si="13"/>
        <v>N/A</v>
      </c>
      <c r="I136" s="8">
        <v>-9.1199999999999992</v>
      </c>
      <c r="J136" s="8">
        <v>43.76</v>
      </c>
      <c r="K136" s="28" t="s">
        <v>736</v>
      </c>
      <c r="L136" s="111" t="str">
        <f>IF(J136="Div by 0", "N/A", IF(OR(J136="N/A",K136="N/A"),"N/A", IF(J136&gt;VALUE(MID(K136,1,2)), "No", IF(J136&lt;-1*VALUE(MID(K136,1,2)), "No", "Yes"))))</f>
        <v>No</v>
      </c>
    </row>
    <row r="137" spans="1:12" x14ac:dyDescent="0.25">
      <c r="A137" s="174" t="s">
        <v>636</v>
      </c>
      <c r="B137" s="22" t="s">
        <v>213</v>
      </c>
      <c r="C137" s="23">
        <v>4235</v>
      </c>
      <c r="D137" s="27" t="str">
        <f t="shared" si="11"/>
        <v>N/A</v>
      </c>
      <c r="E137" s="23">
        <v>4544</v>
      </c>
      <c r="F137" s="27" t="str">
        <f t="shared" si="12"/>
        <v>N/A</v>
      </c>
      <c r="G137" s="23">
        <v>6925</v>
      </c>
      <c r="H137" s="27" t="str">
        <f t="shared" si="13"/>
        <v>N/A</v>
      </c>
      <c r="I137" s="8">
        <v>7.2960000000000003</v>
      </c>
      <c r="J137" s="8">
        <v>52.4</v>
      </c>
      <c r="K137" s="28" t="s">
        <v>736</v>
      </c>
      <c r="L137" s="111" t="str">
        <f t="shared" ref="L137:L141" si="15">IF(J137="Div by 0", "N/A", IF(OR(J137="N/A",K137="N/A"),"N/A", IF(J137&gt;VALUE(MID(K137,1,2)), "No", IF(J137&lt;-1*VALUE(MID(K137,1,2)), "No", "Yes"))))</f>
        <v>No</v>
      </c>
    </row>
    <row r="138" spans="1:12" ht="25" x14ac:dyDescent="0.25">
      <c r="A138" s="174" t="s">
        <v>1445</v>
      </c>
      <c r="B138" s="22" t="s">
        <v>213</v>
      </c>
      <c r="C138" s="29">
        <v>174.30932704</v>
      </c>
      <c r="D138" s="27" t="str">
        <f t="shared" si="11"/>
        <v>N/A</v>
      </c>
      <c r="E138" s="29">
        <v>147.64458626999999</v>
      </c>
      <c r="F138" s="27" t="str">
        <f t="shared" si="12"/>
        <v>N/A</v>
      </c>
      <c r="G138" s="29">
        <v>139.27581226999999</v>
      </c>
      <c r="H138" s="27" t="str">
        <f t="shared" si="13"/>
        <v>N/A</v>
      </c>
      <c r="I138" s="8">
        <v>-15.3</v>
      </c>
      <c r="J138" s="8">
        <v>-5.67</v>
      </c>
      <c r="K138" s="28" t="s">
        <v>736</v>
      </c>
      <c r="L138" s="111" t="str">
        <f t="shared" si="15"/>
        <v>Yes</v>
      </c>
    </row>
    <row r="139" spans="1:12" ht="25" x14ac:dyDescent="0.25">
      <c r="A139" s="174" t="s">
        <v>637</v>
      </c>
      <c r="B139" s="22" t="s">
        <v>213</v>
      </c>
      <c r="C139" s="29">
        <v>0</v>
      </c>
      <c r="D139" s="27" t="str">
        <f t="shared" si="11"/>
        <v>N/A</v>
      </c>
      <c r="E139" s="29">
        <v>0</v>
      </c>
      <c r="F139" s="27" t="str">
        <f t="shared" si="12"/>
        <v>N/A</v>
      </c>
      <c r="G139" s="29">
        <v>0</v>
      </c>
      <c r="H139" s="27" t="str">
        <f t="shared" si="13"/>
        <v>N/A</v>
      </c>
      <c r="I139" s="8" t="s">
        <v>1748</v>
      </c>
      <c r="J139" s="8" t="s">
        <v>1748</v>
      </c>
      <c r="K139" s="28" t="s">
        <v>736</v>
      </c>
      <c r="L139" s="111" t="str">
        <f t="shared" si="15"/>
        <v>N/A</v>
      </c>
    </row>
    <row r="140" spans="1:12" x14ac:dyDescent="0.25">
      <c r="A140" s="174" t="s">
        <v>638</v>
      </c>
      <c r="B140" s="22" t="s">
        <v>213</v>
      </c>
      <c r="C140" s="23">
        <v>0</v>
      </c>
      <c r="D140" s="27" t="str">
        <f t="shared" si="11"/>
        <v>N/A</v>
      </c>
      <c r="E140" s="23">
        <v>0</v>
      </c>
      <c r="F140" s="27" t="str">
        <f t="shared" si="12"/>
        <v>N/A</v>
      </c>
      <c r="G140" s="23">
        <v>0</v>
      </c>
      <c r="H140" s="27" t="str">
        <f t="shared" si="13"/>
        <v>N/A</v>
      </c>
      <c r="I140" s="8" t="s">
        <v>1748</v>
      </c>
      <c r="J140" s="8" t="s">
        <v>1748</v>
      </c>
      <c r="K140" s="28" t="s">
        <v>736</v>
      </c>
      <c r="L140" s="111" t="str">
        <f t="shared" si="15"/>
        <v>N/A</v>
      </c>
    </row>
    <row r="141" spans="1:12" ht="25" x14ac:dyDescent="0.25">
      <c r="A141" s="174" t="s">
        <v>1446</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736</v>
      </c>
      <c r="L141" s="111" t="str">
        <f t="shared" si="15"/>
        <v>N/A</v>
      </c>
    </row>
    <row r="142" spans="1:12" ht="25" x14ac:dyDescent="0.25">
      <c r="A142" s="174" t="s">
        <v>639</v>
      </c>
      <c r="B142" s="22" t="s">
        <v>213</v>
      </c>
      <c r="C142" s="29">
        <v>21425408</v>
      </c>
      <c r="D142" s="27" t="str">
        <f t="shared" si="11"/>
        <v>N/A</v>
      </c>
      <c r="E142" s="29">
        <v>24007165</v>
      </c>
      <c r="F142" s="27" t="str">
        <f t="shared" si="12"/>
        <v>N/A</v>
      </c>
      <c r="G142" s="29">
        <v>20938922</v>
      </c>
      <c r="H142" s="27" t="str">
        <f t="shared" si="13"/>
        <v>N/A</v>
      </c>
      <c r="I142" s="8">
        <v>12.05</v>
      </c>
      <c r="J142" s="8">
        <v>-12.8</v>
      </c>
      <c r="K142" s="28" t="s">
        <v>736</v>
      </c>
      <c r="L142" s="111" t="str">
        <f t="shared" ref="L142:L153" si="16">IF(J142="Div by 0", "N/A", IF(K142="N/A","N/A", IF(J142&gt;VALUE(MID(K142,1,2)), "No", IF(J142&lt;-1*VALUE(MID(K142,1,2)), "No", "Yes"))))</f>
        <v>Yes</v>
      </c>
    </row>
    <row r="143" spans="1:12" x14ac:dyDescent="0.25">
      <c r="A143" s="174" t="s">
        <v>640</v>
      </c>
      <c r="B143" s="22" t="s">
        <v>213</v>
      </c>
      <c r="C143" s="23">
        <v>20329</v>
      </c>
      <c r="D143" s="27" t="str">
        <f t="shared" si="11"/>
        <v>N/A</v>
      </c>
      <c r="E143" s="23">
        <v>19732</v>
      </c>
      <c r="F143" s="27" t="str">
        <f t="shared" si="12"/>
        <v>N/A</v>
      </c>
      <c r="G143" s="23">
        <v>16477</v>
      </c>
      <c r="H143" s="27" t="str">
        <f t="shared" si="13"/>
        <v>N/A</v>
      </c>
      <c r="I143" s="8">
        <v>-2.94</v>
      </c>
      <c r="J143" s="8">
        <v>-16.5</v>
      </c>
      <c r="K143" s="28" t="s">
        <v>736</v>
      </c>
      <c r="L143" s="111" t="str">
        <f t="shared" si="16"/>
        <v>Yes</v>
      </c>
    </row>
    <row r="144" spans="1:12" ht="25" x14ac:dyDescent="0.25">
      <c r="A144" s="174" t="s">
        <v>1447</v>
      </c>
      <c r="B144" s="22" t="s">
        <v>213</v>
      </c>
      <c r="C144" s="29">
        <v>1053.9331989</v>
      </c>
      <c r="D144" s="27" t="str">
        <f t="shared" si="11"/>
        <v>N/A</v>
      </c>
      <c r="E144" s="29">
        <v>1216.6615142999999</v>
      </c>
      <c r="F144" s="27" t="str">
        <f t="shared" si="12"/>
        <v>N/A</v>
      </c>
      <c r="G144" s="29">
        <v>1270.7969897</v>
      </c>
      <c r="H144" s="27" t="str">
        <f t="shared" si="13"/>
        <v>N/A</v>
      </c>
      <c r="I144" s="8">
        <v>15.44</v>
      </c>
      <c r="J144" s="8">
        <v>4.45</v>
      </c>
      <c r="K144" s="28" t="s">
        <v>736</v>
      </c>
      <c r="L144" s="111" t="str">
        <f t="shared" si="16"/>
        <v>Yes</v>
      </c>
    </row>
    <row r="145" spans="1:12" ht="25" x14ac:dyDescent="0.25">
      <c r="A145" s="174" t="s">
        <v>641</v>
      </c>
      <c r="B145" s="22" t="s">
        <v>213</v>
      </c>
      <c r="C145" s="29">
        <v>108768426</v>
      </c>
      <c r="D145" s="27" t="str">
        <f t="shared" ref="D145:D153" si="17">IF($B145="N/A","N/A",IF(C145&gt;10,"No",IF(C145&lt;-10,"No","Yes")))</f>
        <v>N/A</v>
      </c>
      <c r="E145" s="29">
        <v>111683370</v>
      </c>
      <c r="F145" s="27" t="str">
        <f t="shared" ref="F145:F153" si="18">IF($B145="N/A","N/A",IF(E145&gt;10,"No",IF(E145&lt;-10,"No","Yes")))</f>
        <v>N/A</v>
      </c>
      <c r="G145" s="29">
        <v>110205348</v>
      </c>
      <c r="H145" s="27" t="str">
        <f t="shared" ref="H145:H153" si="19">IF($B145="N/A","N/A",IF(G145&gt;10,"No",IF(G145&lt;-10,"No","Yes")))</f>
        <v>N/A</v>
      </c>
      <c r="I145" s="8">
        <v>2.68</v>
      </c>
      <c r="J145" s="8">
        <v>-1.32</v>
      </c>
      <c r="K145" s="28" t="s">
        <v>736</v>
      </c>
      <c r="L145" s="111" t="str">
        <f t="shared" si="16"/>
        <v>Yes</v>
      </c>
    </row>
    <row r="146" spans="1:12" x14ac:dyDescent="0.25">
      <c r="A146" s="174" t="s">
        <v>642</v>
      </c>
      <c r="B146" s="22" t="s">
        <v>213</v>
      </c>
      <c r="C146" s="23">
        <v>955</v>
      </c>
      <c r="D146" s="27" t="str">
        <f t="shared" si="17"/>
        <v>N/A</v>
      </c>
      <c r="E146" s="23">
        <v>1002</v>
      </c>
      <c r="F146" s="27" t="str">
        <f t="shared" si="18"/>
        <v>N/A</v>
      </c>
      <c r="G146" s="23">
        <v>1009</v>
      </c>
      <c r="H146" s="27" t="str">
        <f t="shared" si="19"/>
        <v>N/A</v>
      </c>
      <c r="I146" s="8">
        <v>4.9210000000000003</v>
      </c>
      <c r="J146" s="8">
        <v>0.6986</v>
      </c>
      <c r="K146" s="28" t="s">
        <v>736</v>
      </c>
      <c r="L146" s="111" t="str">
        <f t="shared" si="16"/>
        <v>Yes</v>
      </c>
    </row>
    <row r="147" spans="1:12" ht="25" x14ac:dyDescent="0.25">
      <c r="A147" s="174" t="s">
        <v>1448</v>
      </c>
      <c r="B147" s="22" t="s">
        <v>213</v>
      </c>
      <c r="C147" s="29">
        <v>113893.63979</v>
      </c>
      <c r="D147" s="27" t="str">
        <f t="shared" si="17"/>
        <v>N/A</v>
      </c>
      <c r="E147" s="29">
        <v>111460.4491</v>
      </c>
      <c r="F147" s="27" t="str">
        <f t="shared" si="18"/>
        <v>N/A</v>
      </c>
      <c r="G147" s="29">
        <v>109222.34688</v>
      </c>
      <c r="H147" s="27" t="str">
        <f t="shared" si="19"/>
        <v>N/A</v>
      </c>
      <c r="I147" s="8">
        <v>-2.14</v>
      </c>
      <c r="J147" s="8">
        <v>-2.0099999999999998</v>
      </c>
      <c r="K147" s="28" t="s">
        <v>736</v>
      </c>
      <c r="L147" s="111" t="str">
        <f t="shared" si="16"/>
        <v>Yes</v>
      </c>
    </row>
    <row r="148" spans="1:12" ht="25" x14ac:dyDescent="0.25">
      <c r="A148" s="174" t="s">
        <v>643</v>
      </c>
      <c r="B148" s="22" t="s">
        <v>213</v>
      </c>
      <c r="C148" s="29">
        <v>60317676</v>
      </c>
      <c r="D148" s="27" t="str">
        <f t="shared" si="17"/>
        <v>N/A</v>
      </c>
      <c r="E148" s="29">
        <v>60426568</v>
      </c>
      <c r="F148" s="27" t="str">
        <f t="shared" si="18"/>
        <v>N/A</v>
      </c>
      <c r="G148" s="29">
        <v>72254303</v>
      </c>
      <c r="H148" s="27" t="str">
        <f t="shared" si="19"/>
        <v>N/A</v>
      </c>
      <c r="I148" s="8">
        <v>0.18049999999999999</v>
      </c>
      <c r="J148" s="8">
        <v>19.57</v>
      </c>
      <c r="K148" s="28" t="s">
        <v>736</v>
      </c>
      <c r="L148" s="111" t="str">
        <f t="shared" si="16"/>
        <v>Yes</v>
      </c>
    </row>
    <row r="149" spans="1:12" x14ac:dyDescent="0.25">
      <c r="A149" s="174" t="s">
        <v>644</v>
      </c>
      <c r="B149" s="22" t="s">
        <v>213</v>
      </c>
      <c r="C149" s="23">
        <v>12823</v>
      </c>
      <c r="D149" s="27" t="str">
        <f t="shared" si="17"/>
        <v>N/A</v>
      </c>
      <c r="E149" s="23">
        <v>12564</v>
      </c>
      <c r="F149" s="27" t="str">
        <f t="shared" si="18"/>
        <v>N/A</v>
      </c>
      <c r="G149" s="23">
        <v>12836</v>
      </c>
      <c r="H149" s="27" t="str">
        <f t="shared" si="19"/>
        <v>N/A</v>
      </c>
      <c r="I149" s="8">
        <v>-2.02</v>
      </c>
      <c r="J149" s="8">
        <v>2.165</v>
      </c>
      <c r="K149" s="28" t="s">
        <v>736</v>
      </c>
      <c r="L149" s="111" t="str">
        <f t="shared" si="16"/>
        <v>Yes</v>
      </c>
    </row>
    <row r="150" spans="1:12" x14ac:dyDescent="0.25">
      <c r="A150" s="174" t="s">
        <v>1449</v>
      </c>
      <c r="B150" s="22" t="s">
        <v>213</v>
      </c>
      <c r="C150" s="29">
        <v>4703.8661780000002</v>
      </c>
      <c r="D150" s="27" t="str">
        <f t="shared" si="17"/>
        <v>N/A</v>
      </c>
      <c r="E150" s="29">
        <v>4809.5007959000004</v>
      </c>
      <c r="F150" s="27" t="str">
        <f t="shared" si="18"/>
        <v>N/A</v>
      </c>
      <c r="G150" s="29">
        <v>5629.0357587999997</v>
      </c>
      <c r="H150" s="27" t="str">
        <f t="shared" si="19"/>
        <v>N/A</v>
      </c>
      <c r="I150" s="8">
        <v>2.246</v>
      </c>
      <c r="J150" s="8">
        <v>17.04</v>
      </c>
      <c r="K150" s="28" t="s">
        <v>736</v>
      </c>
      <c r="L150" s="111" t="str">
        <f t="shared" si="16"/>
        <v>Yes</v>
      </c>
    </row>
    <row r="151" spans="1:12" ht="25" x14ac:dyDescent="0.25">
      <c r="A151" s="174" t="s">
        <v>645</v>
      </c>
      <c r="B151" s="22" t="s">
        <v>213</v>
      </c>
      <c r="C151" s="29">
        <v>0</v>
      </c>
      <c r="D151" s="27" t="str">
        <f t="shared" si="17"/>
        <v>N/A</v>
      </c>
      <c r="E151" s="29">
        <v>9385697</v>
      </c>
      <c r="F151" s="27" t="str">
        <f t="shared" si="18"/>
        <v>N/A</v>
      </c>
      <c r="G151" s="29">
        <v>12170796</v>
      </c>
      <c r="H151" s="27" t="str">
        <f t="shared" si="19"/>
        <v>N/A</v>
      </c>
      <c r="I151" s="8" t="s">
        <v>1748</v>
      </c>
      <c r="J151" s="8">
        <v>29.67</v>
      </c>
      <c r="K151" s="28" t="s">
        <v>736</v>
      </c>
      <c r="L151" s="111" t="str">
        <f t="shared" si="16"/>
        <v>Yes</v>
      </c>
    </row>
    <row r="152" spans="1:12" x14ac:dyDescent="0.25">
      <c r="A152" s="174" t="s">
        <v>646</v>
      </c>
      <c r="B152" s="22" t="s">
        <v>213</v>
      </c>
      <c r="C152" s="23">
        <v>0</v>
      </c>
      <c r="D152" s="27" t="str">
        <f t="shared" si="17"/>
        <v>N/A</v>
      </c>
      <c r="E152" s="23">
        <v>524</v>
      </c>
      <c r="F152" s="27" t="str">
        <f t="shared" si="18"/>
        <v>N/A</v>
      </c>
      <c r="G152" s="23">
        <v>735</v>
      </c>
      <c r="H152" s="27" t="str">
        <f t="shared" si="19"/>
        <v>N/A</v>
      </c>
      <c r="I152" s="8" t="s">
        <v>1748</v>
      </c>
      <c r="J152" s="8">
        <v>40.270000000000003</v>
      </c>
      <c r="K152" s="28" t="s">
        <v>736</v>
      </c>
      <c r="L152" s="111" t="str">
        <f t="shared" si="16"/>
        <v>No</v>
      </c>
    </row>
    <row r="153" spans="1:12" x14ac:dyDescent="0.25">
      <c r="A153" s="174" t="s">
        <v>1450</v>
      </c>
      <c r="B153" s="22" t="s">
        <v>213</v>
      </c>
      <c r="C153" s="29" t="s">
        <v>1748</v>
      </c>
      <c r="D153" s="27" t="str">
        <f t="shared" si="17"/>
        <v>N/A</v>
      </c>
      <c r="E153" s="29">
        <v>17911.635495999999</v>
      </c>
      <c r="F153" s="27" t="str">
        <f t="shared" si="18"/>
        <v>N/A</v>
      </c>
      <c r="G153" s="29">
        <v>16558.906122</v>
      </c>
      <c r="H153" s="27" t="str">
        <f t="shared" si="19"/>
        <v>N/A</v>
      </c>
      <c r="I153" s="8" t="s">
        <v>1748</v>
      </c>
      <c r="J153" s="8">
        <v>-7.55</v>
      </c>
      <c r="K153" s="28" t="s">
        <v>736</v>
      </c>
      <c r="L153" s="111" t="str">
        <f t="shared" si="16"/>
        <v>Yes</v>
      </c>
    </row>
    <row r="154" spans="1:12" x14ac:dyDescent="0.25">
      <c r="A154" s="174" t="s">
        <v>1516</v>
      </c>
      <c r="B154" s="22" t="s">
        <v>213</v>
      </c>
      <c r="C154" s="29">
        <v>3809.2918620999999</v>
      </c>
      <c r="D154" s="27" t="str">
        <f t="shared" ref="D154:D173" si="20">IF($B154="N/A","N/A",IF(C154&gt;10,"No",IF(C154&lt;-10,"No","Yes")))</f>
        <v>N/A</v>
      </c>
      <c r="E154" s="29">
        <v>3622.8563181</v>
      </c>
      <c r="F154" s="27" t="str">
        <f t="shared" ref="F154:F173" si="21">IF($B154="N/A","N/A",IF(E154&gt;10,"No",IF(E154&lt;-10,"No","Yes")))</f>
        <v>N/A</v>
      </c>
      <c r="G154" s="29">
        <v>3435.2296116000002</v>
      </c>
      <c r="H154" s="27" t="str">
        <f t="shared" ref="H154:H173" si="22">IF($B154="N/A","N/A",IF(G154&gt;10,"No",IF(G154&lt;-10,"No","Yes")))</f>
        <v>N/A</v>
      </c>
      <c r="I154" s="8">
        <v>-4.8899999999999997</v>
      </c>
      <c r="J154" s="8">
        <v>-5.18</v>
      </c>
      <c r="K154" s="28" t="s">
        <v>736</v>
      </c>
      <c r="L154" s="111" t="str">
        <f t="shared" ref="L154:L173" si="23">IF(J154="Div by 0", "N/A", IF(K154="N/A","N/A", IF(J154&gt;VALUE(MID(K154,1,2)), "No", IF(J154&lt;-1*VALUE(MID(K154,1,2)), "No", "Yes"))))</f>
        <v>Yes</v>
      </c>
    </row>
    <row r="155" spans="1:12" x14ac:dyDescent="0.25">
      <c r="A155" s="180" t="s">
        <v>1517</v>
      </c>
      <c r="B155" s="22" t="s">
        <v>213</v>
      </c>
      <c r="C155" s="29">
        <v>1355.609643</v>
      </c>
      <c r="D155" s="27" t="str">
        <f t="shared" si="20"/>
        <v>N/A</v>
      </c>
      <c r="E155" s="29">
        <v>1741.0529707000001</v>
      </c>
      <c r="F155" s="27" t="str">
        <f t="shared" si="21"/>
        <v>N/A</v>
      </c>
      <c r="G155" s="29">
        <v>1570.588587</v>
      </c>
      <c r="H155" s="27" t="str">
        <f t="shared" si="22"/>
        <v>N/A</v>
      </c>
      <c r="I155" s="8">
        <v>28.43</v>
      </c>
      <c r="J155" s="8">
        <v>-9.7899999999999991</v>
      </c>
      <c r="K155" s="28" t="s">
        <v>736</v>
      </c>
      <c r="L155" s="111" t="str">
        <f t="shared" si="23"/>
        <v>Yes</v>
      </c>
    </row>
    <row r="156" spans="1:12" x14ac:dyDescent="0.25">
      <c r="A156" s="180" t="s">
        <v>1518</v>
      </c>
      <c r="B156" s="22" t="s">
        <v>213</v>
      </c>
      <c r="C156" s="29">
        <v>5451.9056243000005</v>
      </c>
      <c r="D156" s="27" t="str">
        <f t="shared" si="20"/>
        <v>N/A</v>
      </c>
      <c r="E156" s="29">
        <v>5104.2524137</v>
      </c>
      <c r="F156" s="27" t="str">
        <f t="shared" si="21"/>
        <v>N/A</v>
      </c>
      <c r="G156" s="29">
        <v>4631.149101</v>
      </c>
      <c r="H156" s="27" t="str">
        <f t="shared" si="22"/>
        <v>N/A</v>
      </c>
      <c r="I156" s="8">
        <v>-6.38</v>
      </c>
      <c r="J156" s="8">
        <v>-9.27</v>
      </c>
      <c r="K156" s="28" t="s">
        <v>736</v>
      </c>
      <c r="L156" s="111" t="str">
        <f t="shared" si="23"/>
        <v>Yes</v>
      </c>
    </row>
    <row r="157" spans="1:12" x14ac:dyDescent="0.25">
      <c r="A157" s="180" t="s">
        <v>1519</v>
      </c>
      <c r="B157" s="22" t="s">
        <v>213</v>
      </c>
      <c r="C157" s="29">
        <v>1902.2409373</v>
      </c>
      <c r="D157" s="27" t="str">
        <f t="shared" si="20"/>
        <v>N/A</v>
      </c>
      <c r="E157" s="29">
        <v>1440.7845247</v>
      </c>
      <c r="F157" s="27" t="str">
        <f t="shared" si="21"/>
        <v>N/A</v>
      </c>
      <c r="G157" s="29">
        <v>2520.8815279999999</v>
      </c>
      <c r="H157" s="27" t="str">
        <f t="shared" si="22"/>
        <v>N/A</v>
      </c>
      <c r="I157" s="8">
        <v>-24.3</v>
      </c>
      <c r="J157" s="8">
        <v>74.97</v>
      </c>
      <c r="K157" s="28" t="s">
        <v>736</v>
      </c>
      <c r="L157" s="111" t="str">
        <f t="shared" si="23"/>
        <v>No</v>
      </c>
    </row>
    <row r="158" spans="1:12" x14ac:dyDescent="0.25">
      <c r="A158" s="180" t="s">
        <v>1520</v>
      </c>
      <c r="B158" s="22" t="s">
        <v>213</v>
      </c>
      <c r="C158" s="29">
        <v>1392.3599191999999</v>
      </c>
      <c r="D158" s="27" t="str">
        <f t="shared" si="20"/>
        <v>N/A</v>
      </c>
      <c r="E158" s="29">
        <v>1133.6511628000001</v>
      </c>
      <c r="F158" s="27" t="str">
        <f t="shared" si="21"/>
        <v>N/A</v>
      </c>
      <c r="G158" s="29">
        <v>921.58407209999996</v>
      </c>
      <c r="H158" s="27" t="str">
        <f t="shared" si="22"/>
        <v>N/A</v>
      </c>
      <c r="I158" s="8">
        <v>-18.600000000000001</v>
      </c>
      <c r="J158" s="8">
        <v>-18.7</v>
      </c>
      <c r="K158" s="28" t="s">
        <v>736</v>
      </c>
      <c r="L158" s="111" t="str">
        <f t="shared" si="23"/>
        <v>Yes</v>
      </c>
    </row>
    <row r="159" spans="1:12" x14ac:dyDescent="0.25">
      <c r="A159" s="174" t="s">
        <v>1521</v>
      </c>
      <c r="B159" s="22" t="s">
        <v>213</v>
      </c>
      <c r="C159" s="29">
        <v>4658.2747141</v>
      </c>
      <c r="D159" s="27" t="str">
        <f t="shared" si="20"/>
        <v>N/A</v>
      </c>
      <c r="E159" s="29">
        <v>5171.1480207000004</v>
      </c>
      <c r="F159" s="27" t="str">
        <f t="shared" si="21"/>
        <v>N/A</v>
      </c>
      <c r="G159" s="29">
        <v>8938.1586193999992</v>
      </c>
      <c r="H159" s="27" t="str">
        <f t="shared" si="22"/>
        <v>N/A</v>
      </c>
      <c r="I159" s="8">
        <v>11.01</v>
      </c>
      <c r="J159" s="8">
        <v>72.849999999999994</v>
      </c>
      <c r="K159" s="28" t="s">
        <v>736</v>
      </c>
      <c r="L159" s="111" t="str">
        <f t="shared" si="23"/>
        <v>No</v>
      </c>
    </row>
    <row r="160" spans="1:12" x14ac:dyDescent="0.25">
      <c r="A160" s="180" t="s">
        <v>1522</v>
      </c>
      <c r="B160" s="22" t="s">
        <v>213</v>
      </c>
      <c r="C160" s="29">
        <v>16494.763329000001</v>
      </c>
      <c r="D160" s="27" t="str">
        <f t="shared" si="20"/>
        <v>N/A</v>
      </c>
      <c r="E160" s="29">
        <v>16157.577982000001</v>
      </c>
      <c r="F160" s="27" t="str">
        <f t="shared" si="21"/>
        <v>N/A</v>
      </c>
      <c r="G160" s="29">
        <v>29036.945543000002</v>
      </c>
      <c r="H160" s="27" t="str">
        <f t="shared" si="22"/>
        <v>N/A</v>
      </c>
      <c r="I160" s="8">
        <v>-2.04</v>
      </c>
      <c r="J160" s="8">
        <v>79.709999999999994</v>
      </c>
      <c r="K160" s="28" t="s">
        <v>736</v>
      </c>
      <c r="L160" s="111" t="str">
        <f t="shared" si="23"/>
        <v>No</v>
      </c>
    </row>
    <row r="161" spans="1:12" x14ac:dyDescent="0.25">
      <c r="A161" s="180" t="s">
        <v>1523</v>
      </c>
      <c r="B161" s="22" t="s">
        <v>213</v>
      </c>
      <c r="C161" s="29">
        <v>3727.4698493000001</v>
      </c>
      <c r="D161" s="27" t="str">
        <f t="shared" si="20"/>
        <v>N/A</v>
      </c>
      <c r="E161" s="29">
        <v>4203.7496443999999</v>
      </c>
      <c r="F161" s="27" t="str">
        <f t="shared" si="21"/>
        <v>N/A</v>
      </c>
      <c r="G161" s="29">
        <v>6776.0956383000002</v>
      </c>
      <c r="H161" s="27" t="str">
        <f t="shared" si="22"/>
        <v>N/A</v>
      </c>
      <c r="I161" s="8">
        <v>12.78</v>
      </c>
      <c r="J161" s="8">
        <v>61.19</v>
      </c>
      <c r="K161" s="28" t="s">
        <v>736</v>
      </c>
      <c r="L161" s="111" t="str">
        <f t="shared" si="23"/>
        <v>No</v>
      </c>
    </row>
    <row r="162" spans="1:12" x14ac:dyDescent="0.25">
      <c r="A162" s="180" t="s">
        <v>1524</v>
      </c>
      <c r="B162" s="22" t="s">
        <v>213</v>
      </c>
      <c r="C162" s="29">
        <v>223.98679440999999</v>
      </c>
      <c r="D162" s="27" t="str">
        <f t="shared" si="20"/>
        <v>N/A</v>
      </c>
      <c r="E162" s="29">
        <v>198.46470155</v>
      </c>
      <c r="F162" s="27" t="str">
        <f t="shared" si="21"/>
        <v>N/A</v>
      </c>
      <c r="G162" s="29">
        <v>400.69439072</v>
      </c>
      <c r="H162" s="27" t="str">
        <f t="shared" si="22"/>
        <v>N/A</v>
      </c>
      <c r="I162" s="8">
        <v>-11.4</v>
      </c>
      <c r="J162" s="8">
        <v>101.9</v>
      </c>
      <c r="K162" s="28" t="s">
        <v>736</v>
      </c>
      <c r="L162" s="111" t="str">
        <f t="shared" si="23"/>
        <v>No</v>
      </c>
    </row>
    <row r="163" spans="1:12" x14ac:dyDescent="0.25">
      <c r="A163" s="180" t="s">
        <v>1525</v>
      </c>
      <c r="B163" s="22" t="s">
        <v>213</v>
      </c>
      <c r="C163" s="29">
        <v>29.443462898</v>
      </c>
      <c r="D163" s="27" t="str">
        <f t="shared" si="20"/>
        <v>N/A</v>
      </c>
      <c r="E163" s="29">
        <v>35.986605828999998</v>
      </c>
      <c r="F163" s="27" t="str">
        <f t="shared" si="21"/>
        <v>N/A</v>
      </c>
      <c r="G163" s="29">
        <v>85.084219857999997</v>
      </c>
      <c r="H163" s="27" t="str">
        <f t="shared" si="22"/>
        <v>N/A</v>
      </c>
      <c r="I163" s="8">
        <v>22.22</v>
      </c>
      <c r="J163" s="8">
        <v>136.4</v>
      </c>
      <c r="K163" s="28" t="s">
        <v>736</v>
      </c>
      <c r="L163" s="111" t="str">
        <f t="shared" si="23"/>
        <v>No</v>
      </c>
    </row>
    <row r="164" spans="1:12" x14ac:dyDescent="0.25">
      <c r="A164" s="174" t="s">
        <v>1526</v>
      </c>
      <c r="B164" s="22" t="s">
        <v>213</v>
      </c>
      <c r="C164" s="29">
        <v>1457.8223426</v>
      </c>
      <c r="D164" s="27" t="str">
        <f t="shared" si="20"/>
        <v>N/A</v>
      </c>
      <c r="E164" s="29">
        <v>1535.6599432999999</v>
      </c>
      <c r="F164" s="27" t="str">
        <f t="shared" si="21"/>
        <v>N/A</v>
      </c>
      <c r="G164" s="29">
        <v>1528.8945481000001</v>
      </c>
      <c r="H164" s="27" t="str">
        <f t="shared" si="22"/>
        <v>N/A</v>
      </c>
      <c r="I164" s="8">
        <v>5.3390000000000004</v>
      </c>
      <c r="J164" s="8">
        <v>-0.441</v>
      </c>
      <c r="K164" s="28" t="s">
        <v>736</v>
      </c>
      <c r="L164" s="111" t="str">
        <f t="shared" si="23"/>
        <v>Yes</v>
      </c>
    </row>
    <row r="165" spans="1:12" x14ac:dyDescent="0.25">
      <c r="A165" s="180" t="s">
        <v>1527</v>
      </c>
      <c r="B165" s="22" t="s">
        <v>213</v>
      </c>
      <c r="C165" s="29">
        <v>228.11138155</v>
      </c>
      <c r="D165" s="27" t="str">
        <f t="shared" si="20"/>
        <v>N/A</v>
      </c>
      <c r="E165" s="29">
        <v>248.33923110999999</v>
      </c>
      <c r="F165" s="27" t="str">
        <f t="shared" si="21"/>
        <v>N/A</v>
      </c>
      <c r="G165" s="29">
        <v>228.98684782999999</v>
      </c>
      <c r="H165" s="27" t="str">
        <f t="shared" si="22"/>
        <v>N/A</v>
      </c>
      <c r="I165" s="8">
        <v>8.8680000000000003</v>
      </c>
      <c r="J165" s="8">
        <v>-7.79</v>
      </c>
      <c r="K165" s="28" t="s">
        <v>736</v>
      </c>
      <c r="L165" s="111" t="str">
        <f t="shared" si="23"/>
        <v>Yes</v>
      </c>
    </row>
    <row r="166" spans="1:12" x14ac:dyDescent="0.25">
      <c r="A166" s="180" t="s">
        <v>1528</v>
      </c>
      <c r="B166" s="22" t="s">
        <v>213</v>
      </c>
      <c r="C166" s="29">
        <v>2208.7162165999998</v>
      </c>
      <c r="D166" s="27" t="str">
        <f t="shared" si="20"/>
        <v>N/A</v>
      </c>
      <c r="E166" s="29">
        <v>2244.5284646</v>
      </c>
      <c r="F166" s="27" t="str">
        <f t="shared" si="21"/>
        <v>N/A</v>
      </c>
      <c r="G166" s="29">
        <v>2133.8831086999999</v>
      </c>
      <c r="H166" s="27" t="str">
        <f t="shared" si="22"/>
        <v>N/A</v>
      </c>
      <c r="I166" s="8">
        <v>1.621</v>
      </c>
      <c r="J166" s="8">
        <v>-4.93</v>
      </c>
      <c r="K166" s="28" t="s">
        <v>736</v>
      </c>
      <c r="L166" s="111" t="str">
        <f t="shared" si="23"/>
        <v>Yes</v>
      </c>
    </row>
    <row r="167" spans="1:12" x14ac:dyDescent="0.25">
      <c r="A167" s="180" t="s">
        <v>1529</v>
      </c>
      <c r="B167" s="22" t="s">
        <v>213</v>
      </c>
      <c r="C167" s="29">
        <v>314.76941999000002</v>
      </c>
      <c r="D167" s="27" t="str">
        <f t="shared" si="20"/>
        <v>N/A</v>
      </c>
      <c r="E167" s="29">
        <v>310.31363300999999</v>
      </c>
      <c r="F167" s="27" t="str">
        <f t="shared" si="21"/>
        <v>N/A</v>
      </c>
      <c r="G167" s="29">
        <v>301.13185041999998</v>
      </c>
      <c r="H167" s="27" t="str">
        <f t="shared" si="22"/>
        <v>N/A</v>
      </c>
      <c r="I167" s="8">
        <v>-1.42</v>
      </c>
      <c r="J167" s="8">
        <v>-2.96</v>
      </c>
      <c r="K167" s="28" t="s">
        <v>736</v>
      </c>
      <c r="L167" s="111" t="str">
        <f t="shared" si="23"/>
        <v>Yes</v>
      </c>
    </row>
    <row r="168" spans="1:12" x14ac:dyDescent="0.25">
      <c r="A168" s="180" t="s">
        <v>1530</v>
      </c>
      <c r="B168" s="22" t="s">
        <v>213</v>
      </c>
      <c r="C168" s="29">
        <v>735.04076224000005</v>
      </c>
      <c r="D168" s="27" t="str">
        <f t="shared" si="20"/>
        <v>N/A</v>
      </c>
      <c r="E168" s="29">
        <v>1046.8401531</v>
      </c>
      <c r="F168" s="27" t="str">
        <f t="shared" si="21"/>
        <v>N/A</v>
      </c>
      <c r="G168" s="29">
        <v>1443.5231974000001</v>
      </c>
      <c r="H168" s="27" t="str">
        <f t="shared" si="22"/>
        <v>N/A</v>
      </c>
      <c r="I168" s="8">
        <v>42.42</v>
      </c>
      <c r="J168" s="8">
        <v>37.89</v>
      </c>
      <c r="K168" s="28" t="s">
        <v>736</v>
      </c>
      <c r="L168" s="111" t="str">
        <f t="shared" si="23"/>
        <v>No</v>
      </c>
    </row>
    <row r="169" spans="1:12" x14ac:dyDescent="0.25">
      <c r="A169" s="174" t="s">
        <v>1531</v>
      </c>
      <c r="B169" s="22" t="s">
        <v>213</v>
      </c>
      <c r="C169" s="29">
        <v>10610.478362</v>
      </c>
      <c r="D169" s="27" t="str">
        <f t="shared" si="20"/>
        <v>N/A</v>
      </c>
      <c r="E169" s="29">
        <v>11893.658133000001</v>
      </c>
      <c r="F169" s="27" t="str">
        <f t="shared" si="21"/>
        <v>N/A</v>
      </c>
      <c r="G169" s="29">
        <v>12774.536432999999</v>
      </c>
      <c r="H169" s="27" t="str">
        <f t="shared" si="22"/>
        <v>N/A</v>
      </c>
      <c r="I169" s="8">
        <v>12.09</v>
      </c>
      <c r="J169" s="8">
        <v>7.4059999999999997</v>
      </c>
      <c r="K169" s="28" t="s">
        <v>736</v>
      </c>
      <c r="L169" s="111" t="str">
        <f t="shared" si="23"/>
        <v>Yes</v>
      </c>
    </row>
    <row r="170" spans="1:12" x14ac:dyDescent="0.25">
      <c r="A170" s="180" t="s">
        <v>1532</v>
      </c>
      <c r="B170" s="22" t="s">
        <v>213</v>
      </c>
      <c r="C170" s="29">
        <v>3920.4369495000001</v>
      </c>
      <c r="D170" s="27" t="str">
        <f t="shared" si="20"/>
        <v>N/A</v>
      </c>
      <c r="E170" s="29">
        <v>4768.2934687999996</v>
      </c>
      <c r="F170" s="27" t="str">
        <f t="shared" si="21"/>
        <v>N/A</v>
      </c>
      <c r="G170" s="29">
        <v>5484.9171739000003</v>
      </c>
      <c r="H170" s="27" t="str">
        <f t="shared" si="22"/>
        <v>N/A</v>
      </c>
      <c r="I170" s="8">
        <v>21.63</v>
      </c>
      <c r="J170" s="8">
        <v>15.03</v>
      </c>
      <c r="K170" s="28" t="s">
        <v>736</v>
      </c>
      <c r="L170" s="111" t="str">
        <f t="shared" si="23"/>
        <v>Yes</v>
      </c>
    </row>
    <row r="171" spans="1:12" x14ac:dyDescent="0.25">
      <c r="A171" s="180" t="s">
        <v>1533</v>
      </c>
      <c r="B171" s="22" t="s">
        <v>213</v>
      </c>
      <c r="C171" s="29">
        <v>16515.121229</v>
      </c>
      <c r="D171" s="27" t="str">
        <f t="shared" si="20"/>
        <v>N/A</v>
      </c>
      <c r="E171" s="29">
        <v>18053.273841999999</v>
      </c>
      <c r="F171" s="27" t="str">
        <f t="shared" si="21"/>
        <v>N/A</v>
      </c>
      <c r="G171" s="29">
        <v>19110.737280000001</v>
      </c>
      <c r="H171" s="27" t="str">
        <f t="shared" si="22"/>
        <v>N/A</v>
      </c>
      <c r="I171" s="8">
        <v>9.3140000000000001</v>
      </c>
      <c r="J171" s="8">
        <v>5.8570000000000002</v>
      </c>
      <c r="K171" s="28" t="s">
        <v>736</v>
      </c>
      <c r="L171" s="111" t="str">
        <f t="shared" si="23"/>
        <v>Yes</v>
      </c>
    </row>
    <row r="172" spans="1:12" x14ac:dyDescent="0.25">
      <c r="A172" s="180" t="s">
        <v>1534</v>
      </c>
      <c r="B172" s="22" t="s">
        <v>213</v>
      </c>
      <c r="C172" s="29">
        <v>2283.3287157</v>
      </c>
      <c r="D172" s="27" t="str">
        <f t="shared" si="20"/>
        <v>N/A</v>
      </c>
      <c r="E172" s="29">
        <v>2249.2669123000001</v>
      </c>
      <c r="F172" s="27" t="str">
        <f t="shared" si="21"/>
        <v>N/A</v>
      </c>
      <c r="G172" s="29">
        <v>2091.2243714000001</v>
      </c>
      <c r="H172" s="27" t="str">
        <f t="shared" si="22"/>
        <v>N/A</v>
      </c>
      <c r="I172" s="8">
        <v>-1.49</v>
      </c>
      <c r="J172" s="8">
        <v>-7.03</v>
      </c>
      <c r="K172" s="28" t="s">
        <v>736</v>
      </c>
      <c r="L172" s="111" t="str">
        <f t="shared" si="23"/>
        <v>Yes</v>
      </c>
    </row>
    <row r="173" spans="1:12" x14ac:dyDescent="0.25">
      <c r="A173" s="180" t="s">
        <v>1535</v>
      </c>
      <c r="B173" s="22" t="s">
        <v>213</v>
      </c>
      <c r="C173" s="29">
        <v>1037.8478041000001</v>
      </c>
      <c r="D173" s="27" t="str">
        <f t="shared" si="20"/>
        <v>N/A</v>
      </c>
      <c r="E173" s="29">
        <v>1172.0170739</v>
      </c>
      <c r="F173" s="27" t="str">
        <f t="shared" si="21"/>
        <v>N/A</v>
      </c>
      <c r="G173" s="29">
        <v>1289.0025118000001</v>
      </c>
      <c r="H173" s="27" t="str">
        <f t="shared" si="22"/>
        <v>N/A</v>
      </c>
      <c r="I173" s="8">
        <v>12.93</v>
      </c>
      <c r="J173" s="8">
        <v>9.9819999999999993</v>
      </c>
      <c r="K173" s="28" t="s">
        <v>736</v>
      </c>
      <c r="L173" s="111" t="str">
        <f t="shared" si="23"/>
        <v>Yes</v>
      </c>
    </row>
    <row r="174" spans="1:12" x14ac:dyDescent="0.25">
      <c r="A174" s="174" t="s">
        <v>371</v>
      </c>
      <c r="B174" s="22" t="s">
        <v>213</v>
      </c>
      <c r="C174" s="4">
        <v>17.559827654999999</v>
      </c>
      <c r="D174" s="27" t="str">
        <f t="shared" ref="D174:D203" si="24">IF($B174="N/A","N/A",IF(C174&gt;10,"No",IF(C174&lt;-10,"No","Yes")))</f>
        <v>N/A</v>
      </c>
      <c r="E174" s="4">
        <v>17.141781411</v>
      </c>
      <c r="F174" s="27" t="str">
        <f t="shared" ref="F174:F203" si="25">IF($B174="N/A","N/A",IF(E174&gt;10,"No",IF(E174&lt;-10,"No","Yes")))</f>
        <v>N/A</v>
      </c>
      <c r="G174" s="4">
        <v>18.814093899</v>
      </c>
      <c r="H174" s="27" t="str">
        <f t="shared" ref="H174:H203" si="26">IF($B174="N/A","N/A",IF(G174&gt;10,"No",IF(G174&lt;-10,"No","Yes")))</f>
        <v>N/A</v>
      </c>
      <c r="I174" s="8">
        <v>-2.38</v>
      </c>
      <c r="J174" s="8">
        <v>9.7560000000000002</v>
      </c>
      <c r="K174" s="28" t="s">
        <v>736</v>
      </c>
      <c r="L174" s="111" t="str">
        <f t="shared" ref="L174:L203" si="27">IF(J174="Div by 0", "N/A", IF(K174="N/A","N/A", IF(J174&gt;VALUE(MID(K174,1,2)), "No", IF(J174&lt;-1*VALUE(MID(K174,1,2)), "No", "Yes"))))</f>
        <v>Yes</v>
      </c>
    </row>
    <row r="175" spans="1:12" x14ac:dyDescent="0.25">
      <c r="A175" s="180" t="s">
        <v>481</v>
      </c>
      <c r="B175" s="22" t="s">
        <v>213</v>
      </c>
      <c r="C175" s="4">
        <v>18.694946685000001</v>
      </c>
      <c r="D175" s="27" t="str">
        <f t="shared" si="24"/>
        <v>N/A</v>
      </c>
      <c r="E175" s="4">
        <v>19.244211446000001</v>
      </c>
      <c r="F175" s="27" t="str">
        <f t="shared" si="25"/>
        <v>N/A</v>
      </c>
      <c r="G175" s="4">
        <v>21.706521738999999</v>
      </c>
      <c r="H175" s="27" t="str">
        <f t="shared" si="26"/>
        <v>N/A</v>
      </c>
      <c r="I175" s="8">
        <v>2.9380000000000002</v>
      </c>
      <c r="J175" s="8">
        <v>12.8</v>
      </c>
      <c r="K175" s="28" t="s">
        <v>736</v>
      </c>
      <c r="L175" s="111" t="str">
        <f t="shared" si="27"/>
        <v>Yes</v>
      </c>
    </row>
    <row r="176" spans="1:12" x14ac:dyDescent="0.25">
      <c r="A176" s="180" t="s">
        <v>482</v>
      </c>
      <c r="B176" s="22" t="s">
        <v>213</v>
      </c>
      <c r="C176" s="4">
        <v>21.948381321999999</v>
      </c>
      <c r="D176" s="27" t="str">
        <f t="shared" si="24"/>
        <v>N/A</v>
      </c>
      <c r="E176" s="4">
        <v>20.559305106</v>
      </c>
      <c r="F176" s="27" t="str">
        <f t="shared" si="25"/>
        <v>N/A</v>
      </c>
      <c r="G176" s="4">
        <v>22.510731545999999</v>
      </c>
      <c r="H176" s="27" t="str">
        <f t="shared" si="26"/>
        <v>N/A</v>
      </c>
      <c r="I176" s="8">
        <v>-6.33</v>
      </c>
      <c r="J176" s="8">
        <v>9.4920000000000009</v>
      </c>
      <c r="K176" s="28" t="s">
        <v>736</v>
      </c>
      <c r="L176" s="111" t="str">
        <f t="shared" si="27"/>
        <v>Yes</v>
      </c>
    </row>
    <row r="177" spans="1:12" x14ac:dyDescent="0.25">
      <c r="A177" s="180" t="s">
        <v>483</v>
      </c>
      <c r="B177" s="22" t="s">
        <v>213</v>
      </c>
      <c r="C177" s="4">
        <v>8.3247022267999995</v>
      </c>
      <c r="D177" s="27" t="str">
        <f t="shared" si="24"/>
        <v>N/A</v>
      </c>
      <c r="E177" s="4">
        <v>8.4450994842</v>
      </c>
      <c r="F177" s="27" t="str">
        <f t="shared" si="25"/>
        <v>N/A</v>
      </c>
      <c r="G177" s="4">
        <v>8.8330109606999994</v>
      </c>
      <c r="H177" s="27" t="str">
        <f t="shared" si="26"/>
        <v>N/A</v>
      </c>
      <c r="I177" s="8">
        <v>1.446</v>
      </c>
      <c r="J177" s="8">
        <v>4.593</v>
      </c>
      <c r="K177" s="28" t="s">
        <v>736</v>
      </c>
      <c r="L177" s="111" t="str">
        <f t="shared" si="27"/>
        <v>Yes</v>
      </c>
    </row>
    <row r="178" spans="1:12" x14ac:dyDescent="0.25">
      <c r="A178" s="180" t="s">
        <v>484</v>
      </c>
      <c r="B178" s="22" t="s">
        <v>213</v>
      </c>
      <c r="C178" s="4">
        <v>6.7642604745000003</v>
      </c>
      <c r="D178" s="27" t="str">
        <f t="shared" si="24"/>
        <v>N/A</v>
      </c>
      <c r="E178" s="4">
        <v>6.3732705328000003</v>
      </c>
      <c r="F178" s="27" t="str">
        <f t="shared" si="25"/>
        <v>N/A</v>
      </c>
      <c r="G178" s="4">
        <v>5.8362884161000004</v>
      </c>
      <c r="H178" s="27" t="str">
        <f t="shared" si="26"/>
        <v>N/A</v>
      </c>
      <c r="I178" s="8">
        <v>-5.78</v>
      </c>
      <c r="J178" s="8">
        <v>-8.43</v>
      </c>
      <c r="K178" s="28" t="s">
        <v>736</v>
      </c>
      <c r="L178" s="111" t="str">
        <f t="shared" si="27"/>
        <v>Yes</v>
      </c>
    </row>
    <row r="179" spans="1:12" x14ac:dyDescent="0.25">
      <c r="A179" s="174" t="s">
        <v>1536</v>
      </c>
      <c r="B179" s="22" t="s">
        <v>213</v>
      </c>
      <c r="C179" s="4">
        <v>7.8697375023999996</v>
      </c>
      <c r="D179" s="27" t="str">
        <f t="shared" si="24"/>
        <v>N/A</v>
      </c>
      <c r="E179" s="4">
        <v>8.1361158920999994</v>
      </c>
      <c r="F179" s="27" t="str">
        <f t="shared" si="25"/>
        <v>N/A</v>
      </c>
      <c r="G179" s="4">
        <v>8.1968099486000003</v>
      </c>
      <c r="H179" s="27" t="str">
        <f t="shared" si="26"/>
        <v>N/A</v>
      </c>
      <c r="I179" s="8">
        <v>3.3849999999999998</v>
      </c>
      <c r="J179" s="8">
        <v>0.746</v>
      </c>
      <c r="K179" s="28" t="s">
        <v>736</v>
      </c>
      <c r="L179" s="111" t="str">
        <f t="shared" si="27"/>
        <v>Yes</v>
      </c>
    </row>
    <row r="180" spans="1:12" x14ac:dyDescent="0.25">
      <c r="A180" s="180" t="s">
        <v>1537</v>
      </c>
      <c r="B180" s="22" t="s">
        <v>213</v>
      </c>
      <c r="C180" s="4">
        <v>26.147426981999999</v>
      </c>
      <c r="D180" s="27" t="str">
        <f t="shared" si="24"/>
        <v>N/A</v>
      </c>
      <c r="E180" s="4">
        <v>25.207514197999998</v>
      </c>
      <c r="F180" s="27" t="str">
        <f t="shared" si="25"/>
        <v>N/A</v>
      </c>
      <c r="G180" s="4">
        <v>25.043478261000001</v>
      </c>
      <c r="H180" s="27" t="str">
        <f t="shared" si="26"/>
        <v>N/A</v>
      </c>
      <c r="I180" s="8">
        <v>-3.59</v>
      </c>
      <c r="J180" s="8">
        <v>-0.65100000000000002</v>
      </c>
      <c r="K180" s="28" t="s">
        <v>736</v>
      </c>
      <c r="L180" s="111" t="str">
        <f t="shared" si="27"/>
        <v>Yes</v>
      </c>
    </row>
    <row r="181" spans="1:12" x14ac:dyDescent="0.25">
      <c r="A181" s="180" t="s">
        <v>1538</v>
      </c>
      <c r="B181" s="22" t="s">
        <v>213</v>
      </c>
      <c r="C181" s="4">
        <v>6.2449649411000001</v>
      </c>
      <c r="D181" s="27" t="str">
        <f t="shared" si="24"/>
        <v>N/A</v>
      </c>
      <c r="E181" s="4">
        <v>6.1348022153999997</v>
      </c>
      <c r="F181" s="27" t="str">
        <f t="shared" si="25"/>
        <v>N/A</v>
      </c>
      <c r="G181" s="4">
        <v>6.2438087232999999</v>
      </c>
      <c r="H181" s="27" t="str">
        <f t="shared" si="26"/>
        <v>N/A</v>
      </c>
      <c r="I181" s="8">
        <v>-1.76</v>
      </c>
      <c r="J181" s="8">
        <v>1.7769999999999999</v>
      </c>
      <c r="K181" s="28" t="s">
        <v>736</v>
      </c>
      <c r="L181" s="111" t="str">
        <f t="shared" si="27"/>
        <v>Yes</v>
      </c>
    </row>
    <row r="182" spans="1:12" x14ac:dyDescent="0.25">
      <c r="A182" s="180" t="s">
        <v>1539</v>
      </c>
      <c r="B182" s="22" t="s">
        <v>213</v>
      </c>
      <c r="C182" s="4">
        <v>2.4080787156999999</v>
      </c>
      <c r="D182" s="27" t="str">
        <f t="shared" si="24"/>
        <v>N/A</v>
      </c>
      <c r="E182" s="4">
        <v>2.7413411937999999</v>
      </c>
      <c r="F182" s="27" t="str">
        <f t="shared" si="25"/>
        <v>N/A</v>
      </c>
      <c r="G182" s="4">
        <v>2.4822695035</v>
      </c>
      <c r="H182" s="27" t="str">
        <f t="shared" si="26"/>
        <v>N/A</v>
      </c>
      <c r="I182" s="8">
        <v>13.84</v>
      </c>
      <c r="J182" s="8">
        <v>-9.4499999999999993</v>
      </c>
      <c r="K182" s="28" t="s">
        <v>736</v>
      </c>
      <c r="L182" s="111" t="str">
        <f t="shared" si="27"/>
        <v>Yes</v>
      </c>
    </row>
    <row r="183" spans="1:12" x14ac:dyDescent="0.25">
      <c r="A183" s="180" t="s">
        <v>1540</v>
      </c>
      <c r="B183" s="22" t="s">
        <v>213</v>
      </c>
      <c r="C183" s="4">
        <v>0.16405855629999999</v>
      </c>
      <c r="D183" s="27" t="str">
        <f t="shared" si="24"/>
        <v>N/A</v>
      </c>
      <c r="E183" s="4">
        <v>0.250220783</v>
      </c>
      <c r="F183" s="27" t="str">
        <f t="shared" si="25"/>
        <v>N/A</v>
      </c>
      <c r="G183" s="4">
        <v>0.14775413709999999</v>
      </c>
      <c r="H183" s="27" t="str">
        <f t="shared" si="26"/>
        <v>N/A</v>
      </c>
      <c r="I183" s="8">
        <v>52.52</v>
      </c>
      <c r="J183" s="8">
        <v>-41</v>
      </c>
      <c r="K183" s="28" t="s">
        <v>736</v>
      </c>
      <c r="L183" s="111" t="str">
        <f t="shared" si="27"/>
        <v>No</v>
      </c>
    </row>
    <row r="184" spans="1:12" x14ac:dyDescent="0.25">
      <c r="A184" s="174" t="s">
        <v>97</v>
      </c>
      <c r="B184" s="22" t="s">
        <v>213</v>
      </c>
      <c r="C184" s="4">
        <v>49.466179855</v>
      </c>
      <c r="D184" s="27" t="str">
        <f t="shared" si="24"/>
        <v>N/A</v>
      </c>
      <c r="E184" s="4">
        <v>49.745410212000003</v>
      </c>
      <c r="F184" s="27" t="str">
        <f t="shared" si="25"/>
        <v>N/A</v>
      </c>
      <c r="G184" s="4">
        <v>49.134000180000001</v>
      </c>
      <c r="H184" s="27" t="str">
        <f t="shared" si="26"/>
        <v>N/A</v>
      </c>
      <c r="I184" s="8">
        <v>0.5645</v>
      </c>
      <c r="J184" s="8">
        <v>-1.23</v>
      </c>
      <c r="K184" s="28" t="s">
        <v>736</v>
      </c>
      <c r="L184" s="111" t="str">
        <f t="shared" si="27"/>
        <v>Yes</v>
      </c>
    </row>
    <row r="185" spans="1:12" x14ac:dyDescent="0.25">
      <c r="A185" s="180" t="s">
        <v>485</v>
      </c>
      <c r="B185" s="22" t="s">
        <v>213</v>
      </c>
      <c r="C185" s="4">
        <v>34.492350487000003</v>
      </c>
      <c r="D185" s="27" t="str">
        <f t="shared" si="24"/>
        <v>N/A</v>
      </c>
      <c r="E185" s="4">
        <v>35.332022717000001</v>
      </c>
      <c r="F185" s="27" t="str">
        <f t="shared" si="25"/>
        <v>N/A</v>
      </c>
      <c r="G185" s="4">
        <v>32.489130435</v>
      </c>
      <c r="H185" s="27" t="str">
        <f t="shared" si="26"/>
        <v>N/A</v>
      </c>
      <c r="I185" s="8">
        <v>2.4340000000000002</v>
      </c>
      <c r="J185" s="8">
        <v>-8.0500000000000007</v>
      </c>
      <c r="K185" s="28" t="s">
        <v>736</v>
      </c>
      <c r="L185" s="111" t="str">
        <f t="shared" si="27"/>
        <v>Yes</v>
      </c>
    </row>
    <row r="186" spans="1:12" x14ac:dyDescent="0.25">
      <c r="A186" s="180" t="s">
        <v>486</v>
      </c>
      <c r="B186" s="22" t="s">
        <v>213</v>
      </c>
      <c r="C186" s="4">
        <v>62.792779353</v>
      </c>
      <c r="D186" s="27" t="str">
        <f t="shared" si="24"/>
        <v>N/A</v>
      </c>
      <c r="E186" s="4">
        <v>62.461789897000003</v>
      </c>
      <c r="F186" s="27" t="str">
        <f t="shared" si="25"/>
        <v>N/A</v>
      </c>
      <c r="G186" s="4">
        <v>62.101882148000001</v>
      </c>
      <c r="H186" s="27" t="str">
        <f t="shared" si="26"/>
        <v>N/A</v>
      </c>
      <c r="I186" s="8">
        <v>-0.52700000000000002</v>
      </c>
      <c r="J186" s="8">
        <v>-0.57599999999999996</v>
      </c>
      <c r="K186" s="28" t="s">
        <v>736</v>
      </c>
      <c r="L186" s="111" t="str">
        <f t="shared" si="27"/>
        <v>Yes</v>
      </c>
    </row>
    <row r="187" spans="1:12" x14ac:dyDescent="0.25">
      <c r="A187" s="180" t="s">
        <v>487</v>
      </c>
      <c r="B187" s="22" t="s">
        <v>213</v>
      </c>
      <c r="C187" s="4">
        <v>32.120662869</v>
      </c>
      <c r="D187" s="27" t="str">
        <f t="shared" si="24"/>
        <v>N/A</v>
      </c>
      <c r="E187" s="4">
        <v>31.451731761000001</v>
      </c>
      <c r="F187" s="27" t="str">
        <f t="shared" si="25"/>
        <v>N/A</v>
      </c>
      <c r="G187" s="4">
        <v>31.399097356999999</v>
      </c>
      <c r="H187" s="27" t="str">
        <f t="shared" si="26"/>
        <v>N/A</v>
      </c>
      <c r="I187" s="8">
        <v>-2.08</v>
      </c>
      <c r="J187" s="8">
        <v>-0.16700000000000001</v>
      </c>
      <c r="K187" s="28" t="s">
        <v>736</v>
      </c>
      <c r="L187" s="111" t="str">
        <f t="shared" si="27"/>
        <v>Yes</v>
      </c>
    </row>
    <row r="188" spans="1:12" x14ac:dyDescent="0.25">
      <c r="A188" s="180" t="s">
        <v>488</v>
      </c>
      <c r="B188" s="22" t="s">
        <v>213</v>
      </c>
      <c r="C188" s="4">
        <v>26.312468450000001</v>
      </c>
      <c r="D188" s="27" t="str">
        <f t="shared" si="24"/>
        <v>N/A</v>
      </c>
      <c r="E188" s="4">
        <v>25.596114218</v>
      </c>
      <c r="F188" s="27" t="str">
        <f t="shared" si="25"/>
        <v>N/A</v>
      </c>
      <c r="G188" s="4">
        <v>24.187352246</v>
      </c>
      <c r="H188" s="27" t="str">
        <f t="shared" si="26"/>
        <v>N/A</v>
      </c>
      <c r="I188" s="8">
        <v>-2.72</v>
      </c>
      <c r="J188" s="8">
        <v>-5.5</v>
      </c>
      <c r="K188" s="28" t="s">
        <v>736</v>
      </c>
      <c r="L188" s="111" t="str">
        <f t="shared" si="27"/>
        <v>Yes</v>
      </c>
    </row>
    <row r="189" spans="1:12" x14ac:dyDescent="0.25">
      <c r="A189" s="174" t="s">
        <v>118</v>
      </c>
      <c r="B189" s="22" t="s">
        <v>213</v>
      </c>
      <c r="C189" s="4">
        <v>76.652073852000001</v>
      </c>
      <c r="D189" s="27" t="str">
        <f t="shared" si="24"/>
        <v>N/A</v>
      </c>
      <c r="E189" s="4">
        <v>77.816623637000006</v>
      </c>
      <c r="F189" s="27" t="str">
        <f t="shared" si="25"/>
        <v>N/A</v>
      </c>
      <c r="G189" s="4">
        <v>79.733261241999998</v>
      </c>
      <c r="H189" s="27" t="str">
        <f t="shared" si="26"/>
        <v>N/A</v>
      </c>
      <c r="I189" s="8">
        <v>1.5189999999999999</v>
      </c>
      <c r="J189" s="8">
        <v>2.4630000000000001</v>
      </c>
      <c r="K189" s="28" t="s">
        <v>736</v>
      </c>
      <c r="L189" s="111" t="str">
        <f t="shared" si="27"/>
        <v>Yes</v>
      </c>
    </row>
    <row r="190" spans="1:12" x14ac:dyDescent="0.25">
      <c r="A190" s="180" t="s">
        <v>489</v>
      </c>
      <c r="B190" s="22" t="s">
        <v>213</v>
      </c>
      <c r="C190" s="4">
        <v>81.467315716000002</v>
      </c>
      <c r="D190" s="27" t="str">
        <f t="shared" si="24"/>
        <v>N/A</v>
      </c>
      <c r="E190" s="4">
        <v>83.103975535000004</v>
      </c>
      <c r="F190" s="27" t="str">
        <f t="shared" si="25"/>
        <v>N/A</v>
      </c>
      <c r="G190" s="4">
        <v>87.010869564999993</v>
      </c>
      <c r="H190" s="27" t="str">
        <f t="shared" si="26"/>
        <v>N/A</v>
      </c>
      <c r="I190" s="8">
        <v>2.0089999999999999</v>
      </c>
      <c r="J190" s="8">
        <v>4.7009999999999996</v>
      </c>
      <c r="K190" s="28" t="s">
        <v>736</v>
      </c>
      <c r="L190" s="111" t="str">
        <f t="shared" si="27"/>
        <v>Yes</v>
      </c>
    </row>
    <row r="191" spans="1:12" x14ac:dyDescent="0.25">
      <c r="A191" s="180" t="s">
        <v>490</v>
      </c>
      <c r="B191" s="22" t="s">
        <v>213</v>
      </c>
      <c r="C191" s="4">
        <v>87.077428017000003</v>
      </c>
      <c r="D191" s="27" t="str">
        <f t="shared" si="24"/>
        <v>N/A</v>
      </c>
      <c r="E191" s="4">
        <v>87.097848127999995</v>
      </c>
      <c r="F191" s="27" t="str">
        <f t="shared" si="25"/>
        <v>N/A</v>
      </c>
      <c r="G191" s="4">
        <v>89.790772371000003</v>
      </c>
      <c r="H191" s="27" t="str">
        <f t="shared" si="26"/>
        <v>N/A</v>
      </c>
      <c r="I191" s="8">
        <v>2.35E-2</v>
      </c>
      <c r="J191" s="8">
        <v>3.0920000000000001</v>
      </c>
      <c r="K191" s="28" t="s">
        <v>736</v>
      </c>
      <c r="L191" s="111" t="str">
        <f t="shared" si="27"/>
        <v>Yes</v>
      </c>
    </row>
    <row r="192" spans="1:12" x14ac:dyDescent="0.25">
      <c r="A192" s="180" t="s">
        <v>491</v>
      </c>
      <c r="B192" s="22" t="s">
        <v>213</v>
      </c>
      <c r="C192" s="4">
        <v>56.667529776999999</v>
      </c>
      <c r="D192" s="27" t="str">
        <f t="shared" si="24"/>
        <v>N/A</v>
      </c>
      <c r="E192" s="4">
        <v>56.448047162999998</v>
      </c>
      <c r="F192" s="27" t="str">
        <f t="shared" si="25"/>
        <v>N/A</v>
      </c>
      <c r="G192" s="4">
        <v>55.303030303</v>
      </c>
      <c r="H192" s="27" t="str">
        <f t="shared" si="26"/>
        <v>N/A</v>
      </c>
      <c r="I192" s="8">
        <v>-0.38700000000000001</v>
      </c>
      <c r="J192" s="8">
        <v>-2.0299999999999998</v>
      </c>
      <c r="K192" s="28" t="s">
        <v>736</v>
      </c>
      <c r="L192" s="111" t="str">
        <f t="shared" si="27"/>
        <v>Yes</v>
      </c>
    </row>
    <row r="193" spans="1:12" x14ac:dyDescent="0.25">
      <c r="A193" s="180" t="s">
        <v>492</v>
      </c>
      <c r="B193" s="22" t="s">
        <v>213</v>
      </c>
      <c r="C193" s="4">
        <v>46.794548208000002</v>
      </c>
      <c r="D193" s="27" t="str">
        <f t="shared" si="24"/>
        <v>N/A</v>
      </c>
      <c r="E193" s="4">
        <v>46.894318515999998</v>
      </c>
      <c r="F193" s="27" t="str">
        <f t="shared" si="25"/>
        <v>N/A</v>
      </c>
      <c r="G193" s="4">
        <v>42.730496453999997</v>
      </c>
      <c r="H193" s="27" t="str">
        <f t="shared" si="26"/>
        <v>N/A</v>
      </c>
      <c r="I193" s="8">
        <v>0.2132</v>
      </c>
      <c r="J193" s="8">
        <v>-8.8800000000000008</v>
      </c>
      <c r="K193" s="28" t="s">
        <v>736</v>
      </c>
      <c r="L193" s="111" t="str">
        <f t="shared" si="27"/>
        <v>Yes</v>
      </c>
    </row>
    <row r="194" spans="1:12" x14ac:dyDescent="0.25">
      <c r="A194" s="174" t="s">
        <v>1541</v>
      </c>
      <c r="B194" s="22" t="s">
        <v>213</v>
      </c>
      <c r="C194" s="23">
        <v>5.4701418998999998</v>
      </c>
      <c r="D194" s="27" t="str">
        <f t="shared" si="24"/>
        <v>N/A</v>
      </c>
      <c r="E194" s="23">
        <v>0</v>
      </c>
      <c r="F194" s="27" t="str">
        <f t="shared" si="25"/>
        <v>N/A</v>
      </c>
      <c r="G194" s="23">
        <v>1.0339112941999999</v>
      </c>
      <c r="H194" s="27" t="str">
        <f t="shared" si="26"/>
        <v>N/A</v>
      </c>
      <c r="I194" s="8">
        <v>-100</v>
      </c>
      <c r="J194" s="8" t="s">
        <v>1748</v>
      </c>
      <c r="K194" s="28" t="s">
        <v>736</v>
      </c>
      <c r="L194" s="111" t="str">
        <f t="shared" si="27"/>
        <v>N/A</v>
      </c>
    </row>
    <row r="195" spans="1:12" x14ac:dyDescent="0.25">
      <c r="A195" s="180" t="s">
        <v>1542</v>
      </c>
      <c r="B195" s="22" t="s">
        <v>213</v>
      </c>
      <c r="C195" s="23">
        <v>1.2610043396999999</v>
      </c>
      <c r="D195" s="27" t="str">
        <f t="shared" si="24"/>
        <v>N/A</v>
      </c>
      <c r="E195" s="23">
        <v>0</v>
      </c>
      <c r="F195" s="27" t="str">
        <f t="shared" si="25"/>
        <v>N/A</v>
      </c>
      <c r="G195" s="23">
        <v>0.49273910869999998</v>
      </c>
      <c r="H195" s="27" t="str">
        <f t="shared" si="26"/>
        <v>N/A</v>
      </c>
      <c r="I195" s="8">
        <v>-100</v>
      </c>
      <c r="J195" s="8" t="s">
        <v>1748</v>
      </c>
      <c r="K195" s="28" t="s">
        <v>736</v>
      </c>
      <c r="L195" s="111" t="str">
        <f t="shared" si="27"/>
        <v>N/A</v>
      </c>
    </row>
    <row r="196" spans="1:12" x14ac:dyDescent="0.25">
      <c r="A196" s="180" t="s">
        <v>1543</v>
      </c>
      <c r="B196" s="22" t="s">
        <v>213</v>
      </c>
      <c r="C196" s="23">
        <v>6.7014681891999999</v>
      </c>
      <c r="D196" s="27" t="str">
        <f t="shared" si="24"/>
        <v>N/A</v>
      </c>
      <c r="E196" s="23">
        <v>0</v>
      </c>
      <c r="F196" s="27" t="str">
        <f t="shared" si="25"/>
        <v>N/A</v>
      </c>
      <c r="G196" s="23">
        <v>0.91772236299999999</v>
      </c>
      <c r="H196" s="27" t="str">
        <f t="shared" si="26"/>
        <v>N/A</v>
      </c>
      <c r="I196" s="8">
        <v>-100</v>
      </c>
      <c r="J196" s="8" t="s">
        <v>1748</v>
      </c>
      <c r="K196" s="28" t="s">
        <v>736</v>
      </c>
      <c r="L196" s="111" t="str">
        <f t="shared" si="27"/>
        <v>N/A</v>
      </c>
    </row>
    <row r="197" spans="1:12" x14ac:dyDescent="0.25">
      <c r="A197" s="180" t="s">
        <v>1544</v>
      </c>
      <c r="B197" s="22" t="s">
        <v>213</v>
      </c>
      <c r="C197" s="23">
        <v>4.0108864697</v>
      </c>
      <c r="D197" s="27" t="str">
        <f t="shared" si="24"/>
        <v>N/A</v>
      </c>
      <c r="E197" s="23">
        <v>0</v>
      </c>
      <c r="F197" s="27" t="str">
        <f t="shared" si="25"/>
        <v>N/A</v>
      </c>
      <c r="G197" s="23">
        <v>4.0693430657</v>
      </c>
      <c r="H197" s="27" t="str">
        <f t="shared" si="26"/>
        <v>N/A</v>
      </c>
      <c r="I197" s="8">
        <v>-100</v>
      </c>
      <c r="J197" s="8" t="s">
        <v>1748</v>
      </c>
      <c r="K197" s="28" t="s">
        <v>736</v>
      </c>
      <c r="L197" s="111" t="str">
        <f t="shared" si="27"/>
        <v>N/A</v>
      </c>
    </row>
    <row r="198" spans="1:12" x14ac:dyDescent="0.25">
      <c r="A198" s="180" t="s">
        <v>1545</v>
      </c>
      <c r="B198" s="22" t="s">
        <v>213</v>
      </c>
      <c r="C198" s="23">
        <v>2.9888059701</v>
      </c>
      <c r="D198" s="27" t="str">
        <f t="shared" si="24"/>
        <v>N/A</v>
      </c>
      <c r="E198" s="23">
        <v>0</v>
      </c>
      <c r="F198" s="27" t="str">
        <f t="shared" si="25"/>
        <v>N/A</v>
      </c>
      <c r="G198" s="23">
        <v>1.7645569619999999</v>
      </c>
      <c r="H198" s="27" t="str">
        <f t="shared" si="26"/>
        <v>N/A</v>
      </c>
      <c r="I198" s="8">
        <v>-100</v>
      </c>
      <c r="J198" s="8" t="s">
        <v>1748</v>
      </c>
      <c r="K198" s="28" t="s">
        <v>736</v>
      </c>
      <c r="L198" s="111" t="str">
        <f t="shared" si="27"/>
        <v>N/A</v>
      </c>
    </row>
    <row r="199" spans="1:12" x14ac:dyDescent="0.25">
      <c r="A199" s="174" t="s">
        <v>1546</v>
      </c>
      <c r="B199" s="22" t="s">
        <v>213</v>
      </c>
      <c r="C199" s="23">
        <v>223.30474934</v>
      </c>
      <c r="D199" s="27" t="str">
        <f t="shared" si="24"/>
        <v>N/A</v>
      </c>
      <c r="E199" s="23">
        <v>232.63111502999999</v>
      </c>
      <c r="F199" s="27" t="str">
        <f t="shared" si="25"/>
        <v>N/A</v>
      </c>
      <c r="G199" s="23">
        <v>34.796394018999997</v>
      </c>
      <c r="H199" s="27" t="str">
        <f t="shared" si="26"/>
        <v>N/A</v>
      </c>
      <c r="I199" s="8">
        <v>4.1769999999999996</v>
      </c>
      <c r="J199" s="8">
        <v>-85</v>
      </c>
      <c r="K199" s="28" t="s">
        <v>736</v>
      </c>
      <c r="L199" s="111" t="str">
        <f t="shared" si="27"/>
        <v>No</v>
      </c>
    </row>
    <row r="200" spans="1:12" x14ac:dyDescent="0.25">
      <c r="A200" s="180" t="s">
        <v>1547</v>
      </c>
      <c r="B200" s="22" t="s">
        <v>213</v>
      </c>
      <c r="C200" s="23">
        <v>266.54432623999998</v>
      </c>
      <c r="D200" s="27" t="str">
        <f t="shared" si="24"/>
        <v>N/A</v>
      </c>
      <c r="E200" s="23">
        <v>270.98743501000001</v>
      </c>
      <c r="F200" s="27" t="str">
        <f t="shared" si="25"/>
        <v>N/A</v>
      </c>
      <c r="G200" s="23">
        <v>0.67317708330000003</v>
      </c>
      <c r="H200" s="27" t="str">
        <f t="shared" si="26"/>
        <v>N/A</v>
      </c>
      <c r="I200" s="8">
        <v>1.667</v>
      </c>
      <c r="J200" s="8">
        <v>-99.8</v>
      </c>
      <c r="K200" s="28" t="s">
        <v>736</v>
      </c>
      <c r="L200" s="111" t="str">
        <f t="shared" si="27"/>
        <v>No</v>
      </c>
    </row>
    <row r="201" spans="1:12" x14ac:dyDescent="0.25">
      <c r="A201" s="180" t="s">
        <v>1548</v>
      </c>
      <c r="B201" s="22" t="s">
        <v>213</v>
      </c>
      <c r="C201" s="23">
        <v>192.6072623</v>
      </c>
      <c r="D201" s="27" t="str">
        <f t="shared" si="24"/>
        <v>N/A</v>
      </c>
      <c r="E201" s="23">
        <v>208.04736062999999</v>
      </c>
      <c r="F201" s="27" t="str">
        <f t="shared" si="25"/>
        <v>N/A</v>
      </c>
      <c r="G201" s="23">
        <v>72.323557691999994</v>
      </c>
      <c r="H201" s="27" t="str">
        <f t="shared" si="26"/>
        <v>N/A</v>
      </c>
      <c r="I201" s="8">
        <v>8.016</v>
      </c>
      <c r="J201" s="8">
        <v>-65.2</v>
      </c>
      <c r="K201" s="28" t="s">
        <v>736</v>
      </c>
      <c r="L201" s="111" t="str">
        <f t="shared" si="27"/>
        <v>No</v>
      </c>
    </row>
    <row r="202" spans="1:12" x14ac:dyDescent="0.25">
      <c r="A202" s="180" t="s">
        <v>1549</v>
      </c>
      <c r="B202" s="22" t="s">
        <v>213</v>
      </c>
      <c r="C202" s="23">
        <v>56.059139784999999</v>
      </c>
      <c r="D202" s="27" t="str">
        <f t="shared" si="24"/>
        <v>N/A</v>
      </c>
      <c r="E202" s="23">
        <v>44.069892473000003</v>
      </c>
      <c r="F202" s="27" t="str">
        <f t="shared" si="25"/>
        <v>N/A</v>
      </c>
      <c r="G202" s="23">
        <v>40.512987013</v>
      </c>
      <c r="H202" s="27" t="str">
        <f t="shared" si="26"/>
        <v>N/A</v>
      </c>
      <c r="I202" s="8">
        <v>-21.4</v>
      </c>
      <c r="J202" s="8">
        <v>-8.07</v>
      </c>
      <c r="K202" s="28" t="s">
        <v>736</v>
      </c>
      <c r="L202" s="111" t="str">
        <f t="shared" si="27"/>
        <v>Yes</v>
      </c>
    </row>
    <row r="203" spans="1:12" x14ac:dyDescent="0.25">
      <c r="A203" s="180" t="s">
        <v>1550</v>
      </c>
      <c r="B203" s="22" t="s">
        <v>213</v>
      </c>
      <c r="C203" s="23">
        <v>54.769230769000004</v>
      </c>
      <c r="D203" s="27" t="str">
        <f t="shared" si="24"/>
        <v>N/A</v>
      </c>
      <c r="E203" s="23">
        <v>19.529411764999999</v>
      </c>
      <c r="F203" s="27" t="str">
        <f t="shared" si="25"/>
        <v>N/A</v>
      </c>
      <c r="G203" s="23">
        <v>3.1</v>
      </c>
      <c r="H203" s="27" t="str">
        <f t="shared" si="26"/>
        <v>N/A</v>
      </c>
      <c r="I203" s="8">
        <v>-64.3</v>
      </c>
      <c r="J203" s="8">
        <v>-84.1</v>
      </c>
      <c r="K203" s="28" t="s">
        <v>736</v>
      </c>
      <c r="L203" s="111" t="str">
        <f t="shared" si="27"/>
        <v>No</v>
      </c>
    </row>
    <row r="204" spans="1:12" x14ac:dyDescent="0.25">
      <c r="A204" s="174" t="s">
        <v>127</v>
      </c>
      <c r="B204" s="22" t="s">
        <v>213</v>
      </c>
      <c r="C204" s="23">
        <v>0</v>
      </c>
      <c r="D204" s="27" t="str">
        <f t="shared" ref="D204:D214" si="28">IF($B204="N/A","N/A",IF(C204&gt;10,"No",IF(C204&lt;-10,"No","Yes")))</f>
        <v>N/A</v>
      </c>
      <c r="E204" s="23">
        <v>0</v>
      </c>
      <c r="F204" s="27" t="str">
        <f t="shared" ref="F204:F214" si="29">IF($B204="N/A","N/A",IF(E204&gt;10,"No",IF(E204&lt;-10,"No","Yes")))</f>
        <v>N/A</v>
      </c>
      <c r="G204" s="23">
        <v>0</v>
      </c>
      <c r="H204" s="27" t="str">
        <f t="shared" ref="H204:H214" si="30">IF($B204="N/A","N/A",IF(G204&gt;10,"No",IF(G204&lt;-10,"No","Yes")))</f>
        <v>N/A</v>
      </c>
      <c r="I204" s="8" t="s">
        <v>1748</v>
      </c>
      <c r="J204" s="8" t="s">
        <v>1748</v>
      </c>
      <c r="K204" s="10" t="s">
        <v>213</v>
      </c>
      <c r="L204" s="111" t="str">
        <f t="shared" ref="L204:L214" si="31">IF(J204="Div by 0", "N/A", IF(K204="N/A","N/A", IF(J204&gt;VALUE(MID(K204,1,2)), "No", IF(J204&lt;-1*VALUE(MID(K204,1,2)), "No", "Yes"))))</f>
        <v>N/A</v>
      </c>
    </row>
    <row r="205" spans="1:12" x14ac:dyDescent="0.25">
      <c r="A205" s="174" t="s">
        <v>128</v>
      </c>
      <c r="B205" s="22" t="s">
        <v>213</v>
      </c>
      <c r="C205" s="23">
        <v>12</v>
      </c>
      <c r="D205" s="27" t="str">
        <f t="shared" si="28"/>
        <v>N/A</v>
      </c>
      <c r="E205" s="23">
        <v>18</v>
      </c>
      <c r="F205" s="27" t="str">
        <f t="shared" si="29"/>
        <v>N/A</v>
      </c>
      <c r="G205" s="23">
        <v>37</v>
      </c>
      <c r="H205" s="27" t="str">
        <f t="shared" si="30"/>
        <v>N/A</v>
      </c>
      <c r="I205" s="8">
        <v>50</v>
      </c>
      <c r="J205" s="8">
        <v>105.6</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28.57</v>
      </c>
      <c r="J206" s="8">
        <v>-66.7</v>
      </c>
      <c r="K206" s="10" t="s">
        <v>213</v>
      </c>
      <c r="L206" s="111" t="str">
        <f t="shared" si="31"/>
        <v>N/A</v>
      </c>
    </row>
    <row r="207" spans="1:12" ht="25" x14ac:dyDescent="0.25">
      <c r="A207" s="174" t="s">
        <v>1551</v>
      </c>
      <c r="B207" s="22" t="s">
        <v>213</v>
      </c>
      <c r="C207" s="23">
        <v>61</v>
      </c>
      <c r="D207" s="27" t="str">
        <f t="shared" si="28"/>
        <v>N/A</v>
      </c>
      <c r="E207" s="23">
        <v>123</v>
      </c>
      <c r="F207" s="27" t="str">
        <f t="shared" si="29"/>
        <v>N/A</v>
      </c>
      <c r="G207" s="23">
        <v>566</v>
      </c>
      <c r="H207" s="27" t="str">
        <f t="shared" si="30"/>
        <v>N/A</v>
      </c>
      <c r="I207" s="8">
        <v>101.6</v>
      </c>
      <c r="J207" s="8">
        <v>360.2</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11</v>
      </c>
      <c r="H208" s="27" t="str">
        <f t="shared" si="30"/>
        <v>N/A</v>
      </c>
      <c r="I208" s="8">
        <v>-66.7</v>
      </c>
      <c r="J208" s="8">
        <v>400</v>
      </c>
      <c r="K208" s="10" t="s">
        <v>213</v>
      </c>
      <c r="L208" s="111" t="str">
        <f t="shared" si="31"/>
        <v>N/A</v>
      </c>
    </row>
    <row r="209" spans="1:12" x14ac:dyDescent="0.25">
      <c r="A209" s="174" t="s">
        <v>1600</v>
      </c>
      <c r="B209" s="22" t="s">
        <v>213</v>
      </c>
      <c r="C209" s="23">
        <v>173</v>
      </c>
      <c r="D209" s="27" t="str">
        <f t="shared" si="28"/>
        <v>N/A</v>
      </c>
      <c r="E209" s="23">
        <v>140</v>
      </c>
      <c r="F209" s="27" t="str">
        <f t="shared" si="29"/>
        <v>N/A</v>
      </c>
      <c r="G209" s="23">
        <v>142</v>
      </c>
      <c r="H209" s="27" t="str">
        <f t="shared" si="30"/>
        <v>N/A</v>
      </c>
      <c r="I209" s="8">
        <v>-19.100000000000001</v>
      </c>
      <c r="J209" s="8">
        <v>1.429</v>
      </c>
      <c r="K209" s="10" t="s">
        <v>213</v>
      </c>
      <c r="L209" s="111" t="str">
        <f t="shared" si="31"/>
        <v>N/A</v>
      </c>
    </row>
    <row r="210" spans="1:12" x14ac:dyDescent="0.25">
      <c r="A210" s="174" t="s">
        <v>125</v>
      </c>
      <c r="B210" s="22" t="s">
        <v>213</v>
      </c>
      <c r="C210" s="29">
        <v>895593</v>
      </c>
      <c r="D210" s="27" t="str">
        <f t="shared" si="28"/>
        <v>N/A</v>
      </c>
      <c r="E210" s="29">
        <v>843868</v>
      </c>
      <c r="F210" s="27" t="str">
        <f t="shared" si="29"/>
        <v>N/A</v>
      </c>
      <c r="G210" s="29">
        <v>707848</v>
      </c>
      <c r="H210" s="27" t="str">
        <f t="shared" si="30"/>
        <v>N/A</v>
      </c>
      <c r="I210" s="8">
        <v>-5.78</v>
      </c>
      <c r="J210" s="8">
        <v>-16.100000000000001</v>
      </c>
      <c r="K210" s="10" t="s">
        <v>213</v>
      </c>
      <c r="L210" s="111" t="str">
        <f t="shared" si="31"/>
        <v>N/A</v>
      </c>
    </row>
    <row r="211" spans="1:12" x14ac:dyDescent="0.25">
      <c r="A211" s="174" t="s">
        <v>1601</v>
      </c>
      <c r="B211" s="22" t="s">
        <v>213</v>
      </c>
      <c r="C211" s="29">
        <v>830872</v>
      </c>
      <c r="D211" s="27" t="str">
        <f t="shared" si="28"/>
        <v>N/A</v>
      </c>
      <c r="E211" s="29">
        <v>822193</v>
      </c>
      <c r="F211" s="27" t="str">
        <f t="shared" si="29"/>
        <v>N/A</v>
      </c>
      <c r="G211" s="29">
        <v>654187</v>
      </c>
      <c r="H211" s="27" t="str">
        <f t="shared" si="30"/>
        <v>N/A</v>
      </c>
      <c r="I211" s="8">
        <v>-1.04</v>
      </c>
      <c r="J211" s="8">
        <v>-20.399999999999999</v>
      </c>
      <c r="K211" s="10" t="s">
        <v>213</v>
      </c>
      <c r="L211" s="111" t="str">
        <f t="shared" si="31"/>
        <v>N/A</v>
      </c>
    </row>
    <row r="212" spans="1:12" x14ac:dyDescent="0.25">
      <c r="A212" s="174" t="s">
        <v>1552</v>
      </c>
      <c r="B212" s="22" t="s">
        <v>213</v>
      </c>
      <c r="C212" s="29">
        <v>313043</v>
      </c>
      <c r="D212" s="27" t="str">
        <f t="shared" si="28"/>
        <v>N/A</v>
      </c>
      <c r="E212" s="29">
        <v>601337</v>
      </c>
      <c r="F212" s="27" t="str">
        <f t="shared" si="29"/>
        <v>N/A</v>
      </c>
      <c r="G212" s="29">
        <v>639672</v>
      </c>
      <c r="H212" s="27" t="str">
        <f t="shared" si="30"/>
        <v>N/A</v>
      </c>
      <c r="I212" s="8">
        <v>92.09</v>
      </c>
      <c r="J212" s="8">
        <v>6.375</v>
      </c>
      <c r="K212" s="10" t="s">
        <v>213</v>
      </c>
      <c r="L212" s="111" t="str">
        <f t="shared" si="31"/>
        <v>N/A</v>
      </c>
    </row>
    <row r="213" spans="1:12" x14ac:dyDescent="0.25">
      <c r="A213" s="174" t="s">
        <v>1602</v>
      </c>
      <c r="B213" s="22" t="s">
        <v>213</v>
      </c>
      <c r="C213" s="29">
        <v>336776</v>
      </c>
      <c r="D213" s="27" t="str">
        <f t="shared" si="28"/>
        <v>N/A</v>
      </c>
      <c r="E213" s="29">
        <v>306911</v>
      </c>
      <c r="F213" s="27" t="str">
        <f t="shared" si="29"/>
        <v>N/A</v>
      </c>
      <c r="G213" s="29">
        <v>426463</v>
      </c>
      <c r="H213" s="27" t="str">
        <f t="shared" si="30"/>
        <v>N/A</v>
      </c>
      <c r="I213" s="8">
        <v>-8.8699999999999992</v>
      </c>
      <c r="J213" s="8">
        <v>38.950000000000003</v>
      </c>
      <c r="K213" s="10" t="s">
        <v>213</v>
      </c>
      <c r="L213" s="111" t="str">
        <f t="shared" si="31"/>
        <v>N/A</v>
      </c>
    </row>
    <row r="214" spans="1:12" x14ac:dyDescent="0.25">
      <c r="A214" s="180" t="s">
        <v>1603</v>
      </c>
      <c r="B214" s="22" t="s">
        <v>213</v>
      </c>
      <c r="C214" s="29">
        <v>441954</v>
      </c>
      <c r="D214" s="27" t="str">
        <f t="shared" si="28"/>
        <v>N/A</v>
      </c>
      <c r="E214" s="29">
        <v>444450</v>
      </c>
      <c r="F214" s="27" t="str">
        <f t="shared" si="29"/>
        <v>N/A</v>
      </c>
      <c r="G214" s="29">
        <v>435931</v>
      </c>
      <c r="H214" s="27" t="str">
        <f t="shared" si="30"/>
        <v>N/A</v>
      </c>
      <c r="I214" s="8">
        <v>0.56479999999999997</v>
      </c>
      <c r="J214" s="8">
        <v>-1.92</v>
      </c>
      <c r="K214" s="10" t="s">
        <v>213</v>
      </c>
      <c r="L214" s="111" t="str">
        <f t="shared" si="31"/>
        <v>N/A</v>
      </c>
    </row>
    <row r="215" spans="1:12" ht="25" x14ac:dyDescent="0.25">
      <c r="A215" s="174" t="s">
        <v>1366</v>
      </c>
      <c r="B215" s="22" t="s">
        <v>213</v>
      </c>
      <c r="C215" s="29">
        <v>66395</v>
      </c>
      <c r="D215" s="27" t="str">
        <f t="shared" ref="D215:D229" si="32">IF($B215="N/A","N/A",IF(C215&gt;10,"No",IF(C215&lt;-10,"No","Yes")))</f>
        <v>N/A</v>
      </c>
      <c r="E215" s="29">
        <v>64243</v>
      </c>
      <c r="F215" s="27" t="str">
        <f t="shared" ref="F215:F229" si="33">IF($B215="N/A","N/A",IF(E215&gt;10,"No",IF(E215&lt;-10,"No","Yes")))</f>
        <v>N/A</v>
      </c>
      <c r="G215" s="29">
        <v>67797</v>
      </c>
      <c r="H215" s="27" t="str">
        <f t="shared" ref="H215:H229" si="34">IF($B215="N/A","N/A",IF(G215&gt;10,"No",IF(G215&lt;-10,"No","Yes")))</f>
        <v>N/A</v>
      </c>
      <c r="I215" s="8">
        <v>-3.24</v>
      </c>
      <c r="J215" s="8">
        <v>5.532</v>
      </c>
      <c r="K215" s="28" t="s">
        <v>736</v>
      </c>
      <c r="L215" s="111" t="str">
        <f t="shared" ref="L215:L229" si="35">IF(J215="Div by 0", "N/A", IF(K215="N/A","N/A", IF(J215&gt;VALUE(MID(K215,1,2)), "No", IF(J215&lt;-1*VALUE(MID(K215,1,2)), "No", "Yes"))))</f>
        <v>Yes</v>
      </c>
    </row>
    <row r="216" spans="1:12" x14ac:dyDescent="0.25">
      <c r="A216" s="174" t="s">
        <v>647</v>
      </c>
      <c r="B216" s="22" t="s">
        <v>213</v>
      </c>
      <c r="C216" s="23">
        <v>399</v>
      </c>
      <c r="D216" s="27" t="str">
        <f t="shared" si="32"/>
        <v>N/A</v>
      </c>
      <c r="E216" s="23">
        <v>377</v>
      </c>
      <c r="F216" s="27" t="str">
        <f t="shared" si="33"/>
        <v>N/A</v>
      </c>
      <c r="G216" s="23">
        <v>391</v>
      </c>
      <c r="H216" s="27" t="str">
        <f t="shared" si="34"/>
        <v>N/A</v>
      </c>
      <c r="I216" s="8">
        <v>-5.51</v>
      </c>
      <c r="J216" s="8">
        <v>3.714</v>
      </c>
      <c r="K216" s="28" t="s">
        <v>736</v>
      </c>
      <c r="L216" s="111" t="str">
        <f t="shared" si="35"/>
        <v>Yes</v>
      </c>
    </row>
    <row r="217" spans="1:12" x14ac:dyDescent="0.25">
      <c r="A217" s="174" t="s">
        <v>1367</v>
      </c>
      <c r="B217" s="22" t="s">
        <v>213</v>
      </c>
      <c r="C217" s="29">
        <v>166.40350877</v>
      </c>
      <c r="D217" s="27" t="str">
        <f t="shared" si="32"/>
        <v>N/A</v>
      </c>
      <c r="E217" s="29">
        <v>170.40583554</v>
      </c>
      <c r="F217" s="27" t="str">
        <f t="shared" si="33"/>
        <v>N/A</v>
      </c>
      <c r="G217" s="29">
        <v>173.39386189000001</v>
      </c>
      <c r="H217" s="27" t="str">
        <f t="shared" si="34"/>
        <v>N/A</v>
      </c>
      <c r="I217" s="8">
        <v>2.4049999999999998</v>
      </c>
      <c r="J217" s="8">
        <v>1.7529999999999999</v>
      </c>
      <c r="K217" s="28" t="s">
        <v>736</v>
      </c>
      <c r="L217" s="111" t="str">
        <f t="shared" si="35"/>
        <v>Yes</v>
      </c>
    </row>
    <row r="218" spans="1:12" ht="25" x14ac:dyDescent="0.25">
      <c r="A218" s="174" t="s">
        <v>1368</v>
      </c>
      <c r="B218" s="22" t="s">
        <v>213</v>
      </c>
      <c r="C218" s="29">
        <v>0</v>
      </c>
      <c r="D218" s="27" t="str">
        <f t="shared" si="32"/>
        <v>N/A</v>
      </c>
      <c r="E218" s="29">
        <v>0</v>
      </c>
      <c r="F218" s="27" t="str">
        <f t="shared" si="33"/>
        <v>N/A</v>
      </c>
      <c r="G218" s="29">
        <v>0</v>
      </c>
      <c r="H218" s="27" t="str">
        <f t="shared" si="34"/>
        <v>N/A</v>
      </c>
      <c r="I218" s="8" t="s">
        <v>1748</v>
      </c>
      <c r="J218" s="8" t="s">
        <v>1748</v>
      </c>
      <c r="K218" s="28" t="s">
        <v>736</v>
      </c>
      <c r="L218" s="111" t="str">
        <f t="shared" si="35"/>
        <v>N/A</v>
      </c>
    </row>
    <row r="219" spans="1:12" x14ac:dyDescent="0.25">
      <c r="A219" s="174" t="s">
        <v>514</v>
      </c>
      <c r="B219" s="22" t="s">
        <v>213</v>
      </c>
      <c r="C219" s="23">
        <v>0</v>
      </c>
      <c r="D219" s="27" t="str">
        <f t="shared" si="32"/>
        <v>N/A</v>
      </c>
      <c r="E219" s="23">
        <v>0</v>
      </c>
      <c r="F219" s="27" t="str">
        <f t="shared" si="33"/>
        <v>N/A</v>
      </c>
      <c r="G219" s="23">
        <v>0</v>
      </c>
      <c r="H219" s="27" t="str">
        <f t="shared" si="34"/>
        <v>N/A</v>
      </c>
      <c r="I219" s="8" t="s">
        <v>1748</v>
      </c>
      <c r="J219" s="8" t="s">
        <v>1748</v>
      </c>
      <c r="K219" s="28" t="s">
        <v>736</v>
      </c>
      <c r="L219" s="111" t="str">
        <f t="shared" si="35"/>
        <v>N/A</v>
      </c>
    </row>
    <row r="220" spans="1:12" x14ac:dyDescent="0.25">
      <c r="A220" s="174" t="s">
        <v>1369</v>
      </c>
      <c r="B220" s="22" t="s">
        <v>213</v>
      </c>
      <c r="C220" s="29" t="s">
        <v>1748</v>
      </c>
      <c r="D220" s="27" t="str">
        <f t="shared" si="32"/>
        <v>N/A</v>
      </c>
      <c r="E220" s="29" t="s">
        <v>1748</v>
      </c>
      <c r="F220" s="27" t="str">
        <f t="shared" si="33"/>
        <v>N/A</v>
      </c>
      <c r="G220" s="29" t="s">
        <v>1748</v>
      </c>
      <c r="H220" s="27" t="str">
        <f t="shared" si="34"/>
        <v>N/A</v>
      </c>
      <c r="I220" s="8" t="s">
        <v>1748</v>
      </c>
      <c r="J220" s="8" t="s">
        <v>1748</v>
      </c>
      <c r="K220" s="28" t="s">
        <v>736</v>
      </c>
      <c r="L220" s="111" t="str">
        <f t="shared" si="35"/>
        <v>N/A</v>
      </c>
    </row>
    <row r="221" spans="1:12" ht="25" x14ac:dyDescent="0.25">
      <c r="A221" s="174" t="s">
        <v>1370</v>
      </c>
      <c r="B221" s="22" t="s">
        <v>213</v>
      </c>
      <c r="C221" s="29">
        <v>6749533</v>
      </c>
      <c r="D221" s="27" t="str">
        <f t="shared" si="32"/>
        <v>N/A</v>
      </c>
      <c r="E221" s="29">
        <v>7890002</v>
      </c>
      <c r="F221" s="27" t="str">
        <f t="shared" si="33"/>
        <v>N/A</v>
      </c>
      <c r="G221" s="29">
        <v>8122344</v>
      </c>
      <c r="H221" s="27" t="str">
        <f t="shared" si="34"/>
        <v>N/A</v>
      </c>
      <c r="I221" s="8">
        <v>16.899999999999999</v>
      </c>
      <c r="J221" s="8">
        <v>2.9449999999999998</v>
      </c>
      <c r="K221" s="28" t="s">
        <v>736</v>
      </c>
      <c r="L221" s="111" t="str">
        <f t="shared" si="35"/>
        <v>Yes</v>
      </c>
    </row>
    <row r="222" spans="1:12" x14ac:dyDescent="0.25">
      <c r="A222" s="174" t="s">
        <v>515</v>
      </c>
      <c r="B222" s="22" t="s">
        <v>213</v>
      </c>
      <c r="C222" s="23">
        <v>10281</v>
      </c>
      <c r="D222" s="27" t="str">
        <f t="shared" si="32"/>
        <v>N/A</v>
      </c>
      <c r="E222" s="23">
        <v>12831</v>
      </c>
      <c r="F222" s="27" t="str">
        <f t="shared" si="33"/>
        <v>N/A</v>
      </c>
      <c r="G222" s="23">
        <v>13350</v>
      </c>
      <c r="H222" s="27" t="str">
        <f t="shared" si="34"/>
        <v>N/A</v>
      </c>
      <c r="I222" s="8">
        <v>24.8</v>
      </c>
      <c r="J222" s="8">
        <v>4.0449999999999999</v>
      </c>
      <c r="K222" s="28" t="s">
        <v>736</v>
      </c>
      <c r="L222" s="111" t="str">
        <f t="shared" si="35"/>
        <v>Yes</v>
      </c>
    </row>
    <row r="223" spans="1:12" x14ac:dyDescent="0.25">
      <c r="A223" s="174" t="s">
        <v>1371</v>
      </c>
      <c r="B223" s="22" t="s">
        <v>213</v>
      </c>
      <c r="C223" s="29">
        <v>656.50549556999999</v>
      </c>
      <c r="D223" s="27" t="str">
        <f t="shared" si="32"/>
        <v>N/A</v>
      </c>
      <c r="E223" s="29">
        <v>614.91715377000003</v>
      </c>
      <c r="F223" s="27" t="str">
        <f t="shared" si="33"/>
        <v>N/A</v>
      </c>
      <c r="G223" s="29">
        <v>608.41528089999997</v>
      </c>
      <c r="H223" s="27" t="str">
        <f t="shared" si="34"/>
        <v>N/A</v>
      </c>
      <c r="I223" s="8">
        <v>-6.33</v>
      </c>
      <c r="J223" s="8">
        <v>-1.06</v>
      </c>
      <c r="K223" s="28" t="s">
        <v>736</v>
      </c>
      <c r="L223" s="111" t="str">
        <f t="shared" si="35"/>
        <v>Yes</v>
      </c>
    </row>
    <row r="224" spans="1:12" ht="25" x14ac:dyDescent="0.25">
      <c r="A224" s="174" t="s">
        <v>1372</v>
      </c>
      <c r="B224" s="22" t="s">
        <v>213</v>
      </c>
      <c r="C224" s="29">
        <v>0</v>
      </c>
      <c r="D224" s="27" t="str">
        <f t="shared" si="32"/>
        <v>N/A</v>
      </c>
      <c r="E224" s="29">
        <v>0</v>
      </c>
      <c r="F224" s="27" t="str">
        <f t="shared" si="33"/>
        <v>N/A</v>
      </c>
      <c r="G224" s="29">
        <v>0</v>
      </c>
      <c r="H224" s="27" t="str">
        <f t="shared" si="34"/>
        <v>N/A</v>
      </c>
      <c r="I224" s="8" t="s">
        <v>1748</v>
      </c>
      <c r="J224" s="8" t="s">
        <v>1748</v>
      </c>
      <c r="K224" s="28" t="s">
        <v>736</v>
      </c>
      <c r="L224" s="111" t="str">
        <f t="shared" si="35"/>
        <v>N/A</v>
      </c>
    </row>
    <row r="225" spans="1:12" x14ac:dyDescent="0.25">
      <c r="A225" s="174" t="s">
        <v>516</v>
      </c>
      <c r="B225" s="22" t="s">
        <v>213</v>
      </c>
      <c r="C225" s="23">
        <v>0</v>
      </c>
      <c r="D225" s="27" t="str">
        <f t="shared" si="32"/>
        <v>N/A</v>
      </c>
      <c r="E225" s="23">
        <v>0</v>
      </c>
      <c r="F225" s="27" t="str">
        <f t="shared" si="33"/>
        <v>N/A</v>
      </c>
      <c r="G225" s="23">
        <v>0</v>
      </c>
      <c r="H225" s="27" t="str">
        <f t="shared" si="34"/>
        <v>N/A</v>
      </c>
      <c r="I225" s="8" t="s">
        <v>1748</v>
      </c>
      <c r="J225" s="8" t="s">
        <v>1748</v>
      </c>
      <c r="K225" s="28" t="s">
        <v>736</v>
      </c>
      <c r="L225" s="111" t="str">
        <f t="shared" si="35"/>
        <v>N/A</v>
      </c>
    </row>
    <row r="226" spans="1:12" x14ac:dyDescent="0.25">
      <c r="A226" s="174" t="s">
        <v>1373</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270067236</v>
      </c>
      <c r="D227" s="27" t="str">
        <f t="shared" si="32"/>
        <v>N/A</v>
      </c>
      <c r="E227" s="29">
        <v>196338303</v>
      </c>
      <c r="F227" s="27" t="str">
        <f t="shared" si="33"/>
        <v>N/A</v>
      </c>
      <c r="G227" s="29">
        <v>174300402</v>
      </c>
      <c r="H227" s="27" t="str">
        <f t="shared" si="34"/>
        <v>N/A</v>
      </c>
      <c r="I227" s="8">
        <v>-27.3</v>
      </c>
      <c r="J227" s="8">
        <v>-11.2</v>
      </c>
      <c r="K227" s="28" t="s">
        <v>736</v>
      </c>
      <c r="L227" s="111" t="str">
        <f t="shared" si="35"/>
        <v>Yes</v>
      </c>
    </row>
    <row r="228" spans="1:12" ht="25" x14ac:dyDescent="0.25">
      <c r="A228" s="174" t="s">
        <v>517</v>
      </c>
      <c r="B228" s="22" t="s">
        <v>213</v>
      </c>
      <c r="C228" s="23">
        <v>10030</v>
      </c>
      <c r="D228" s="27" t="str">
        <f t="shared" si="32"/>
        <v>N/A</v>
      </c>
      <c r="E228" s="23">
        <v>4794</v>
      </c>
      <c r="F228" s="27" t="str">
        <f t="shared" si="33"/>
        <v>N/A</v>
      </c>
      <c r="G228" s="23">
        <v>4924</v>
      </c>
      <c r="H228" s="27" t="str">
        <f t="shared" si="34"/>
        <v>N/A</v>
      </c>
      <c r="I228" s="8">
        <v>-52.2</v>
      </c>
      <c r="J228" s="8">
        <v>2.7120000000000002</v>
      </c>
      <c r="K228" s="28" t="s">
        <v>736</v>
      </c>
      <c r="L228" s="111" t="str">
        <f t="shared" si="35"/>
        <v>Yes</v>
      </c>
    </row>
    <row r="229" spans="1:12" ht="25" x14ac:dyDescent="0.25">
      <c r="A229" s="174" t="s">
        <v>1375</v>
      </c>
      <c r="B229" s="22" t="s">
        <v>213</v>
      </c>
      <c r="C229" s="29">
        <v>26925.945763</v>
      </c>
      <c r="D229" s="27" t="str">
        <f t="shared" si="32"/>
        <v>N/A</v>
      </c>
      <c r="E229" s="29">
        <v>40955.006884000002</v>
      </c>
      <c r="F229" s="27" t="str">
        <f t="shared" si="33"/>
        <v>N/A</v>
      </c>
      <c r="G229" s="29">
        <v>35398.132006</v>
      </c>
      <c r="H229" s="27" t="str">
        <f t="shared" si="34"/>
        <v>N/A</v>
      </c>
      <c r="I229" s="8">
        <v>52.1</v>
      </c>
      <c r="J229" s="8">
        <v>-13.6</v>
      </c>
      <c r="K229" s="28" t="s">
        <v>736</v>
      </c>
      <c r="L229" s="111" t="str">
        <f t="shared" si="35"/>
        <v>Yes</v>
      </c>
    </row>
    <row r="230" spans="1:12" x14ac:dyDescent="0.25">
      <c r="A230" s="143" t="s">
        <v>1376</v>
      </c>
      <c r="B230" s="22" t="s">
        <v>213</v>
      </c>
      <c r="C230" s="32">
        <v>366372387</v>
      </c>
      <c r="D230" s="27" t="str">
        <f t="shared" ref="D230:D253" si="36">IF($B230="N/A","N/A",IF(C230&gt;10,"No",IF(C230&lt;-10,"No","Yes")))</f>
        <v>N/A</v>
      </c>
      <c r="E230" s="32">
        <v>411932968</v>
      </c>
      <c r="F230" s="27" t="str">
        <f t="shared" ref="F230:F253" si="37">IF($B230="N/A","N/A",IF(E230&gt;10,"No",IF(E230&lt;-10,"No","Yes")))</f>
        <v>N/A</v>
      </c>
      <c r="G230" s="32">
        <v>452979108</v>
      </c>
      <c r="H230" s="27" t="str">
        <f t="shared" ref="H230:H253" si="38">IF($B230="N/A","N/A",IF(G230&gt;10,"No",IF(G230&lt;-10,"No","Yes")))</f>
        <v>N/A</v>
      </c>
      <c r="I230" s="8">
        <v>12.44</v>
      </c>
      <c r="J230" s="8">
        <v>9.9640000000000004</v>
      </c>
      <c r="K230" s="28" t="s">
        <v>736</v>
      </c>
      <c r="L230" s="111" t="str">
        <f t="shared" ref="L230:L253" si="39">IF(J230="Div by 0", "N/A", IF(K230="N/A","N/A", IF(J230&gt;VALUE(MID(K230,1,2)), "No", IF(J230&lt;-1*VALUE(MID(K230,1,2)), "No", "Yes"))))</f>
        <v>Yes</v>
      </c>
    </row>
    <row r="231" spans="1:12" x14ac:dyDescent="0.25">
      <c r="A231" s="143" t="s">
        <v>1553</v>
      </c>
      <c r="B231" s="22" t="s">
        <v>213</v>
      </c>
      <c r="C231" s="31">
        <v>12938</v>
      </c>
      <c r="D231" s="31" t="str">
        <f t="shared" si="36"/>
        <v>N/A</v>
      </c>
      <c r="E231" s="31">
        <v>10703</v>
      </c>
      <c r="F231" s="31" t="str">
        <f t="shared" si="37"/>
        <v>N/A</v>
      </c>
      <c r="G231" s="31">
        <v>11753</v>
      </c>
      <c r="H231" s="27" t="str">
        <f t="shared" si="38"/>
        <v>N/A</v>
      </c>
      <c r="I231" s="8">
        <v>-17.3</v>
      </c>
      <c r="J231" s="8">
        <v>9.81</v>
      </c>
      <c r="K231" s="28" t="s">
        <v>736</v>
      </c>
      <c r="L231" s="111" t="str">
        <f t="shared" si="39"/>
        <v>Yes</v>
      </c>
    </row>
    <row r="232" spans="1:12" x14ac:dyDescent="0.25">
      <c r="A232" s="143" t="s">
        <v>1554</v>
      </c>
      <c r="B232" s="22" t="s">
        <v>213</v>
      </c>
      <c r="C232" s="32">
        <v>28317.544211</v>
      </c>
      <c r="D232" s="27" t="str">
        <f t="shared" si="36"/>
        <v>N/A</v>
      </c>
      <c r="E232" s="32">
        <v>38487.617303999999</v>
      </c>
      <c r="F232" s="27" t="str">
        <f t="shared" si="37"/>
        <v>N/A</v>
      </c>
      <c r="G232" s="32">
        <v>38541.573044999997</v>
      </c>
      <c r="H232" s="27" t="str">
        <f t="shared" si="38"/>
        <v>N/A</v>
      </c>
      <c r="I232" s="8">
        <v>35.909999999999997</v>
      </c>
      <c r="J232" s="8">
        <v>0.14019999999999999</v>
      </c>
      <c r="K232" s="28" t="s">
        <v>736</v>
      </c>
      <c r="L232" s="111" t="str">
        <f t="shared" si="39"/>
        <v>Yes</v>
      </c>
    </row>
    <row r="233" spans="1:12" x14ac:dyDescent="0.25">
      <c r="A233" s="181" t="s">
        <v>1555</v>
      </c>
      <c r="B233" s="22" t="s">
        <v>213</v>
      </c>
      <c r="C233" s="32">
        <v>11802.49</v>
      </c>
      <c r="D233" s="27" t="str">
        <f t="shared" si="36"/>
        <v>N/A</v>
      </c>
      <c r="E233" s="32">
        <v>18494.283822000001</v>
      </c>
      <c r="F233" s="27" t="str">
        <f t="shared" si="37"/>
        <v>N/A</v>
      </c>
      <c r="G233" s="32">
        <v>21915.091324000001</v>
      </c>
      <c r="H233" s="27" t="str">
        <f t="shared" si="38"/>
        <v>N/A</v>
      </c>
      <c r="I233" s="8">
        <v>56.7</v>
      </c>
      <c r="J233" s="8">
        <v>18.5</v>
      </c>
      <c r="K233" s="28" t="s">
        <v>736</v>
      </c>
      <c r="L233" s="111" t="str">
        <f t="shared" si="39"/>
        <v>Yes</v>
      </c>
    </row>
    <row r="234" spans="1:12" x14ac:dyDescent="0.25">
      <c r="A234" s="181" t="s">
        <v>1556</v>
      </c>
      <c r="B234" s="22" t="s">
        <v>213</v>
      </c>
      <c r="C234" s="32">
        <v>31340.296945999999</v>
      </c>
      <c r="D234" s="27" t="str">
        <f t="shared" si="36"/>
        <v>N/A</v>
      </c>
      <c r="E234" s="32">
        <v>40918.055754000001</v>
      </c>
      <c r="F234" s="27" t="str">
        <f t="shared" si="37"/>
        <v>N/A</v>
      </c>
      <c r="G234" s="32">
        <v>40467.862321000001</v>
      </c>
      <c r="H234" s="27" t="str">
        <f t="shared" si="38"/>
        <v>N/A</v>
      </c>
      <c r="I234" s="8">
        <v>30.56</v>
      </c>
      <c r="J234" s="8">
        <v>-1.1000000000000001</v>
      </c>
      <c r="K234" s="28" t="s">
        <v>736</v>
      </c>
      <c r="L234" s="111" t="str">
        <f t="shared" si="39"/>
        <v>Yes</v>
      </c>
    </row>
    <row r="235" spans="1:12" x14ac:dyDescent="0.25">
      <c r="A235" s="181" t="s">
        <v>1557</v>
      </c>
      <c r="B235" s="22" t="s">
        <v>213</v>
      </c>
      <c r="C235" s="32">
        <v>1234.0021053</v>
      </c>
      <c r="D235" s="27" t="str">
        <f t="shared" si="36"/>
        <v>N/A</v>
      </c>
      <c r="E235" s="32">
        <v>48748.4</v>
      </c>
      <c r="F235" s="27" t="str">
        <f t="shared" si="37"/>
        <v>N/A</v>
      </c>
      <c r="G235" s="32">
        <v>33429.428570999997</v>
      </c>
      <c r="H235" s="27" t="str">
        <f t="shared" si="38"/>
        <v>N/A</v>
      </c>
      <c r="I235" s="8">
        <v>3850</v>
      </c>
      <c r="J235" s="8">
        <v>-31.4</v>
      </c>
      <c r="K235" s="28" t="s">
        <v>736</v>
      </c>
      <c r="L235" s="111" t="str">
        <f t="shared" si="39"/>
        <v>No</v>
      </c>
    </row>
    <row r="236" spans="1:12" x14ac:dyDescent="0.25">
      <c r="A236" s="181" t="s">
        <v>1558</v>
      </c>
      <c r="B236" s="22" t="s">
        <v>213</v>
      </c>
      <c r="C236" s="32">
        <v>6216.8333333</v>
      </c>
      <c r="D236" s="27" t="str">
        <f t="shared" si="36"/>
        <v>N/A</v>
      </c>
      <c r="E236" s="32">
        <v>17178.585858999999</v>
      </c>
      <c r="F236" s="27" t="str">
        <f t="shared" si="37"/>
        <v>N/A</v>
      </c>
      <c r="G236" s="32">
        <v>20154.25</v>
      </c>
      <c r="H236" s="27" t="str">
        <f t="shared" si="38"/>
        <v>N/A</v>
      </c>
      <c r="I236" s="8">
        <v>176.3</v>
      </c>
      <c r="J236" s="8">
        <v>17.32</v>
      </c>
      <c r="K236" s="28" t="s">
        <v>736</v>
      </c>
      <c r="L236" s="111" t="str">
        <f t="shared" si="39"/>
        <v>Yes</v>
      </c>
    </row>
    <row r="237" spans="1:12" x14ac:dyDescent="0.25">
      <c r="A237" s="174" t="s">
        <v>1559</v>
      </c>
      <c r="B237" s="22" t="s">
        <v>213</v>
      </c>
      <c r="C237" s="27">
        <v>22.387568998999999</v>
      </c>
      <c r="D237" s="27" t="str">
        <f t="shared" si="36"/>
        <v>N/A</v>
      </c>
      <c r="E237" s="27">
        <v>19.189257028</v>
      </c>
      <c r="F237" s="27" t="str">
        <f t="shared" si="37"/>
        <v>N/A</v>
      </c>
      <c r="G237" s="27">
        <v>21.182301523</v>
      </c>
      <c r="H237" s="27" t="str">
        <f t="shared" si="38"/>
        <v>N/A</v>
      </c>
      <c r="I237" s="8">
        <v>-14.3</v>
      </c>
      <c r="J237" s="8">
        <v>10.39</v>
      </c>
      <c r="K237" s="28" t="s">
        <v>736</v>
      </c>
      <c r="L237" s="111" t="str">
        <f t="shared" si="39"/>
        <v>Yes</v>
      </c>
    </row>
    <row r="238" spans="1:12" x14ac:dyDescent="0.25">
      <c r="A238" s="180" t="s">
        <v>1560</v>
      </c>
      <c r="B238" s="22" t="s">
        <v>213</v>
      </c>
      <c r="C238" s="27">
        <v>12.749188688</v>
      </c>
      <c r="D238" s="27" t="str">
        <f t="shared" si="36"/>
        <v>N/A</v>
      </c>
      <c r="E238" s="27">
        <v>11.544342508</v>
      </c>
      <c r="F238" s="27" t="str">
        <f t="shared" si="37"/>
        <v>N/A</v>
      </c>
      <c r="G238" s="27">
        <v>11.902173913</v>
      </c>
      <c r="H238" s="27" t="str">
        <f t="shared" si="38"/>
        <v>N/A</v>
      </c>
      <c r="I238" s="8">
        <v>-9.4499999999999993</v>
      </c>
      <c r="J238" s="8">
        <v>3.1</v>
      </c>
      <c r="K238" s="28" t="s">
        <v>736</v>
      </c>
      <c r="L238" s="111" t="str">
        <f t="shared" si="39"/>
        <v>Yes</v>
      </c>
    </row>
    <row r="239" spans="1:12" x14ac:dyDescent="0.25">
      <c r="A239" s="180" t="s">
        <v>1561</v>
      </c>
      <c r="B239" s="22" t="s">
        <v>213</v>
      </c>
      <c r="C239" s="27">
        <v>33.510368491999998</v>
      </c>
      <c r="D239" s="27" t="str">
        <f t="shared" si="36"/>
        <v>N/A</v>
      </c>
      <c r="E239" s="27">
        <v>28.879271207999999</v>
      </c>
      <c r="F239" s="27" t="str">
        <f t="shared" si="37"/>
        <v>N/A</v>
      </c>
      <c r="G239" s="27">
        <v>31.636298142000001</v>
      </c>
      <c r="H239" s="27" t="str">
        <f t="shared" si="38"/>
        <v>N/A</v>
      </c>
      <c r="I239" s="8">
        <v>-13.8</v>
      </c>
      <c r="J239" s="8">
        <v>9.5470000000000006</v>
      </c>
      <c r="K239" s="28" t="s">
        <v>736</v>
      </c>
      <c r="L239" s="111" t="str">
        <f t="shared" si="39"/>
        <v>Yes</v>
      </c>
    </row>
    <row r="240" spans="1:12" x14ac:dyDescent="0.25">
      <c r="A240" s="180" t="s">
        <v>1562</v>
      </c>
      <c r="B240" s="22" t="s">
        <v>213</v>
      </c>
      <c r="C240" s="27">
        <v>6.1496633868000004</v>
      </c>
      <c r="D240" s="27" t="str">
        <f t="shared" si="36"/>
        <v>N/A</v>
      </c>
      <c r="E240" s="27">
        <v>7.3691967600000005E-2</v>
      </c>
      <c r="F240" s="27" t="str">
        <f t="shared" si="37"/>
        <v>N/A</v>
      </c>
      <c r="G240" s="27">
        <v>0.11283043199999999</v>
      </c>
      <c r="H240" s="27" t="str">
        <f t="shared" si="38"/>
        <v>N/A</v>
      </c>
      <c r="I240" s="8">
        <v>-98.8</v>
      </c>
      <c r="J240" s="8">
        <v>53.11</v>
      </c>
      <c r="K240" s="28" t="s">
        <v>736</v>
      </c>
      <c r="L240" s="111" t="str">
        <f t="shared" si="39"/>
        <v>No</v>
      </c>
    </row>
    <row r="241" spans="1:12" x14ac:dyDescent="0.25">
      <c r="A241" s="180" t="s">
        <v>1563</v>
      </c>
      <c r="B241" s="22" t="s">
        <v>213</v>
      </c>
      <c r="C241" s="27">
        <v>1.6658253407000001</v>
      </c>
      <c r="D241" s="27" t="str">
        <f t="shared" si="36"/>
        <v>N/A</v>
      </c>
      <c r="E241" s="27">
        <v>1.4571680895000001</v>
      </c>
      <c r="F241" s="27" t="str">
        <f t="shared" si="37"/>
        <v>N/A</v>
      </c>
      <c r="G241" s="27">
        <v>1.6548463357000001</v>
      </c>
      <c r="H241" s="27" t="str">
        <f t="shared" si="38"/>
        <v>N/A</v>
      </c>
      <c r="I241" s="8">
        <v>-12.5</v>
      </c>
      <c r="J241" s="8">
        <v>13.57</v>
      </c>
      <c r="K241" s="28" t="s">
        <v>736</v>
      </c>
      <c r="L241" s="111" t="str">
        <f t="shared" si="39"/>
        <v>Yes</v>
      </c>
    </row>
    <row r="242" spans="1:12" x14ac:dyDescent="0.25">
      <c r="A242" s="143" t="s">
        <v>1388</v>
      </c>
      <c r="B242" s="22" t="s">
        <v>213</v>
      </c>
      <c r="C242" s="32">
        <v>269465361</v>
      </c>
      <c r="D242" s="27" t="str">
        <f t="shared" si="36"/>
        <v>N/A</v>
      </c>
      <c r="E242" s="32">
        <v>196338303</v>
      </c>
      <c r="F242" s="27" t="str">
        <f t="shared" si="37"/>
        <v>N/A</v>
      </c>
      <c r="G242" s="32">
        <v>174300402</v>
      </c>
      <c r="H242" s="27" t="str">
        <f t="shared" si="38"/>
        <v>N/A</v>
      </c>
      <c r="I242" s="8">
        <v>-27.1</v>
      </c>
      <c r="J242" s="8">
        <v>-11.2</v>
      </c>
      <c r="K242" s="28" t="s">
        <v>736</v>
      </c>
      <c r="L242" s="111" t="str">
        <f t="shared" si="39"/>
        <v>Yes</v>
      </c>
    </row>
    <row r="243" spans="1:12" x14ac:dyDescent="0.25">
      <c r="A243" s="143" t="s">
        <v>1564</v>
      </c>
      <c r="B243" s="22" t="s">
        <v>213</v>
      </c>
      <c r="C243" s="31">
        <v>9976</v>
      </c>
      <c r="D243" s="31" t="str">
        <f t="shared" si="36"/>
        <v>N/A</v>
      </c>
      <c r="E243" s="31">
        <v>4794</v>
      </c>
      <c r="F243" s="31" t="str">
        <f t="shared" si="37"/>
        <v>N/A</v>
      </c>
      <c r="G243" s="31">
        <v>4924</v>
      </c>
      <c r="H243" s="27" t="str">
        <f t="shared" si="38"/>
        <v>N/A</v>
      </c>
      <c r="I243" s="8">
        <v>-51.9</v>
      </c>
      <c r="J243" s="8">
        <v>2.7120000000000002</v>
      </c>
      <c r="K243" s="28" t="s">
        <v>736</v>
      </c>
      <c r="L243" s="111" t="str">
        <f t="shared" si="39"/>
        <v>Yes</v>
      </c>
    </row>
    <row r="244" spans="1:12" ht="25" x14ac:dyDescent="0.25">
      <c r="A244" s="143" t="s">
        <v>1565</v>
      </c>
      <c r="B244" s="22" t="s">
        <v>213</v>
      </c>
      <c r="C244" s="32">
        <v>27011.363372</v>
      </c>
      <c r="D244" s="27" t="str">
        <f t="shared" si="36"/>
        <v>N/A</v>
      </c>
      <c r="E244" s="32">
        <v>40955.006884000002</v>
      </c>
      <c r="F244" s="27" t="str">
        <f t="shared" si="37"/>
        <v>N/A</v>
      </c>
      <c r="G244" s="32">
        <v>35398.132006</v>
      </c>
      <c r="H244" s="27" t="str">
        <f t="shared" si="38"/>
        <v>N/A</v>
      </c>
      <c r="I244" s="8">
        <v>51.62</v>
      </c>
      <c r="J244" s="8">
        <v>-13.6</v>
      </c>
      <c r="K244" s="28" t="s">
        <v>736</v>
      </c>
      <c r="L244" s="111" t="str">
        <f t="shared" si="39"/>
        <v>Yes</v>
      </c>
    </row>
    <row r="245" spans="1:12" ht="25" x14ac:dyDescent="0.25">
      <c r="A245" s="181" t="s">
        <v>1566</v>
      </c>
      <c r="B245" s="22" t="s">
        <v>213</v>
      </c>
      <c r="C245" s="32">
        <v>4822.3760263000004</v>
      </c>
      <c r="D245" s="27" t="str">
        <f t="shared" si="36"/>
        <v>N/A</v>
      </c>
      <c r="E245" s="32">
        <v>8308.2014388000007</v>
      </c>
      <c r="F245" s="27" t="str">
        <f t="shared" si="37"/>
        <v>N/A</v>
      </c>
      <c r="G245" s="32">
        <v>4485.9329896999998</v>
      </c>
      <c r="H245" s="27" t="str">
        <f t="shared" si="38"/>
        <v>N/A</v>
      </c>
      <c r="I245" s="8">
        <v>72.28</v>
      </c>
      <c r="J245" s="8">
        <v>-46</v>
      </c>
      <c r="K245" s="28" t="s">
        <v>736</v>
      </c>
      <c r="L245" s="111" t="str">
        <f t="shared" si="39"/>
        <v>No</v>
      </c>
    </row>
    <row r="246" spans="1:12" ht="25" x14ac:dyDescent="0.25">
      <c r="A246" s="181" t="s">
        <v>1567</v>
      </c>
      <c r="B246" s="22" t="s">
        <v>213</v>
      </c>
      <c r="C246" s="32">
        <v>30112.772557</v>
      </c>
      <c r="D246" s="27" t="str">
        <f t="shared" si="36"/>
        <v>N/A</v>
      </c>
      <c r="E246" s="32">
        <v>41938.855607999998</v>
      </c>
      <c r="F246" s="27" t="str">
        <f t="shared" si="37"/>
        <v>N/A</v>
      </c>
      <c r="G246" s="32">
        <v>36689.020731999997</v>
      </c>
      <c r="H246" s="27" t="str">
        <f t="shared" si="38"/>
        <v>N/A</v>
      </c>
      <c r="I246" s="8">
        <v>39.270000000000003</v>
      </c>
      <c r="J246" s="8">
        <v>-12.5</v>
      </c>
      <c r="K246" s="28" t="s">
        <v>736</v>
      </c>
      <c r="L246" s="111" t="str">
        <f t="shared" si="39"/>
        <v>Yes</v>
      </c>
    </row>
    <row r="247" spans="1:12" ht="25" x14ac:dyDescent="0.25">
      <c r="A247" s="181" t="s">
        <v>1568</v>
      </c>
      <c r="B247" s="22" t="s">
        <v>213</v>
      </c>
      <c r="C247" s="32">
        <v>933.52391304000002</v>
      </c>
      <c r="D247" s="27" t="str">
        <f t="shared" si="36"/>
        <v>N/A</v>
      </c>
      <c r="E247" s="32" t="s">
        <v>1748</v>
      </c>
      <c r="F247" s="27" t="str">
        <f t="shared" si="37"/>
        <v>N/A</v>
      </c>
      <c r="G247" s="32" t="s">
        <v>1748</v>
      </c>
      <c r="H247" s="27" t="str">
        <f t="shared" si="38"/>
        <v>N/A</v>
      </c>
      <c r="I247" s="8" t="s">
        <v>1748</v>
      </c>
      <c r="J247" s="8" t="s">
        <v>1748</v>
      </c>
      <c r="K247" s="28" t="s">
        <v>736</v>
      </c>
      <c r="L247" s="111" t="str">
        <f t="shared" si="39"/>
        <v>N/A</v>
      </c>
    </row>
    <row r="248" spans="1:12" ht="25" x14ac:dyDescent="0.25">
      <c r="A248" s="181" t="s">
        <v>1569</v>
      </c>
      <c r="B248" s="22" t="s">
        <v>213</v>
      </c>
      <c r="C248" s="32">
        <v>1526.9324323999999</v>
      </c>
      <c r="D248" s="27" t="str">
        <f t="shared" si="36"/>
        <v>N/A</v>
      </c>
      <c r="E248" s="32">
        <v>29</v>
      </c>
      <c r="F248" s="27" t="str">
        <f t="shared" si="37"/>
        <v>N/A</v>
      </c>
      <c r="G248" s="32">
        <v>376.66666666999998</v>
      </c>
      <c r="H248" s="27" t="str">
        <f t="shared" si="38"/>
        <v>N/A</v>
      </c>
      <c r="I248" s="8">
        <v>-98.1</v>
      </c>
      <c r="J248" s="8">
        <v>1199</v>
      </c>
      <c r="K248" s="28" t="s">
        <v>736</v>
      </c>
      <c r="L248" s="111" t="str">
        <f t="shared" si="39"/>
        <v>No</v>
      </c>
    </row>
    <row r="249" spans="1:12" ht="25" x14ac:dyDescent="0.25">
      <c r="A249" s="174" t="s">
        <v>1570</v>
      </c>
      <c r="B249" s="22" t="s">
        <v>213</v>
      </c>
      <c r="C249" s="27">
        <v>17.262203456999998</v>
      </c>
      <c r="D249" s="27" t="str">
        <f t="shared" si="36"/>
        <v>N/A</v>
      </c>
      <c r="E249" s="27">
        <v>8.5950946643999995</v>
      </c>
      <c r="F249" s="27" t="str">
        <f t="shared" si="37"/>
        <v>N/A</v>
      </c>
      <c r="G249" s="27">
        <v>8.8744705776000004</v>
      </c>
      <c r="H249" s="27" t="str">
        <f t="shared" si="38"/>
        <v>N/A</v>
      </c>
      <c r="I249" s="8">
        <v>-50.2</v>
      </c>
      <c r="J249" s="8">
        <v>3.25</v>
      </c>
      <c r="K249" s="28" t="s">
        <v>736</v>
      </c>
      <c r="L249" s="111" t="str">
        <f t="shared" si="39"/>
        <v>Yes</v>
      </c>
    </row>
    <row r="250" spans="1:12" ht="25" x14ac:dyDescent="0.25">
      <c r="A250" s="180" t="s">
        <v>1571</v>
      </c>
      <c r="B250" s="22" t="s">
        <v>213</v>
      </c>
      <c r="C250" s="27">
        <v>7.0584144645000002</v>
      </c>
      <c r="D250" s="27" t="str">
        <f t="shared" si="36"/>
        <v>N/A</v>
      </c>
      <c r="E250" s="27">
        <v>1.5181301879</v>
      </c>
      <c r="F250" s="27" t="str">
        <f t="shared" si="37"/>
        <v>N/A</v>
      </c>
      <c r="G250" s="27">
        <v>2.1086956522000002</v>
      </c>
      <c r="H250" s="27" t="str">
        <f t="shared" si="38"/>
        <v>N/A</v>
      </c>
      <c r="I250" s="8">
        <v>-78.5</v>
      </c>
      <c r="J250" s="8">
        <v>38.9</v>
      </c>
      <c r="K250" s="28" t="s">
        <v>736</v>
      </c>
      <c r="L250" s="111" t="str">
        <f t="shared" si="39"/>
        <v>No</v>
      </c>
    </row>
    <row r="251" spans="1:12" ht="25" x14ac:dyDescent="0.25">
      <c r="A251" s="180" t="s">
        <v>1572</v>
      </c>
      <c r="B251" s="22" t="s">
        <v>213</v>
      </c>
      <c r="C251" s="27">
        <v>26.355363270000002</v>
      </c>
      <c r="D251" s="27" t="str">
        <f t="shared" si="36"/>
        <v>N/A</v>
      </c>
      <c r="E251" s="27">
        <v>14.085530099</v>
      </c>
      <c r="F251" s="27" t="str">
        <f t="shared" si="37"/>
        <v>N/A</v>
      </c>
      <c r="G251" s="27">
        <v>14.18965569</v>
      </c>
      <c r="H251" s="27" t="str">
        <f t="shared" si="38"/>
        <v>N/A</v>
      </c>
      <c r="I251" s="8">
        <v>-46.6</v>
      </c>
      <c r="J251" s="8">
        <v>0.73919999999999997</v>
      </c>
      <c r="K251" s="28" t="s">
        <v>736</v>
      </c>
      <c r="L251" s="111" t="str">
        <f t="shared" si="39"/>
        <v>Yes</v>
      </c>
    </row>
    <row r="252" spans="1:12" ht="25" x14ac:dyDescent="0.25">
      <c r="A252" s="180" t="s">
        <v>1573</v>
      </c>
      <c r="B252" s="22" t="s">
        <v>213</v>
      </c>
      <c r="C252" s="27">
        <v>5.9554634903999997</v>
      </c>
      <c r="D252" s="27" t="str">
        <f t="shared" si="36"/>
        <v>N/A</v>
      </c>
      <c r="E252" s="27">
        <v>0</v>
      </c>
      <c r="F252" s="27" t="str">
        <f t="shared" si="37"/>
        <v>N/A</v>
      </c>
      <c r="G252" s="27">
        <v>0</v>
      </c>
      <c r="H252" s="27" t="str">
        <f t="shared" si="38"/>
        <v>N/A</v>
      </c>
      <c r="I252" s="8">
        <v>-100</v>
      </c>
      <c r="J252" s="8" t="s">
        <v>1748</v>
      </c>
      <c r="K252" s="28" t="s">
        <v>736</v>
      </c>
      <c r="L252" s="111" t="str">
        <f t="shared" si="39"/>
        <v>N/A</v>
      </c>
    </row>
    <row r="253" spans="1:12" ht="25" x14ac:dyDescent="0.25">
      <c r="A253" s="182" t="s">
        <v>1574</v>
      </c>
      <c r="B253" s="119" t="s">
        <v>213</v>
      </c>
      <c r="C253" s="151">
        <v>0.93387178189999998</v>
      </c>
      <c r="D253" s="151" t="str">
        <f t="shared" si="36"/>
        <v>N/A</v>
      </c>
      <c r="E253" s="151">
        <v>1.47188696E-2</v>
      </c>
      <c r="F253" s="151" t="str">
        <f t="shared" si="37"/>
        <v>N/A</v>
      </c>
      <c r="G253" s="151">
        <v>4.4326241099999997E-2</v>
      </c>
      <c r="H253" s="151" t="str">
        <f t="shared" si="38"/>
        <v>N/A</v>
      </c>
      <c r="I253" s="152">
        <v>-98.4</v>
      </c>
      <c r="J253" s="152">
        <v>201.2</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36364</v>
      </c>
      <c r="D7" s="19" t="str">
        <f>IF($B7="N/A","N/A",IF(C7&gt;15,"No",IF(C7&lt;-15,"No","Yes")))</f>
        <v>N/A</v>
      </c>
      <c r="E7" s="18">
        <v>37468</v>
      </c>
      <c r="F7" s="19" t="str">
        <f>IF($B7="N/A","N/A",IF(E7&gt;15,"No",IF(E7&lt;-15,"No","Yes")))</f>
        <v>N/A</v>
      </c>
      <c r="G7" s="18">
        <v>36921</v>
      </c>
      <c r="H7" s="19" t="str">
        <f>IF($B7="N/A","N/A",IF(G7&gt;15,"No",IF(G7&lt;-15,"No","Yes")))</f>
        <v>N/A</v>
      </c>
      <c r="I7" s="20">
        <v>3.036</v>
      </c>
      <c r="J7" s="20">
        <v>-1.46</v>
      </c>
      <c r="K7" s="112" t="str">
        <f t="shared" ref="K7:K24" si="0">IF(J7="Div by 0", "N/A", IF(J7="N/A","N/A", IF(J7&gt;30, "No", IF(J7&lt;-30, "No", "Yes"))))</f>
        <v>Yes</v>
      </c>
    </row>
    <row r="8" spans="1:11" x14ac:dyDescent="0.25">
      <c r="A8" s="108" t="s">
        <v>361</v>
      </c>
      <c r="B8" s="17" t="s">
        <v>213</v>
      </c>
      <c r="C8" s="21">
        <v>69.337806622000002</v>
      </c>
      <c r="D8" s="19" t="str">
        <f>IF($B8="N/A","N/A",IF(C8&gt;15,"No",IF(C8&lt;-15,"No","Yes")))</f>
        <v>N/A</v>
      </c>
      <c r="E8" s="21">
        <v>64.326892280999999</v>
      </c>
      <c r="F8" s="19" t="str">
        <f>IF($B8="N/A","N/A",IF(E8&gt;15,"No",IF(E8&lt;-15,"No","Yes")))</f>
        <v>N/A</v>
      </c>
      <c r="G8" s="21">
        <v>68.486769046999996</v>
      </c>
      <c r="H8" s="19" t="str">
        <f>IF($B8="N/A","N/A",IF(G8&gt;15,"No",IF(G8&lt;-15,"No","Yes")))</f>
        <v>N/A</v>
      </c>
      <c r="I8" s="20">
        <v>-7.23</v>
      </c>
      <c r="J8" s="20">
        <v>6.4669999999999996</v>
      </c>
      <c r="K8" s="112" t="str">
        <f t="shared" si="0"/>
        <v>Yes</v>
      </c>
    </row>
    <row r="9" spans="1:11" x14ac:dyDescent="0.25">
      <c r="A9" s="108" t="s">
        <v>302</v>
      </c>
      <c r="B9" s="22" t="s">
        <v>213</v>
      </c>
      <c r="C9" s="5">
        <v>30.662193378000001</v>
      </c>
      <c r="D9" s="5" t="str">
        <f>IF($B9="N/A","N/A",IF(C9&gt;15,"No",IF(C9&lt;-15,"No","Yes")))</f>
        <v>N/A</v>
      </c>
      <c r="E9" s="5">
        <v>35.673107719000001</v>
      </c>
      <c r="F9" s="5" t="str">
        <f>IF($B9="N/A","N/A",IF(E9&gt;15,"No",IF(E9&lt;-15,"No","Yes")))</f>
        <v>N/A</v>
      </c>
      <c r="G9" s="5">
        <v>31.426559410999999</v>
      </c>
      <c r="H9" s="5" t="str">
        <f>IF($B9="N/A","N/A",IF(G9&gt;15,"No",IF(G9&lt;-15,"No","Yes")))</f>
        <v>N/A</v>
      </c>
      <c r="I9" s="6">
        <v>16.34</v>
      </c>
      <c r="J9" s="6">
        <v>-11.9</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8.6671541899999996E-2</v>
      </c>
      <c r="H10" s="5" t="str">
        <f>IF($B10="N/A","N/A",IF(G10&gt;15,"No",IF(G10&lt;-15,"No","Yes")))</f>
        <v>N/A</v>
      </c>
      <c r="I10" s="6" t="s">
        <v>1748</v>
      </c>
      <c r="J10" s="6" t="s">
        <v>1748</v>
      </c>
      <c r="K10" s="111" t="str">
        <f t="shared" si="0"/>
        <v>N/A</v>
      </c>
    </row>
    <row r="11" spans="1:11" x14ac:dyDescent="0.25">
      <c r="A11" s="108" t="s">
        <v>814</v>
      </c>
      <c r="B11" s="22" t="s">
        <v>214</v>
      </c>
      <c r="C11" s="5">
        <v>97.016279836999999</v>
      </c>
      <c r="D11" s="5" t="str">
        <f>IF(OR($B11="N/A",$C11="N/A"),"N/A",IF(C11&gt;100,"No",IF(C11&lt;95,"No","Yes")))</f>
        <v>Yes</v>
      </c>
      <c r="E11" s="5">
        <v>83.994341837999997</v>
      </c>
      <c r="F11" s="5" t="str">
        <f>IF(OR($B11="N/A",$E11="N/A"),"N/A",IF(E11&gt;100,"No",IF(E11&lt;95,"No","Yes")))</f>
        <v>No</v>
      </c>
      <c r="G11" s="5">
        <v>96.993580889</v>
      </c>
      <c r="H11" s="5" t="str">
        <f>IF($B11="N/A","N/A",IF(G11&gt;100,"No",IF(G11&lt;95,"No","Yes")))</f>
        <v>Yes</v>
      </c>
      <c r="I11" s="6">
        <v>-13.4</v>
      </c>
      <c r="J11" s="6">
        <v>15.48</v>
      </c>
      <c r="K11" s="111" t="str">
        <f t="shared" si="0"/>
        <v>Yes</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22.398145821</v>
      </c>
      <c r="H12" s="5" t="str">
        <f t="shared" ref="H12:H13" si="3">IF($B12="N/A","N/A",IF(G12&gt;100,"No",IF(G12&lt;95,"No","Yes")))</f>
        <v>N/A</v>
      </c>
      <c r="I12" s="6" t="s">
        <v>1748</v>
      </c>
      <c r="J12" s="6" t="s">
        <v>1748</v>
      </c>
      <c r="K12" s="111" t="str">
        <f t="shared" si="0"/>
        <v>N/A</v>
      </c>
    </row>
    <row r="13" spans="1:11" x14ac:dyDescent="0.25">
      <c r="A13" s="108" t="s">
        <v>815</v>
      </c>
      <c r="B13" s="22" t="s">
        <v>214</v>
      </c>
      <c r="C13" s="5">
        <v>96.089539105</v>
      </c>
      <c r="D13" s="5" t="str">
        <f t="shared" si="1"/>
        <v>Yes</v>
      </c>
      <c r="E13" s="5">
        <v>82.654531867000003</v>
      </c>
      <c r="F13" s="5" t="str">
        <f t="shared" si="2"/>
        <v>No</v>
      </c>
      <c r="G13" s="5">
        <v>93.775899894000005</v>
      </c>
      <c r="H13" s="5" t="str">
        <f t="shared" si="3"/>
        <v>No</v>
      </c>
      <c r="I13" s="6">
        <v>-14</v>
      </c>
      <c r="J13" s="6">
        <v>13.46</v>
      </c>
      <c r="K13" s="111" t="str">
        <f t="shared" si="0"/>
        <v>Yes</v>
      </c>
    </row>
    <row r="14" spans="1:11" x14ac:dyDescent="0.25">
      <c r="A14" s="109" t="s">
        <v>305</v>
      </c>
      <c r="B14" s="22" t="s">
        <v>213</v>
      </c>
      <c r="C14" s="23">
        <v>25214</v>
      </c>
      <c r="D14" s="5" t="str">
        <f>IF($B14="N/A","N/A",IF(C14&gt;15,"No",IF(C14&lt;-15,"No","Yes")))</f>
        <v>N/A</v>
      </c>
      <c r="E14" s="23">
        <v>24102</v>
      </c>
      <c r="F14" s="5" t="str">
        <f>IF($B14="N/A","N/A",IF(E14&gt;15,"No",IF(E14&lt;-15,"No","Yes")))</f>
        <v>N/A</v>
      </c>
      <c r="G14" s="23">
        <v>25286</v>
      </c>
      <c r="H14" s="5" t="str">
        <f>IF($B14="N/A","N/A",IF(G14&gt;15,"No",IF(G14&lt;-15,"No","Yes")))</f>
        <v>N/A</v>
      </c>
      <c r="I14" s="6">
        <v>-4.41</v>
      </c>
      <c r="J14" s="6">
        <v>4.9119999999999999</v>
      </c>
      <c r="K14" s="111" t="str">
        <f t="shared" si="0"/>
        <v>Yes</v>
      </c>
    </row>
    <row r="15" spans="1:11" x14ac:dyDescent="0.25">
      <c r="A15" s="108" t="s">
        <v>433</v>
      </c>
      <c r="B15" s="22" t="s">
        <v>215</v>
      </c>
      <c r="C15" s="5">
        <v>26.263187118000001</v>
      </c>
      <c r="D15" s="5" t="str">
        <f>IF($B15="N/A","N/A",IF(C15&gt;20,"No",IF(C15&lt;5,"No","Yes")))</f>
        <v>No</v>
      </c>
      <c r="E15" s="5">
        <v>27.188615052999999</v>
      </c>
      <c r="F15" s="5" t="str">
        <f>IF($B15="N/A","N/A",IF(E15&gt;20,"No",IF(E15&lt;5,"No","Yes")))</f>
        <v>No</v>
      </c>
      <c r="G15" s="5">
        <v>34.236336313000002</v>
      </c>
      <c r="H15" s="5" t="str">
        <f>IF($B15="N/A","N/A",IF(G15&gt;20,"No",IF(G15&lt;5,"No","Yes")))</f>
        <v>No</v>
      </c>
      <c r="I15" s="6">
        <v>3.524</v>
      </c>
      <c r="J15" s="6">
        <v>25.92</v>
      </c>
      <c r="K15" s="111" t="str">
        <f t="shared" si="0"/>
        <v>Yes</v>
      </c>
    </row>
    <row r="16" spans="1:11" x14ac:dyDescent="0.25">
      <c r="A16" s="108" t="s">
        <v>434</v>
      </c>
      <c r="B16" s="22" t="s">
        <v>213</v>
      </c>
      <c r="C16" s="5">
        <v>73.736812881999995</v>
      </c>
      <c r="D16" s="5" t="str">
        <f>IF($B16="N/A","N/A",IF(C16&gt;15,"No",IF(C16&lt;-15,"No","Yes")))</f>
        <v>N/A</v>
      </c>
      <c r="E16" s="5">
        <v>72.811384946999993</v>
      </c>
      <c r="F16" s="5" t="str">
        <f>IF($B16="N/A","N/A",IF(E16&gt;15,"No",IF(E16&lt;-15,"No","Yes")))</f>
        <v>N/A</v>
      </c>
      <c r="G16" s="5">
        <v>65.763663687000005</v>
      </c>
      <c r="H16" s="5" t="str">
        <f>IF($B16="N/A","N/A",IF(G16&gt;15,"No",IF(G16&lt;-15,"No","Yes")))</f>
        <v>N/A</v>
      </c>
      <c r="I16" s="6">
        <v>-1.26</v>
      </c>
      <c r="J16" s="6">
        <v>-9.68</v>
      </c>
      <c r="K16" s="111" t="str">
        <f t="shared" si="0"/>
        <v>Yes</v>
      </c>
    </row>
    <row r="17" spans="1:11" x14ac:dyDescent="0.25">
      <c r="A17" s="108" t="s">
        <v>435</v>
      </c>
      <c r="B17" s="22" t="s">
        <v>213</v>
      </c>
      <c r="C17" s="5">
        <v>1.9830253034000001</v>
      </c>
      <c r="D17" s="5" t="str">
        <f>IF($B17="N/A","N/A",IF(C17&gt;15,"No",IF(C17&lt;-15,"No","Yes")))</f>
        <v>N/A</v>
      </c>
      <c r="E17" s="5">
        <v>10.443116754</v>
      </c>
      <c r="F17" s="5" t="str">
        <f>IF($B17="N/A","N/A",IF(E17&gt;15,"No",IF(E17&lt;-15,"No","Yes")))</f>
        <v>N/A</v>
      </c>
      <c r="G17" s="5">
        <v>6.4699833900000003</v>
      </c>
      <c r="H17" s="5" t="str">
        <f>IF($B17="N/A","N/A",IF(G17&gt;15,"No",IF(G17&lt;-15,"No","Yes")))</f>
        <v>N/A</v>
      </c>
      <c r="I17" s="6">
        <v>426.6</v>
      </c>
      <c r="J17" s="6">
        <v>-38</v>
      </c>
      <c r="K17" s="111" t="str">
        <f t="shared" si="0"/>
        <v>No</v>
      </c>
    </row>
    <row r="18" spans="1:11" x14ac:dyDescent="0.25">
      <c r="A18" s="108" t="s">
        <v>816</v>
      </c>
      <c r="B18" s="22" t="s">
        <v>213</v>
      </c>
      <c r="C18" s="64">
        <v>15374.906000000001</v>
      </c>
      <c r="D18" s="5" t="str">
        <f>IF($B18="N/A","N/A",IF(C18&gt;15,"No",IF(C18&lt;-15,"No","Yes")))</f>
        <v>N/A</v>
      </c>
      <c r="E18" s="64">
        <v>14307.935638000001</v>
      </c>
      <c r="F18" s="5" t="str">
        <f>IF($B18="N/A","N/A",IF(E18&gt;15,"No",IF(E18&lt;-15,"No","Yes")))</f>
        <v>N/A</v>
      </c>
      <c r="G18" s="64">
        <v>3983.6962103000001</v>
      </c>
      <c r="H18" s="5" t="str">
        <f>IF($B18="N/A","N/A",IF(G18&gt;15,"No",IF(G18&lt;-15,"No","Yes")))</f>
        <v>N/A</v>
      </c>
      <c r="I18" s="6">
        <v>-6.94</v>
      </c>
      <c r="J18" s="6">
        <v>-72.2</v>
      </c>
      <c r="K18" s="111" t="str">
        <f t="shared" si="0"/>
        <v>No</v>
      </c>
    </row>
    <row r="19" spans="1:11" x14ac:dyDescent="0.25">
      <c r="A19" s="110" t="s">
        <v>306</v>
      </c>
      <c r="B19" s="22" t="s">
        <v>213</v>
      </c>
      <c r="C19" s="23">
        <v>17</v>
      </c>
      <c r="D19" s="22" t="s">
        <v>213</v>
      </c>
      <c r="E19" s="23">
        <v>20</v>
      </c>
      <c r="F19" s="22" t="s">
        <v>213</v>
      </c>
      <c r="G19" s="23">
        <v>35</v>
      </c>
      <c r="H19" s="5" t="str">
        <f>IF($B19="N/A","N/A",IF(G19&gt;15,"No",IF(G19&lt;-15,"No","Yes")))</f>
        <v>N/A</v>
      </c>
      <c r="I19" s="6">
        <v>17.649999999999999</v>
      </c>
      <c r="J19" s="6">
        <v>75</v>
      </c>
      <c r="K19" s="111" t="str">
        <f t="shared" si="0"/>
        <v>No</v>
      </c>
    </row>
    <row r="20" spans="1:11" x14ac:dyDescent="0.25">
      <c r="A20" s="110" t="s">
        <v>346</v>
      </c>
      <c r="B20" s="22" t="s">
        <v>213</v>
      </c>
      <c r="C20" s="4">
        <v>4.6749532500000003E-2</v>
      </c>
      <c r="D20" s="22" t="s">
        <v>213</v>
      </c>
      <c r="E20" s="4">
        <v>5.3378883299999999E-2</v>
      </c>
      <c r="F20" s="22" t="s">
        <v>213</v>
      </c>
      <c r="G20" s="4">
        <v>9.4796999000000007E-2</v>
      </c>
      <c r="H20" s="5" t="str">
        <f>IF($B20="N/A","N/A",IF(G20&gt;15,"No",IF(G20&lt;-15,"No","Yes")))</f>
        <v>N/A</v>
      </c>
      <c r="I20" s="6">
        <v>14.18</v>
      </c>
      <c r="J20" s="6">
        <v>77.59</v>
      </c>
      <c r="K20" s="111" t="str">
        <f t="shared" si="0"/>
        <v>No</v>
      </c>
    </row>
    <row r="21" spans="1:11" ht="25" x14ac:dyDescent="0.25">
      <c r="A21" s="110" t="s">
        <v>817</v>
      </c>
      <c r="B21" s="22" t="s">
        <v>213</v>
      </c>
      <c r="C21" s="24">
        <v>90747.882352999994</v>
      </c>
      <c r="D21" s="5" t="str">
        <f>IF($B21="N/A","N/A",IF(C21&gt;60,"No",IF(C21&lt;15,"No","Yes")))</f>
        <v>N/A</v>
      </c>
      <c r="E21" s="24">
        <v>9654.6</v>
      </c>
      <c r="F21" s="5" t="str">
        <f>IF($B21="N/A","N/A",IF(E21&gt;60,"No",IF(E21&lt;15,"No","Yes")))</f>
        <v>N/A</v>
      </c>
      <c r="G21" s="24">
        <v>46453.628571000001</v>
      </c>
      <c r="H21" s="5" t="str">
        <f>IF($B21="N/A","N/A",IF(G21&gt;60,"No",IF(G21&lt;15,"No","Yes")))</f>
        <v>N/A</v>
      </c>
      <c r="I21" s="6">
        <v>-89.4</v>
      </c>
      <c r="J21" s="6">
        <v>381.2</v>
      </c>
      <c r="K21" s="111" t="str">
        <f t="shared" si="0"/>
        <v>No</v>
      </c>
    </row>
    <row r="22" spans="1:11" x14ac:dyDescent="0.25">
      <c r="A22" s="110" t="s">
        <v>818</v>
      </c>
      <c r="B22" s="22" t="s">
        <v>217</v>
      </c>
      <c r="C22" s="23">
        <v>11</v>
      </c>
      <c r="D22" s="5" t="str">
        <f>IF($B22="N/A","N/A",IF(C22="N/A","N/A",IF(C22=0,"Yes","No")))</f>
        <v>No</v>
      </c>
      <c r="E22" s="23">
        <v>11</v>
      </c>
      <c r="F22" s="5" t="str">
        <f>IF($B22="N/A","N/A",IF(E22="N/A","N/A",IF(E22=0,"Yes","No")))</f>
        <v>No</v>
      </c>
      <c r="G22" s="23">
        <v>11</v>
      </c>
      <c r="H22" s="5" t="str">
        <f>IF($B22="N/A","N/A",IF(G22=0,"Yes","No"))</f>
        <v>No</v>
      </c>
      <c r="I22" s="6">
        <v>0</v>
      </c>
      <c r="J22" s="6">
        <v>0</v>
      </c>
      <c r="K22" s="111" t="str">
        <f t="shared" si="0"/>
        <v>Yes</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18592</v>
      </c>
      <c r="D6" s="5" t="str">
        <f>IF($B6="N/A","N/A",IF(C6&gt;15,"No",IF(C6&lt;-15,"No","Yes")))</f>
        <v>N/A</v>
      </c>
      <c r="E6" s="23">
        <v>17549</v>
      </c>
      <c r="F6" s="5" t="str">
        <f>IF($B6="N/A","N/A",IF(E6&gt;15,"No",IF(E6&lt;-15,"No","Yes")))</f>
        <v>N/A</v>
      </c>
      <c r="G6" s="23">
        <v>16629</v>
      </c>
      <c r="H6" s="5" t="str">
        <f>IF($B6="N/A","N/A",IF(G6&gt;15,"No",IF(G6&lt;-15,"No","Yes")))</f>
        <v>N/A</v>
      </c>
      <c r="I6" s="6">
        <v>-5.61</v>
      </c>
      <c r="J6" s="6">
        <v>-5.24</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16275.040878</v>
      </c>
      <c r="D9" s="5" t="str">
        <f>IF($B9="N/A","N/A",IF(C9&gt;7000,"No",IF(C9&lt;2000,"No","Yes")))</f>
        <v>No</v>
      </c>
      <c r="E9" s="64">
        <v>15610.199669</v>
      </c>
      <c r="F9" s="5" t="str">
        <f>IF($B9="N/A","N/A",IF(E9&gt;7000,"No",IF(E9&lt;2000,"No","Yes")))</f>
        <v>No</v>
      </c>
      <c r="G9" s="64">
        <v>14877.192074000001</v>
      </c>
      <c r="H9" s="5" t="str">
        <f>IF($B9="N/A","N/A",IF(G9&gt;7000,"No",IF(G9&lt;2000,"No","Yes")))</f>
        <v>No</v>
      </c>
      <c r="I9" s="6">
        <v>-4.09</v>
      </c>
      <c r="J9" s="6">
        <v>-4.7</v>
      </c>
      <c r="K9" s="111" t="str">
        <f t="shared" si="0"/>
        <v>Yes</v>
      </c>
    </row>
    <row r="10" spans="1:11" x14ac:dyDescent="0.25">
      <c r="A10" s="107" t="s">
        <v>822</v>
      </c>
      <c r="B10" s="22" t="s">
        <v>213</v>
      </c>
      <c r="C10" s="64">
        <v>2414.158602</v>
      </c>
      <c r="D10" s="5" t="str">
        <f>IF($B10="N/A","N/A",IF(C10&gt;15,"No",IF(C10&lt;-15,"No","Yes")))</f>
        <v>N/A</v>
      </c>
      <c r="E10" s="64" t="s">
        <v>1748</v>
      </c>
      <c r="F10" s="5" t="str">
        <f>IF($B10="N/A","N/A",IF(E10&gt;15,"No",IF(E10&lt;-15,"No","Yes")))</f>
        <v>N/A</v>
      </c>
      <c r="G10" s="64">
        <v>2101.6731625000002</v>
      </c>
      <c r="H10" s="5" t="str">
        <f>IF($B10="N/A","N/A",IF(G10&gt;15,"No",IF(G10&lt;-15,"No","Yes")))</f>
        <v>N/A</v>
      </c>
      <c r="I10" s="6" t="s">
        <v>1748</v>
      </c>
      <c r="J10" s="6" t="s">
        <v>1748</v>
      </c>
      <c r="K10" s="111" t="str">
        <f t="shared" si="0"/>
        <v>N/A</v>
      </c>
    </row>
    <row r="11" spans="1:11" x14ac:dyDescent="0.25">
      <c r="A11" s="107" t="s">
        <v>309</v>
      </c>
      <c r="B11" s="22" t="s">
        <v>219</v>
      </c>
      <c r="C11" s="5">
        <v>0.2796901893</v>
      </c>
      <c r="D11" s="5" t="str">
        <f>IF($B11="N/A","N/A",IF(C11&gt;10,"No",IF(C11&lt;=0,"No","Yes")))</f>
        <v>Yes</v>
      </c>
      <c r="E11" s="5">
        <v>0.51284973499999997</v>
      </c>
      <c r="F11" s="5" t="str">
        <f>IF($B11="N/A","N/A",IF(E11&gt;10,"No",IF(E11&lt;=0,"No","Yes")))</f>
        <v>Yes</v>
      </c>
      <c r="G11" s="5">
        <v>0.54122316439999996</v>
      </c>
      <c r="H11" s="5" t="str">
        <f>IF($B11="N/A","N/A",IF(G11&gt;10,"No",IF(G11&lt;=0,"No","Yes")))</f>
        <v>Yes</v>
      </c>
      <c r="I11" s="6">
        <v>83.36</v>
      </c>
      <c r="J11" s="6">
        <v>5.5330000000000004</v>
      </c>
      <c r="K11" s="111" t="str">
        <f t="shared" si="0"/>
        <v>Yes</v>
      </c>
    </row>
    <row r="12" spans="1:11" x14ac:dyDescent="0.25">
      <c r="A12" s="107" t="s">
        <v>823</v>
      </c>
      <c r="B12" s="22" t="s">
        <v>213</v>
      </c>
      <c r="C12" s="64">
        <v>8003.7884615000003</v>
      </c>
      <c r="D12" s="5" t="str">
        <f>IF($B12="N/A","N/A",IF(C12&gt;15,"No",IF(C12&lt;-15,"No","Yes")))</f>
        <v>N/A</v>
      </c>
      <c r="E12" s="64">
        <v>10371.5</v>
      </c>
      <c r="F12" s="5" t="str">
        <f>IF($B12="N/A","N/A",IF(E12&gt;15,"No",IF(E12&lt;-15,"No","Yes")))</f>
        <v>N/A</v>
      </c>
      <c r="G12" s="64">
        <v>7671.8333333</v>
      </c>
      <c r="H12" s="5" t="str">
        <f>IF($B12="N/A","N/A",IF(G12&gt;15,"No",IF(G12&lt;-15,"No","Yes")))</f>
        <v>N/A</v>
      </c>
      <c r="I12" s="6">
        <v>29.58</v>
      </c>
      <c r="J12" s="6">
        <v>-26</v>
      </c>
      <c r="K12" s="111" t="str">
        <f t="shared" si="0"/>
        <v>Yes</v>
      </c>
    </row>
    <row r="13" spans="1:11" x14ac:dyDescent="0.25">
      <c r="A13" s="107" t="s">
        <v>310</v>
      </c>
      <c r="B13" s="22" t="s">
        <v>214</v>
      </c>
      <c r="C13" s="4">
        <v>97.870051634999996</v>
      </c>
      <c r="D13" s="5" t="str">
        <f>IF($B13="N/A","N/A",IF(C13&gt;100,"No",IF(C13&lt;95,"No","Yes")))</f>
        <v>Yes</v>
      </c>
      <c r="E13" s="4">
        <v>87.822667957999997</v>
      </c>
      <c r="F13" s="5" t="str">
        <f>IF($B13="N/A","N/A",IF(E13&gt;100,"No",IF(E13&lt;95,"No","Yes")))</f>
        <v>No</v>
      </c>
      <c r="G13" s="4">
        <v>98.773227493999997</v>
      </c>
      <c r="H13" s="5" t="str">
        <f>IF($B13="N/A","N/A",IF(G13&gt;100,"No",IF(G13&lt;95,"No","Yes")))</f>
        <v>Yes</v>
      </c>
      <c r="I13" s="6">
        <v>-10.3</v>
      </c>
      <c r="J13" s="6">
        <v>12.47</v>
      </c>
      <c r="K13" s="111" t="str">
        <f t="shared" si="0"/>
        <v>Yes</v>
      </c>
    </row>
    <row r="14" spans="1:11" x14ac:dyDescent="0.25">
      <c r="A14" s="107" t="s">
        <v>824</v>
      </c>
      <c r="B14" s="22" t="s">
        <v>220</v>
      </c>
      <c r="C14" s="4">
        <v>1.1965267092</v>
      </c>
      <c r="D14" s="5" t="str">
        <f>IF($B14="N/A","N/A",IF(C14&gt;1,"Yes","No"))</f>
        <v>Yes</v>
      </c>
      <c r="E14" s="4">
        <v>1.1984168180999999</v>
      </c>
      <c r="F14" s="5" t="str">
        <f>IF($B14="N/A","N/A",IF(E14&gt;1,"Yes","No"))</f>
        <v>Yes</v>
      </c>
      <c r="G14" s="4">
        <v>1.2026788432</v>
      </c>
      <c r="H14" s="5" t="str">
        <f>IF($B14="N/A","N/A",IF(G14&gt;1,"Yes","No"))</f>
        <v>Yes</v>
      </c>
      <c r="I14" s="6">
        <v>0.158</v>
      </c>
      <c r="J14" s="6">
        <v>0.35560000000000003</v>
      </c>
      <c r="K14" s="111" t="str">
        <f t="shared" si="0"/>
        <v>Yes</v>
      </c>
    </row>
    <row r="15" spans="1:11" x14ac:dyDescent="0.25">
      <c r="A15" s="107" t="s">
        <v>311</v>
      </c>
      <c r="B15" s="22" t="s">
        <v>214</v>
      </c>
      <c r="C15" s="4">
        <v>97.827022374999999</v>
      </c>
      <c r="D15" s="5" t="str">
        <f>IF($B15="N/A","N/A",IF(C15&gt;100,"No",IF(C15&lt;95,"No","Yes")))</f>
        <v>Yes</v>
      </c>
      <c r="E15" s="4">
        <v>87.252834918999994</v>
      </c>
      <c r="F15" s="5" t="str">
        <f>IF($B15="N/A","N/A",IF(E15&gt;100,"No",IF(E15&lt;95,"No","Yes")))</f>
        <v>No</v>
      </c>
      <c r="G15" s="4">
        <v>96.896987190999994</v>
      </c>
      <c r="H15" s="5" t="str">
        <f>IF($B15="N/A","N/A",IF(G15&gt;100,"No",IF(G15&lt;95,"No","Yes")))</f>
        <v>Yes</v>
      </c>
      <c r="I15" s="6">
        <v>-10.8</v>
      </c>
      <c r="J15" s="6">
        <v>11.05</v>
      </c>
      <c r="K15" s="111" t="str">
        <f t="shared" si="0"/>
        <v>Yes</v>
      </c>
    </row>
    <row r="16" spans="1:11" x14ac:dyDescent="0.25">
      <c r="A16" s="107" t="s">
        <v>825</v>
      </c>
      <c r="B16" s="22" t="s">
        <v>221</v>
      </c>
      <c r="C16" s="4">
        <v>12.180118759999999</v>
      </c>
      <c r="D16" s="5" t="str">
        <f>IF($B16="N/A","N/A",IF(C16&gt;3,"Yes","No"))</f>
        <v>Yes</v>
      </c>
      <c r="E16" s="4">
        <v>12.039772727000001</v>
      </c>
      <c r="F16" s="5" t="str">
        <f>IF($B16="N/A","N/A",IF(E16&gt;3,"Yes","No"))</f>
        <v>Yes</v>
      </c>
      <c r="G16" s="4">
        <v>11.851982871000001</v>
      </c>
      <c r="H16" s="5" t="str">
        <f>IF($B16="N/A","N/A",IF(G16&gt;3,"Yes","No"))</f>
        <v>Yes</v>
      </c>
      <c r="I16" s="6">
        <v>-1.1499999999999999</v>
      </c>
      <c r="J16" s="6">
        <v>-1.56</v>
      </c>
      <c r="K16" s="111" t="str">
        <f t="shared" si="0"/>
        <v>Yes</v>
      </c>
    </row>
    <row r="17" spans="1:11" x14ac:dyDescent="0.25">
      <c r="A17" s="107" t="s">
        <v>826</v>
      </c>
      <c r="B17" s="22" t="s">
        <v>222</v>
      </c>
      <c r="C17" s="4">
        <v>6.8140060241000002</v>
      </c>
      <c r="D17" s="5" t="str">
        <f>IF($B17="N/A","N/A",IF(C17&gt;=8,"No",IF(C17&lt;2,"No","Yes")))</f>
        <v>Yes</v>
      </c>
      <c r="E17" s="4">
        <v>6.7489315631000002</v>
      </c>
      <c r="F17" s="5" t="str">
        <f>IF($B17="N/A","N/A",IF(E17&gt;=8,"No",IF(E17&lt;2,"No","Yes")))</f>
        <v>Yes</v>
      </c>
      <c r="G17" s="4">
        <v>7.0590783299000002</v>
      </c>
      <c r="H17" s="5" t="str">
        <f>IF($B17="N/A","N/A",IF(G17&gt;=8,"No",IF(G17&lt;2,"No","Yes")))</f>
        <v>Yes</v>
      </c>
      <c r="I17" s="6">
        <v>-0.95499999999999996</v>
      </c>
      <c r="J17" s="6">
        <v>4.5949999999999998</v>
      </c>
      <c r="K17" s="111" t="str">
        <f t="shared" si="0"/>
        <v>Yes</v>
      </c>
    </row>
    <row r="18" spans="1:11" x14ac:dyDescent="0.25">
      <c r="A18" s="107" t="s">
        <v>827</v>
      </c>
      <c r="B18" s="22" t="s">
        <v>222</v>
      </c>
      <c r="C18" s="4">
        <v>6.7071260107999997</v>
      </c>
      <c r="D18" s="5" t="str">
        <f>IF($B18="N/A","N/A",IF(C18&gt;=8,"No",IF(C18&lt;2,"No","Yes")))</f>
        <v>Yes</v>
      </c>
      <c r="E18" s="4" t="s">
        <v>1748</v>
      </c>
      <c r="F18" s="5" t="str">
        <f>IF($B18="N/A","N/A",IF(E18&gt;=8,"No",IF(E18&lt;2,"No","Yes")))</f>
        <v>No</v>
      </c>
      <c r="G18" s="4">
        <v>7.5156335710000004</v>
      </c>
      <c r="H18" s="5" t="str">
        <f>IF($B18="N/A","N/A",IF(G18&gt;=8,"No",IF(G18&lt;2,"No","Yes")))</f>
        <v>Yes</v>
      </c>
      <c r="I18" s="6" t="s">
        <v>1748</v>
      </c>
      <c r="J18" s="6" t="s">
        <v>1748</v>
      </c>
      <c r="K18" s="111" t="str">
        <f t="shared" si="0"/>
        <v>N/A</v>
      </c>
    </row>
    <row r="19" spans="1:11" x14ac:dyDescent="0.25">
      <c r="A19" s="107"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11" t="str">
        <f t="shared" si="0"/>
        <v>Yes</v>
      </c>
    </row>
    <row r="20" spans="1:11" x14ac:dyDescent="0.25">
      <c r="A20" s="107" t="s">
        <v>31</v>
      </c>
      <c r="B20" s="38" t="s">
        <v>214</v>
      </c>
      <c r="C20" s="4">
        <v>97.832401032999996</v>
      </c>
      <c r="D20" s="5" t="str">
        <f>IF($B20="N/A","N/A",IF(C20&gt;100,"No",IF(C20&lt;95,"No","Yes")))</f>
        <v>Yes</v>
      </c>
      <c r="E20" s="4">
        <v>99.663798506999996</v>
      </c>
      <c r="F20" s="5" t="str">
        <f>IF($B20="N/A","N/A",IF(E20&gt;100,"No",IF(E20&lt;95,"No","Yes")))</f>
        <v>Yes</v>
      </c>
      <c r="G20" s="4">
        <v>99.548980696000001</v>
      </c>
      <c r="H20" s="5" t="str">
        <f>IF($B20="N/A","N/A",IF(G20&gt;100,"No",IF(G20&lt;95,"No","Yes")))</f>
        <v>Yes</v>
      </c>
      <c r="I20" s="6">
        <v>1.8720000000000001</v>
      </c>
      <c r="J20" s="6">
        <v>-0.115</v>
      </c>
      <c r="K20" s="111" t="str">
        <f t="shared" si="0"/>
        <v>Yes</v>
      </c>
    </row>
    <row r="21" spans="1:11" x14ac:dyDescent="0.25">
      <c r="A21" s="107" t="s">
        <v>313</v>
      </c>
      <c r="B21" s="22" t="s">
        <v>214</v>
      </c>
      <c r="C21" s="4">
        <v>99.731067125999999</v>
      </c>
      <c r="D21" s="5" t="str">
        <f>IF($B21="N/A","N/A",IF(C21&gt;100,"No",IF(C21&lt;95,"No","Yes")))</f>
        <v>Yes</v>
      </c>
      <c r="E21" s="4">
        <v>99.612513534000001</v>
      </c>
      <c r="F21" s="5" t="str">
        <f>IF($B21="N/A","N/A",IF(E21&gt;100,"No",IF(E21&lt;95,"No","Yes")))</f>
        <v>Yes</v>
      </c>
      <c r="G21" s="4">
        <v>99.609116603999993</v>
      </c>
      <c r="H21" s="5" t="str">
        <f>IF($B21="N/A","N/A",IF(G21&gt;100,"No",IF(G21&lt;95,"No","Yes")))</f>
        <v>Yes</v>
      </c>
      <c r="I21" s="6">
        <v>-0.11899999999999999</v>
      </c>
      <c r="J21" s="6">
        <v>-3.0000000000000001E-3</v>
      </c>
      <c r="K21" s="111" t="str">
        <f t="shared" si="0"/>
        <v>Yes</v>
      </c>
    </row>
    <row r="22" spans="1:11" x14ac:dyDescent="0.25">
      <c r="A22" s="107" t="s">
        <v>1696</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11" t="str">
        <f t="shared" si="0"/>
        <v>N/A</v>
      </c>
    </row>
    <row r="23" spans="1:11" x14ac:dyDescent="0.25">
      <c r="A23" s="107" t="s">
        <v>314</v>
      </c>
      <c r="B23" s="22" t="s">
        <v>223</v>
      </c>
      <c r="C23" s="4">
        <v>100</v>
      </c>
      <c r="D23" s="5" t="str">
        <f>IF($B23="N/A","N/A",IF(C23&gt;100,"No",IF(C23&lt;98,"No","Yes")))</f>
        <v>Yes</v>
      </c>
      <c r="E23" s="4">
        <v>100</v>
      </c>
      <c r="F23" s="5" t="str">
        <f>IF($B23="N/A","N/A",IF(E23&gt;100,"No",IF(E23&lt;98,"No","Yes")))</f>
        <v>Yes</v>
      </c>
      <c r="G23" s="4">
        <v>99.903782548999999</v>
      </c>
      <c r="H23" s="5" t="str">
        <f>IF($B23="N/A","N/A",IF(G23&gt;100,"No",IF(G23&lt;98,"No","Yes")))</f>
        <v>Yes</v>
      </c>
      <c r="I23" s="6">
        <v>0</v>
      </c>
      <c r="J23" s="6">
        <v>-9.6000000000000002E-2</v>
      </c>
      <c r="K23" s="111" t="str">
        <f t="shared" si="0"/>
        <v>Yes</v>
      </c>
    </row>
    <row r="24" spans="1:11" x14ac:dyDescent="0.25">
      <c r="A24" s="107" t="s">
        <v>828</v>
      </c>
      <c r="B24" s="22" t="s">
        <v>225</v>
      </c>
      <c r="C24" s="4">
        <v>6.0764307228999996</v>
      </c>
      <c r="D24" s="5" t="str">
        <f>IF($B24="N/A","N/A",IF(C24&gt;=2,"Yes","No"))</f>
        <v>Yes</v>
      </c>
      <c r="E24" s="4">
        <v>6.2456550231000003</v>
      </c>
      <c r="F24" s="5" t="str">
        <f>IF($B24="N/A","N/A",IF(E24&gt;=2,"Yes","No"))</f>
        <v>Yes</v>
      </c>
      <c r="G24" s="4">
        <v>6.5068921928999996</v>
      </c>
      <c r="H24" s="5" t="str">
        <f>IF($B24="N/A","N/A",IF(G24&gt;=2,"Yes","No"))</f>
        <v>Yes</v>
      </c>
      <c r="I24" s="6">
        <v>2.7850000000000001</v>
      </c>
      <c r="J24" s="6">
        <v>4.1829999999999998</v>
      </c>
      <c r="K24" s="111" t="str">
        <f t="shared" si="0"/>
        <v>Yes</v>
      </c>
    </row>
    <row r="25" spans="1:11" x14ac:dyDescent="0.25">
      <c r="A25" s="107" t="s">
        <v>829</v>
      </c>
      <c r="B25" s="22" t="s">
        <v>226</v>
      </c>
      <c r="C25" s="4">
        <v>6.4436316695000002</v>
      </c>
      <c r="D25" s="5" t="str">
        <f>IF($B25="N/A","N/A",IF(C25&gt;30,"No",IF(C25&lt;5,"No","Yes")))</f>
        <v>Yes</v>
      </c>
      <c r="E25" s="4">
        <v>7.2539745854</v>
      </c>
      <c r="F25" s="5" t="str">
        <f>IF($B25="N/A","N/A",IF(E25&gt;30,"No",IF(E25&lt;5,"No","Yes")))</f>
        <v>Yes</v>
      </c>
      <c r="G25" s="4">
        <v>6.4407391801999996</v>
      </c>
      <c r="H25" s="5" t="str">
        <f>IF($B25="N/A","N/A",IF(G25&gt;30,"No",IF(G25&lt;5,"No","Yes")))</f>
        <v>Yes</v>
      </c>
      <c r="I25" s="6">
        <v>12.58</v>
      </c>
      <c r="J25" s="6">
        <v>-11.2</v>
      </c>
      <c r="K25" s="111" t="str">
        <f t="shared" si="0"/>
        <v>Yes</v>
      </c>
    </row>
    <row r="26" spans="1:11" x14ac:dyDescent="0.25">
      <c r="A26" s="107" t="s">
        <v>830</v>
      </c>
      <c r="B26" s="22" t="s">
        <v>227</v>
      </c>
      <c r="C26" s="4">
        <v>31.153184164999999</v>
      </c>
      <c r="D26" s="5" t="str">
        <f>IF($B26="N/A","N/A",IF(C26&gt;75,"No",IF(C26&lt;15,"No","Yes")))</f>
        <v>Yes</v>
      </c>
      <c r="E26" s="4">
        <v>41.899823351999999</v>
      </c>
      <c r="F26" s="5" t="str">
        <f>IF($B26="N/A","N/A",IF(E26&gt;75,"No",IF(E26&lt;15,"No","Yes")))</f>
        <v>Yes</v>
      </c>
      <c r="G26" s="4">
        <v>40.618792511999999</v>
      </c>
      <c r="H26" s="5" t="str">
        <f>IF($B26="N/A","N/A",IF(G26&gt;75,"No",IF(G26&lt;15,"No","Yes")))</f>
        <v>Yes</v>
      </c>
      <c r="I26" s="6">
        <v>34.5</v>
      </c>
      <c r="J26" s="6">
        <v>-3.06</v>
      </c>
      <c r="K26" s="111" t="str">
        <f t="shared" si="0"/>
        <v>Yes</v>
      </c>
    </row>
    <row r="27" spans="1:11" x14ac:dyDescent="0.25">
      <c r="A27" s="107" t="s">
        <v>831</v>
      </c>
      <c r="B27" s="22" t="s">
        <v>228</v>
      </c>
      <c r="C27" s="4">
        <v>61.779259897000003</v>
      </c>
      <c r="D27" s="5" t="str">
        <f>IF($B27="N/A","N/A",IF(C27&gt;70,"No",IF(C27&lt;25,"No","Yes")))</f>
        <v>Yes</v>
      </c>
      <c r="E27" s="4">
        <v>49.678044333000003</v>
      </c>
      <c r="F27" s="5" t="str">
        <f>IF($B27="N/A","N/A",IF(E27&gt;70,"No",IF(E27&lt;25,"No","Yes")))</f>
        <v>Yes</v>
      </c>
      <c r="G27" s="4">
        <v>51.718533678</v>
      </c>
      <c r="H27" s="5" t="str">
        <f>IF($B27="N/A","N/A",IF(G27&gt;70,"No",IF(G27&lt;25,"No","Yes")))</f>
        <v>Yes</v>
      </c>
      <c r="I27" s="6">
        <v>-19.600000000000001</v>
      </c>
      <c r="J27" s="6">
        <v>4.1070000000000002</v>
      </c>
      <c r="K27" s="111" t="str">
        <f t="shared" si="0"/>
        <v>Yes</v>
      </c>
    </row>
    <row r="28" spans="1:11" x14ac:dyDescent="0.25">
      <c r="A28" s="107" t="s">
        <v>318</v>
      </c>
      <c r="B28" s="22" t="s">
        <v>229</v>
      </c>
      <c r="C28" s="4">
        <v>54.146944923</v>
      </c>
      <c r="D28" s="5" t="str">
        <f>IF($B28="N/A","N/A",IF(C28&gt;70,"No",IF(C28&lt;35,"No","Yes")))</f>
        <v>Yes</v>
      </c>
      <c r="E28" s="4">
        <v>57.063080517000003</v>
      </c>
      <c r="F28" s="5" t="str">
        <f>IF($B28="N/A","N/A",IF(E28&gt;70,"No",IF(E28&lt;35,"No","Yes")))</f>
        <v>Yes</v>
      </c>
      <c r="G28" s="4">
        <v>57.718443682999997</v>
      </c>
      <c r="H28" s="5" t="str">
        <f>IF($B28="N/A","N/A",IF(G28&gt;70,"No",IF(G28&lt;35,"No","Yes")))</f>
        <v>Yes</v>
      </c>
      <c r="I28" s="6">
        <v>5.3860000000000001</v>
      </c>
      <c r="J28" s="6">
        <v>1.1479999999999999</v>
      </c>
      <c r="K28" s="111" t="str">
        <f t="shared" si="0"/>
        <v>Yes</v>
      </c>
    </row>
    <row r="29" spans="1:11" x14ac:dyDescent="0.25">
      <c r="A29" s="107" t="s">
        <v>832</v>
      </c>
      <c r="B29" s="22" t="s">
        <v>220</v>
      </c>
      <c r="C29" s="4">
        <v>2.2150591039999998</v>
      </c>
      <c r="D29" s="5" t="str">
        <f>IF($B29="N/A","N/A",IF(C29&gt;1,"Yes","No"))</f>
        <v>Yes</v>
      </c>
      <c r="E29" s="4">
        <v>2.2096065507999998</v>
      </c>
      <c r="F29" s="5" t="str">
        <f>IF($B29="N/A","N/A",IF(E29&gt;1,"Yes","No"))</f>
        <v>Yes</v>
      </c>
      <c r="G29" s="4">
        <v>2.2317149405999999</v>
      </c>
      <c r="H29" s="5" t="str">
        <f>IF($B29="N/A","N/A",IF(G29&gt;1,"Yes","No"))</f>
        <v>Yes</v>
      </c>
      <c r="I29" s="6">
        <v>-0.246</v>
      </c>
      <c r="J29" s="6">
        <v>1.0009999999999999</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61.309228171000001</v>
      </c>
      <c r="D31" s="5" t="str">
        <f>IF($B31="N/A","N/A",IF(C31&gt;15,"No",IF(C31&lt;-15,"No","Yes")))</f>
        <v>N/A</v>
      </c>
      <c r="E31" s="4">
        <v>0</v>
      </c>
      <c r="F31" s="5" t="str">
        <f>IF($B31="N/A","N/A",IF(E31&gt;15,"No",IF(E31&lt;-15,"No","Yes")))</f>
        <v>N/A</v>
      </c>
      <c r="G31" s="4">
        <v>12.408835174</v>
      </c>
      <c r="H31" s="5" t="str">
        <f>IF($B31="N/A","N/A",IF(G31&gt;15,"No",IF(G31&lt;-15,"No","Yes")))</f>
        <v>N/A</v>
      </c>
      <c r="I31" s="6">
        <v>-100</v>
      </c>
      <c r="J31" s="6" t="s">
        <v>1748</v>
      </c>
      <c r="K31" s="111" t="str">
        <f t="shared" si="0"/>
        <v>N/A</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t="s">
        <v>1748</v>
      </c>
      <c r="F33" s="5" t="str">
        <f>IF($B33="N/A","N/A",IF(E33&gt;15,"No",IF(E33&lt;-15,"No","Yes")))</f>
        <v>N/A</v>
      </c>
      <c r="G33" s="4">
        <v>100</v>
      </c>
      <c r="H33" s="5" t="str">
        <f>IF($B33="N/A","N/A",IF(G33&gt;15,"No",IF(G33&lt;-15,"No","Yes")))</f>
        <v>N/A</v>
      </c>
      <c r="I33" s="6" t="s">
        <v>1748</v>
      </c>
      <c r="J33" s="6" t="s">
        <v>1748</v>
      </c>
      <c r="K33" s="111" t="str">
        <f t="shared" si="0"/>
        <v>N/A</v>
      </c>
    </row>
    <row r="34" spans="1:11" x14ac:dyDescent="0.25">
      <c r="A34" s="107" t="s">
        <v>322</v>
      </c>
      <c r="B34" s="22" t="s">
        <v>230</v>
      </c>
      <c r="C34" s="4">
        <v>99.704173838000003</v>
      </c>
      <c r="D34" s="5" t="str">
        <f>IF($B34="N/A","N/A",IF(C34&gt;=90,"Yes","No"))</f>
        <v>Yes</v>
      </c>
      <c r="E34" s="4">
        <v>99.601116872999995</v>
      </c>
      <c r="F34" s="5" t="str">
        <f>IF($B34="N/A","N/A",IF(E34&gt;=90,"Yes","No"))</f>
        <v>Yes</v>
      </c>
      <c r="G34" s="4">
        <v>99.609116603999993</v>
      </c>
      <c r="H34" s="5" t="str">
        <f>IF($B34="N/A","N/A",IF(G34&gt;=90,"Yes","No"))</f>
        <v>Yes</v>
      </c>
      <c r="I34" s="6">
        <v>-0.10299999999999999</v>
      </c>
      <c r="J34" s="6">
        <v>8.0000000000000002E-3</v>
      </c>
      <c r="K34" s="111" t="str">
        <f t="shared" si="0"/>
        <v>Yes</v>
      </c>
    </row>
    <row r="35" spans="1:11" x14ac:dyDescent="0.25">
      <c r="A35" s="107" t="s">
        <v>323</v>
      </c>
      <c r="B35" s="22" t="s">
        <v>213</v>
      </c>
      <c r="C35" s="4">
        <v>7.6108003442000003</v>
      </c>
      <c r="D35" s="5" t="str">
        <f>IF($B35="N/A","N/A",IF(C35&gt;15,"No",IF(C35&lt;-15,"No","Yes")))</f>
        <v>N/A</v>
      </c>
      <c r="E35" s="4">
        <v>7.5103994529999998</v>
      </c>
      <c r="F35" s="5" t="str">
        <f>IF($B35="N/A","N/A",IF(E35&gt;15,"No",IF(E35&lt;-15,"No","Yes")))</f>
        <v>N/A</v>
      </c>
      <c r="G35" s="4">
        <v>6.5488002886999999</v>
      </c>
      <c r="H35" s="5" t="str">
        <f>IF($B35="N/A","N/A",IF(G35&gt;15,"No",IF(G35&lt;-15,"No","Yes")))</f>
        <v>N/A</v>
      </c>
      <c r="I35" s="6">
        <v>-1.32</v>
      </c>
      <c r="J35" s="6">
        <v>-12.8</v>
      </c>
      <c r="K35" s="111" t="str">
        <f t="shared" si="0"/>
        <v>Yes</v>
      </c>
    </row>
    <row r="36" spans="1:11" x14ac:dyDescent="0.25">
      <c r="A36" s="107" t="s">
        <v>1731</v>
      </c>
      <c r="B36" s="22" t="s">
        <v>213</v>
      </c>
      <c r="C36" s="4">
        <v>5.5561531842000003</v>
      </c>
      <c r="D36" s="5" t="str">
        <f>IF($B36="N/A","N/A",IF(C36&gt;15,"No",IF(C36&lt;-15,"No","Yes")))</f>
        <v>N/A</v>
      </c>
      <c r="E36" s="4">
        <v>0.3760898057</v>
      </c>
      <c r="F36" s="5" t="str">
        <f>IF($B36="N/A","N/A",IF(E36&gt;15,"No",IF(E36&lt;-15,"No","Yes")))</f>
        <v>N/A</v>
      </c>
      <c r="G36" s="4">
        <v>0.2285164472</v>
      </c>
      <c r="H36" s="5" t="str">
        <f>IF($B36="N/A","N/A",IF(G36&gt;15,"No",IF(G36&lt;-15,"No","Yes")))</f>
        <v>N/A</v>
      </c>
      <c r="I36" s="6">
        <v>-93.2</v>
      </c>
      <c r="J36" s="6">
        <v>-39.200000000000003</v>
      </c>
      <c r="K36" s="111" t="str">
        <f t="shared" si="0"/>
        <v>No</v>
      </c>
    </row>
    <row r="37" spans="1:11" x14ac:dyDescent="0.25">
      <c r="A37" s="107" t="s">
        <v>372</v>
      </c>
      <c r="B37" s="22" t="s">
        <v>231</v>
      </c>
      <c r="C37" s="4">
        <v>79.141566264999994</v>
      </c>
      <c r="D37" s="5" t="str">
        <f>IF($B37="N/A","N/A",IF(C37&gt;90,"No",IF(C37&lt;75,"No","Yes")))</f>
        <v>Yes</v>
      </c>
      <c r="E37" s="4">
        <v>79.879195396</v>
      </c>
      <c r="F37" s="5" t="str">
        <f>IF($B37="N/A","N/A",IF(E37&gt;90,"No",IF(E37&lt;75,"No","Yes")))</f>
        <v>Yes</v>
      </c>
      <c r="G37" s="4">
        <v>78.681820915000003</v>
      </c>
      <c r="H37" s="5" t="str">
        <f>IF($B37="N/A","N/A",IF(G37&gt;90,"No",IF(G37&lt;75,"No","Yes")))</f>
        <v>Yes</v>
      </c>
      <c r="I37" s="6">
        <v>0.93200000000000005</v>
      </c>
      <c r="J37" s="6">
        <v>-1.5</v>
      </c>
      <c r="K37" s="111" t="str">
        <f>IF(J37="Div by 0", "N/A", IF(J37="N/A","N/A", IF(J37&gt;30, "No", IF(J37&lt;-30, "No", "Yes"))))</f>
        <v>Yes</v>
      </c>
    </row>
    <row r="38" spans="1:11" x14ac:dyDescent="0.25">
      <c r="A38" s="107" t="s">
        <v>373</v>
      </c>
      <c r="B38" s="22" t="s">
        <v>232</v>
      </c>
      <c r="C38" s="4">
        <v>14.38253012</v>
      </c>
      <c r="D38" s="5" t="str">
        <f>IF($B38="N/A","N/A",IF(C38&gt;10,"No",IF(C38&lt;1,"No","Yes")))</f>
        <v>No</v>
      </c>
      <c r="E38" s="4">
        <v>12.997891618000001</v>
      </c>
      <c r="F38" s="5" t="str">
        <f>IF($B38="N/A","N/A",IF(E38&gt;10,"No",IF(E38&lt;1,"No","Yes")))</f>
        <v>No</v>
      </c>
      <c r="G38" s="4">
        <v>13.524565517999999</v>
      </c>
      <c r="H38" s="5" t="str">
        <f>IF($B38="N/A","N/A",IF(G38&gt;10,"No",IF(G38&lt;1,"No","Yes")))</f>
        <v>No</v>
      </c>
      <c r="I38" s="6">
        <v>-9.6300000000000008</v>
      </c>
      <c r="J38" s="6">
        <v>4.0519999999999996</v>
      </c>
      <c r="K38" s="111" t="str">
        <f>IF(J38="Div by 0", "N/A", IF(J38="N/A","N/A", IF(J38&gt;30, "No", IF(J38&lt;-30, "No", "Yes"))))</f>
        <v>Yes</v>
      </c>
    </row>
    <row r="39" spans="1:11" x14ac:dyDescent="0.25">
      <c r="A39" s="107" t="s">
        <v>374</v>
      </c>
      <c r="B39" s="22" t="s">
        <v>233</v>
      </c>
      <c r="C39" s="4">
        <v>0.35499139410000002</v>
      </c>
      <c r="D39" s="5" t="str">
        <f>IF($B39="N/A","N/A",IF(C39&gt;2,"No",IF(C39&lt;=0,"No","Yes")))</f>
        <v>Yes</v>
      </c>
      <c r="E39" s="4">
        <v>0.67810131630000003</v>
      </c>
      <c r="F39" s="5" t="str">
        <f>IF($B39="N/A","N/A",IF(E39&gt;2,"No",IF(E39&lt;=0,"No","Yes")))</f>
        <v>Yes</v>
      </c>
      <c r="G39" s="4">
        <v>0.98622887729999997</v>
      </c>
      <c r="H39" s="5" t="str">
        <f>IF($B39="N/A","N/A",IF(G39&gt;2,"No",IF(G39&lt;=0,"No","Yes")))</f>
        <v>Yes</v>
      </c>
      <c r="I39" s="6">
        <v>91.02</v>
      </c>
      <c r="J39" s="6">
        <v>45.44</v>
      </c>
      <c r="K39" s="111" t="str">
        <f>IF(J39="Div by 0", "N/A", IF(J39="N/A","N/A", IF(J39&gt;30, "No", IF(J39&lt;-30, "No", "Yes"))))</f>
        <v>No</v>
      </c>
    </row>
    <row r="40" spans="1:11" x14ac:dyDescent="0.25">
      <c r="A40" s="123" t="s">
        <v>375</v>
      </c>
      <c r="B40" s="119" t="s">
        <v>234</v>
      </c>
      <c r="C40" s="124">
        <v>1.4522375215000001</v>
      </c>
      <c r="D40" s="120" t="str">
        <f>IF($B40="N/A","N/A",IF(C40&gt;3,"No",IF(C40&lt;=0,"No","Yes")))</f>
        <v>Yes</v>
      </c>
      <c r="E40" s="124">
        <v>1.5157558835</v>
      </c>
      <c r="F40" s="120" t="str">
        <f>IF($B40="N/A","N/A",IF(E40&gt;3,"No",IF(E40&lt;=0,"No","Yes")))</f>
        <v>Yes</v>
      </c>
      <c r="G40" s="124">
        <v>1.4733297251999999</v>
      </c>
      <c r="H40" s="120" t="str">
        <f>IF($B40="N/A","N/A",IF(G40&gt;3,"No",IF(G40&lt;=0,"No","Yes")))</f>
        <v>Yes</v>
      </c>
      <c r="I40" s="121">
        <v>4.3739999999999997</v>
      </c>
      <c r="J40" s="121">
        <v>-2.8</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6622</v>
      </c>
      <c r="D6" s="5" t="str">
        <f>IF($B6="N/A","N/A",IF(C6&gt;15,"No",IF(C6&lt;-15,"No","Yes")))</f>
        <v>N/A</v>
      </c>
      <c r="E6" s="23">
        <v>6553</v>
      </c>
      <c r="F6" s="5" t="str">
        <f>IF($B6="N/A","N/A",IF(E6&gt;15,"No",IF(E6&lt;-15,"No","Yes")))</f>
        <v>N/A</v>
      </c>
      <c r="G6" s="23">
        <v>8657</v>
      </c>
      <c r="H6" s="5" t="str">
        <f>IF($B6="N/A","N/A",IF(G6&gt;15,"No",IF(G6&lt;-15,"No","Yes")))</f>
        <v>N/A</v>
      </c>
      <c r="I6" s="6">
        <v>-1.04</v>
      </c>
      <c r="J6" s="6">
        <v>32.11</v>
      </c>
      <c r="K6" s="111" t="str">
        <f t="shared" ref="K6:K31" si="0">IF(J6="Div by 0", "N/A", IF(J6="N/A","N/A", IF(J6&gt;30, "No", IF(J6&lt;-30, "No", "Yes"))))</f>
        <v>No</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2206.6232255999998</v>
      </c>
      <c r="D9" s="5" t="str">
        <f>IF($B9="N/A","N/A",IF(C9&gt;15,"No",IF(C9&lt;-15,"No","Yes")))</f>
        <v>N/A</v>
      </c>
      <c r="E9" s="64">
        <v>2078.5606591999999</v>
      </c>
      <c r="F9" s="5" t="str">
        <f>IF($B9="N/A","N/A",IF(E9&gt;15,"No",IF(E9&lt;-15,"No","Yes")))</f>
        <v>N/A</v>
      </c>
      <c r="G9" s="64">
        <v>1539.4531592999999</v>
      </c>
      <c r="H9" s="5" t="str">
        <f>IF($B9="N/A","N/A",IF(G9&gt;15,"No",IF(G9&lt;-15,"No","Yes")))</f>
        <v>N/A</v>
      </c>
      <c r="I9" s="6">
        <v>-5.8</v>
      </c>
      <c r="J9" s="6">
        <v>-25.9</v>
      </c>
      <c r="K9" s="111" t="str">
        <f t="shared" si="0"/>
        <v>Yes</v>
      </c>
    </row>
    <row r="10" spans="1:11" x14ac:dyDescent="0.25">
      <c r="A10" s="107" t="s">
        <v>309</v>
      </c>
      <c r="B10" s="22" t="s">
        <v>213</v>
      </c>
      <c r="C10" s="4">
        <v>0.45303533680000002</v>
      </c>
      <c r="D10" s="5" t="str">
        <f>IF($B10="N/A","N/A",IF(C10&gt;15,"No",IF(C10&lt;-15,"No","Yes")))</f>
        <v>N/A</v>
      </c>
      <c r="E10" s="4">
        <v>0.70196856399999996</v>
      </c>
      <c r="F10" s="5" t="str">
        <f>IF($B10="N/A","N/A",IF(E10&gt;15,"No",IF(E10&lt;-15,"No","Yes")))</f>
        <v>N/A</v>
      </c>
      <c r="G10" s="4">
        <v>1.293750722</v>
      </c>
      <c r="H10" s="5" t="str">
        <f>IF($B10="N/A","N/A",IF(G10&gt;15,"No",IF(G10&lt;-15,"No","Yes")))</f>
        <v>N/A</v>
      </c>
      <c r="I10" s="6">
        <v>54.95</v>
      </c>
      <c r="J10" s="6">
        <v>84.3</v>
      </c>
      <c r="K10" s="111" t="str">
        <f t="shared" si="0"/>
        <v>No</v>
      </c>
    </row>
    <row r="11" spans="1:11" x14ac:dyDescent="0.25">
      <c r="A11" s="107" t="s">
        <v>823</v>
      </c>
      <c r="B11" s="22" t="s">
        <v>213</v>
      </c>
      <c r="C11" s="64">
        <v>1002.2333333</v>
      </c>
      <c r="D11" s="5" t="str">
        <f>IF($B11="N/A","N/A",IF(C11&gt;15,"No",IF(C11&lt;-15,"No","Yes")))</f>
        <v>N/A</v>
      </c>
      <c r="E11" s="64">
        <v>1023.5434782999999</v>
      </c>
      <c r="F11" s="5" t="str">
        <f>IF($B11="N/A","N/A",IF(E11&gt;15,"No",IF(E11&lt;-15,"No","Yes")))</f>
        <v>N/A</v>
      </c>
      <c r="G11" s="64">
        <v>903.5</v>
      </c>
      <c r="H11" s="5" t="str">
        <f>IF($B11="N/A","N/A",IF(G11&gt;15,"No",IF(G11&lt;-15,"No","Yes")))</f>
        <v>N/A</v>
      </c>
      <c r="I11" s="6">
        <v>2.1259999999999999</v>
      </c>
      <c r="J11" s="6">
        <v>-11.7</v>
      </c>
      <c r="K11" s="111" t="str">
        <f t="shared" si="0"/>
        <v>Yes</v>
      </c>
    </row>
    <row r="12" spans="1:11" x14ac:dyDescent="0.25">
      <c r="A12" s="107" t="s">
        <v>310</v>
      </c>
      <c r="B12" s="22" t="s">
        <v>214</v>
      </c>
      <c r="C12" s="4">
        <v>95.077016006999997</v>
      </c>
      <c r="D12" s="5" t="str">
        <f>IF($B12="N/A","N/A",IF(C12&gt;100,"No",IF(C12&lt;95,"No","Yes")))</f>
        <v>Yes</v>
      </c>
      <c r="E12" s="4">
        <v>93.819624598999994</v>
      </c>
      <c r="F12" s="5" t="str">
        <f>IF($B12="N/A","N/A",IF(E12&gt;100,"No",IF(E12&lt;95,"No","Yes")))</f>
        <v>No</v>
      </c>
      <c r="G12" s="4">
        <v>98.902622155000003</v>
      </c>
      <c r="H12" s="5" t="str">
        <f>IF($B12="N/A","N/A",IF(G12&gt;100,"No",IF(G12&lt;95,"No","Yes")))</f>
        <v>Yes</v>
      </c>
      <c r="I12" s="6">
        <v>-1.32</v>
      </c>
      <c r="J12" s="6">
        <v>5.4180000000000001</v>
      </c>
      <c r="K12" s="111" t="str">
        <f t="shared" si="0"/>
        <v>Yes</v>
      </c>
    </row>
    <row r="13" spans="1:11" x14ac:dyDescent="0.25">
      <c r="A13" s="107" t="s">
        <v>824</v>
      </c>
      <c r="B13" s="22" t="s">
        <v>220</v>
      </c>
      <c r="C13" s="4">
        <v>1.2428526047999999</v>
      </c>
      <c r="D13" s="5" t="str">
        <f>IF($B13="N/A","N/A",IF(C13&gt;1,"Yes","No"))</f>
        <v>Yes</v>
      </c>
      <c r="E13" s="4">
        <v>1.2522771633000001</v>
      </c>
      <c r="F13" s="5" t="str">
        <f>IF($B13="N/A","N/A",IF(E13&gt;1,"Yes","No"))</f>
        <v>Yes</v>
      </c>
      <c r="G13" s="4">
        <v>1.2629058631000001</v>
      </c>
      <c r="H13" s="5" t="str">
        <f>IF($B13="N/A","N/A",IF(G13&gt;1,"Yes","No"))</f>
        <v>Yes</v>
      </c>
      <c r="I13" s="6">
        <v>0.75829999999999997</v>
      </c>
      <c r="J13" s="6">
        <v>0.84870000000000001</v>
      </c>
      <c r="K13" s="111" t="str">
        <f t="shared" si="0"/>
        <v>Yes</v>
      </c>
    </row>
    <row r="14" spans="1:11" x14ac:dyDescent="0.25">
      <c r="A14" s="107" t="s">
        <v>311</v>
      </c>
      <c r="B14" s="22" t="s">
        <v>214</v>
      </c>
      <c r="C14" s="4">
        <v>97.568710358999994</v>
      </c>
      <c r="D14" s="5" t="str">
        <f>IF($B14="N/A","N/A",IF(C14&gt;100,"No",IF(C14&lt;95,"No","Yes")))</f>
        <v>Yes</v>
      </c>
      <c r="E14" s="4">
        <v>94.689455210999995</v>
      </c>
      <c r="F14" s="5" t="str">
        <f>IF($B14="N/A","N/A",IF(E14&gt;100,"No",IF(E14&lt;95,"No","Yes")))</f>
        <v>No</v>
      </c>
      <c r="G14" s="4">
        <v>98.948827538000003</v>
      </c>
      <c r="H14" s="5" t="str">
        <f>IF($B14="N/A","N/A",IF(G14&gt;100,"No",IF(G14&lt;95,"No","Yes")))</f>
        <v>Yes</v>
      </c>
      <c r="I14" s="6">
        <v>-2.95</v>
      </c>
      <c r="J14" s="6">
        <v>4.4980000000000002</v>
      </c>
      <c r="K14" s="111" t="str">
        <f t="shared" si="0"/>
        <v>Yes</v>
      </c>
    </row>
    <row r="15" spans="1:11" x14ac:dyDescent="0.25">
      <c r="A15" s="107" t="s">
        <v>825</v>
      </c>
      <c r="B15" s="22" t="s">
        <v>221</v>
      </c>
      <c r="C15" s="4">
        <v>14.296548522</v>
      </c>
      <c r="D15" s="5" t="str">
        <f>IF($B15="N/A","N/A",IF(C15&gt;3,"Yes","No"))</f>
        <v>Yes</v>
      </c>
      <c r="E15" s="4">
        <v>14.634649476</v>
      </c>
      <c r="F15" s="5" t="str">
        <f>IF($B15="N/A","N/A",IF(E15&gt;3,"Yes","No"))</f>
        <v>Yes</v>
      </c>
      <c r="G15" s="4">
        <v>14.565374737000001</v>
      </c>
      <c r="H15" s="5" t="str">
        <f>IF($B15="N/A","N/A",IF(G15&gt;3,"Yes","No"))</f>
        <v>Yes</v>
      </c>
      <c r="I15" s="6">
        <v>2.3650000000000002</v>
      </c>
      <c r="J15" s="6">
        <v>-0.47299999999999998</v>
      </c>
      <c r="K15" s="111" t="str">
        <f t="shared" si="0"/>
        <v>Yes</v>
      </c>
    </row>
    <row r="16" spans="1:11" x14ac:dyDescent="0.25">
      <c r="A16" s="107" t="s">
        <v>826</v>
      </c>
      <c r="B16" s="22" t="s">
        <v>222</v>
      </c>
      <c r="C16" s="4">
        <v>6.6418000603999996</v>
      </c>
      <c r="D16" s="5" t="str">
        <f>IF($B16="N/A","N/A",IF(C16&gt;=8,"No",IF(C16&lt;2,"No","Yes")))</f>
        <v>Yes</v>
      </c>
      <c r="E16" s="4">
        <v>6.9665801923000004</v>
      </c>
      <c r="F16" s="5" t="str">
        <f>IF($B16="N/A","N/A",IF(E16&gt;=8,"No",IF(E16&lt;2,"No","Yes")))</f>
        <v>Yes</v>
      </c>
      <c r="G16" s="4">
        <v>6.5401713360000002</v>
      </c>
      <c r="H16" s="5" t="str">
        <f>IF($B16="N/A","N/A",IF(G16&gt;=8,"No",IF(G16&lt;2,"No","Yes")))</f>
        <v>Yes</v>
      </c>
      <c r="I16" s="6">
        <v>4.8899999999999997</v>
      </c>
      <c r="J16" s="6">
        <v>-6.12</v>
      </c>
      <c r="K16" s="111" t="str">
        <f t="shared" si="0"/>
        <v>Yes</v>
      </c>
    </row>
    <row r="17" spans="1:11" x14ac:dyDescent="0.25">
      <c r="A17" s="107" t="s">
        <v>312</v>
      </c>
      <c r="B17" s="22" t="s">
        <v>223</v>
      </c>
      <c r="C17" s="4">
        <v>100</v>
      </c>
      <c r="D17" s="5" t="str">
        <f>IF(OR($B17="N/A",$C17="N/A"),"N/A",IF(C17&gt;100,"No",IF(C17&lt;98,"No","Yes")))</f>
        <v>Yes</v>
      </c>
      <c r="E17" s="4">
        <v>100</v>
      </c>
      <c r="F17" s="5" t="str">
        <f>IF(OR($B17="N/A",$E17="N/A"),"N/A",IF(E17&gt;100,"No",IF(E17&lt;98,"No","Yes")))</f>
        <v>Yes</v>
      </c>
      <c r="G17" s="4">
        <v>99.965345963000004</v>
      </c>
      <c r="H17" s="5" t="str">
        <f>IF($B17="N/A","N/A",IF(G17&gt;100,"No",IF(G17&lt;98,"No","Yes")))</f>
        <v>Yes</v>
      </c>
      <c r="I17" s="6">
        <v>0</v>
      </c>
      <c r="J17" s="6">
        <v>-3.5000000000000003E-2</v>
      </c>
      <c r="K17" s="111" t="str">
        <f t="shared" si="0"/>
        <v>Yes</v>
      </c>
    </row>
    <row r="18" spans="1:11" x14ac:dyDescent="0.25">
      <c r="A18" s="107" t="s">
        <v>31</v>
      </c>
      <c r="B18" s="22" t="s">
        <v>214</v>
      </c>
      <c r="C18" s="4">
        <v>99.365750528999996</v>
      </c>
      <c r="D18" s="5" t="str">
        <f>IF($B18="N/A","N/A",IF(C18&gt;100,"No",IF(C18&lt;95,"No","Yes")))</f>
        <v>Yes</v>
      </c>
      <c r="E18" s="4">
        <v>99.481153669999998</v>
      </c>
      <c r="F18" s="5" t="str">
        <f>IF($B18="N/A","N/A",IF(E18&gt;100,"No",IF(E18&lt;95,"No","Yes")))</f>
        <v>Yes</v>
      </c>
      <c r="G18" s="4">
        <v>99.884486542999994</v>
      </c>
      <c r="H18" s="5" t="str">
        <f>IF($B18="N/A","N/A",IF(G18&gt;100,"No",IF(G18&lt;95,"No","Yes")))</f>
        <v>Yes</v>
      </c>
      <c r="I18" s="6">
        <v>0.11609999999999999</v>
      </c>
      <c r="J18" s="6">
        <v>0.40539999999999998</v>
      </c>
      <c r="K18" s="111" t="str">
        <f t="shared" si="0"/>
        <v>Yes</v>
      </c>
    </row>
    <row r="19" spans="1:11" x14ac:dyDescent="0.25">
      <c r="A19" s="107" t="s">
        <v>313</v>
      </c>
      <c r="B19" s="22" t="s">
        <v>214</v>
      </c>
      <c r="C19" s="4">
        <v>99.939595288000007</v>
      </c>
      <c r="D19" s="5" t="str">
        <f>IF($B19="N/A","N/A",IF(C19&gt;100,"No",IF(C19&lt;95,"No","Yes")))</f>
        <v>Yes</v>
      </c>
      <c r="E19" s="4">
        <v>99.984739813999994</v>
      </c>
      <c r="F19" s="5" t="str">
        <f>IF($B19="N/A","N/A",IF(E19&gt;100,"No",IF(E19&lt;95,"No","Yes")))</f>
        <v>Yes</v>
      </c>
      <c r="G19" s="4">
        <v>99.988448653999995</v>
      </c>
      <c r="H19" s="5" t="str">
        <f>IF($B19="N/A","N/A",IF(G19&gt;100,"No",IF(G19&lt;95,"No","Yes")))</f>
        <v>Yes</v>
      </c>
      <c r="I19" s="6">
        <v>4.5199999999999997E-2</v>
      </c>
      <c r="J19" s="6">
        <v>3.7000000000000002E-3</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99.919140580000004</v>
      </c>
      <c r="H20" s="5" t="str">
        <f>IF($B20="N/A","N/A",IF(G20&gt;100,"No",IF(G20&lt;98,"No","Yes")))</f>
        <v>Yes</v>
      </c>
      <c r="I20" s="6">
        <v>0</v>
      </c>
      <c r="J20" s="6">
        <v>-8.1000000000000003E-2</v>
      </c>
      <c r="K20" s="111" t="str">
        <f t="shared" si="0"/>
        <v>Yes</v>
      </c>
    </row>
    <row r="21" spans="1:11" x14ac:dyDescent="0.25">
      <c r="A21" s="107" t="s">
        <v>828</v>
      </c>
      <c r="B21" s="22" t="s">
        <v>225</v>
      </c>
      <c r="C21" s="4">
        <v>7.7324071278000002</v>
      </c>
      <c r="D21" s="5" t="str">
        <f>IF($B21="N/A","N/A",IF(C21&gt;=2,"Yes","No"))</f>
        <v>Yes</v>
      </c>
      <c r="E21" s="4">
        <v>7.7497329467</v>
      </c>
      <c r="F21" s="5" t="str">
        <f>IF($B21="N/A","N/A",IF(E21&gt;=2,"Yes","No"))</f>
        <v>Yes</v>
      </c>
      <c r="G21" s="4">
        <v>7.8159537572</v>
      </c>
      <c r="H21" s="5" t="str">
        <f>IF($B21="N/A","N/A",IF(G21&gt;=2,"Yes","No"))</f>
        <v>Yes</v>
      </c>
      <c r="I21" s="6">
        <v>0.22409999999999999</v>
      </c>
      <c r="J21" s="6">
        <v>0.85450000000000004</v>
      </c>
      <c r="K21" s="111" t="str">
        <f t="shared" si="0"/>
        <v>Yes</v>
      </c>
    </row>
    <row r="22" spans="1:11" x14ac:dyDescent="0.25">
      <c r="A22" s="107" t="s">
        <v>829</v>
      </c>
      <c r="B22" s="22" t="s">
        <v>226</v>
      </c>
      <c r="C22" s="4">
        <v>5.9800664452000003</v>
      </c>
      <c r="D22" s="5" t="str">
        <f>IF($B22="N/A","N/A",IF(C22&gt;30,"No",IF(C22&lt;5,"No","Yes")))</f>
        <v>Yes</v>
      </c>
      <c r="E22" s="4">
        <v>6.5466198687999997</v>
      </c>
      <c r="F22" s="5" t="str">
        <f>IF($B22="N/A","N/A",IF(E22&gt;30,"No",IF(E22&lt;5,"No","Yes")))</f>
        <v>Yes</v>
      </c>
      <c r="G22" s="4">
        <v>6.0924855491000001</v>
      </c>
      <c r="H22" s="5" t="str">
        <f>IF($B22="N/A","N/A",IF(G22&gt;30,"No",IF(G22&lt;5,"No","Yes")))</f>
        <v>Yes</v>
      </c>
      <c r="I22" s="6">
        <v>9.4740000000000002</v>
      </c>
      <c r="J22" s="6">
        <v>-6.94</v>
      </c>
      <c r="K22" s="111" t="str">
        <f t="shared" si="0"/>
        <v>Yes</v>
      </c>
    </row>
    <row r="23" spans="1:11" x14ac:dyDescent="0.25">
      <c r="A23" s="107" t="s">
        <v>830</v>
      </c>
      <c r="B23" s="22" t="s">
        <v>227</v>
      </c>
      <c r="C23" s="4">
        <v>42.691029899999997</v>
      </c>
      <c r="D23" s="5" t="str">
        <f>IF($B23="N/A","N/A",IF(C23&gt;75,"No",IF(C23&lt;15,"No","Yes")))</f>
        <v>Yes</v>
      </c>
      <c r="E23" s="4">
        <v>49.671905997000003</v>
      </c>
      <c r="F23" s="5" t="str">
        <f>IF($B23="N/A","N/A",IF(E23&gt;75,"No",IF(E23&lt;15,"No","Yes")))</f>
        <v>Yes</v>
      </c>
      <c r="G23" s="4">
        <v>46.462427746000003</v>
      </c>
      <c r="H23" s="5" t="str">
        <f>IF($B23="N/A","N/A",IF(G23&gt;75,"No",IF(G23&lt;15,"No","Yes")))</f>
        <v>Yes</v>
      </c>
      <c r="I23" s="6">
        <v>16.350000000000001</v>
      </c>
      <c r="J23" s="6">
        <v>-6.46</v>
      </c>
      <c r="K23" s="111" t="str">
        <f t="shared" si="0"/>
        <v>Yes</v>
      </c>
    </row>
    <row r="24" spans="1:11" x14ac:dyDescent="0.25">
      <c r="A24" s="107" t="s">
        <v>831</v>
      </c>
      <c r="B24" s="22" t="s">
        <v>228</v>
      </c>
      <c r="C24" s="4">
        <v>50.875868318000002</v>
      </c>
      <c r="D24" s="5" t="str">
        <f>IF($B24="N/A","N/A",IF(C24&gt;70,"No",IF(C24&lt;25,"No","Yes")))</f>
        <v>Yes</v>
      </c>
      <c r="E24" s="4">
        <v>43.293148176000003</v>
      </c>
      <c r="F24" s="5" t="str">
        <f>IF($B24="N/A","N/A",IF(E24&gt;70,"No",IF(E24&lt;25,"No","Yes")))</f>
        <v>Yes</v>
      </c>
      <c r="G24" s="4">
        <v>47.190751444999997</v>
      </c>
      <c r="H24" s="5" t="str">
        <f>IF($B24="N/A","N/A",IF(G24&gt;70,"No",IF(G24&lt;25,"No","Yes")))</f>
        <v>Yes</v>
      </c>
      <c r="I24" s="6">
        <v>-14.9</v>
      </c>
      <c r="J24" s="6">
        <v>9.0030000000000001</v>
      </c>
      <c r="K24" s="111" t="str">
        <f t="shared" si="0"/>
        <v>Yes</v>
      </c>
    </row>
    <row r="25" spans="1:11" x14ac:dyDescent="0.25">
      <c r="A25" s="107" t="s">
        <v>318</v>
      </c>
      <c r="B25" s="22" t="s">
        <v>229</v>
      </c>
      <c r="C25" s="4">
        <v>51.706433101999998</v>
      </c>
      <c r="D25" s="5" t="str">
        <f>IF($B25="N/A","N/A",IF(C25&gt;70,"No",IF(C25&lt;35,"No","Yes")))</f>
        <v>Yes</v>
      </c>
      <c r="E25" s="4">
        <v>53.349610865000002</v>
      </c>
      <c r="F25" s="5" t="str">
        <f>IF($B25="N/A","N/A",IF(E25&gt;70,"No",IF(E25&lt;35,"No","Yes")))</f>
        <v>Yes</v>
      </c>
      <c r="G25" s="4">
        <v>57.745177312999999</v>
      </c>
      <c r="H25" s="5" t="str">
        <f>IF($B25="N/A","N/A",IF(G25&gt;70,"No",IF(G25&lt;35,"No","Yes")))</f>
        <v>Yes</v>
      </c>
      <c r="I25" s="6">
        <v>3.1779999999999999</v>
      </c>
      <c r="J25" s="6">
        <v>8.2390000000000008</v>
      </c>
      <c r="K25" s="111" t="str">
        <f t="shared" si="0"/>
        <v>Yes</v>
      </c>
    </row>
    <row r="26" spans="1:11" x14ac:dyDescent="0.25">
      <c r="A26" s="107" t="s">
        <v>832</v>
      </c>
      <c r="B26" s="22" t="s">
        <v>220</v>
      </c>
      <c r="C26" s="4">
        <v>2.4810163551</v>
      </c>
      <c r="D26" s="5" t="str">
        <f>IF($B26="N/A","N/A",IF(C26&gt;1,"Yes","No"))</f>
        <v>Yes</v>
      </c>
      <c r="E26" s="4">
        <v>2.4656750571999999</v>
      </c>
      <c r="F26" s="5" t="str">
        <f>IF($B26="N/A","N/A",IF(E26&gt;1,"Yes","No"))</f>
        <v>Yes</v>
      </c>
      <c r="G26" s="4">
        <v>2.4662932586999999</v>
      </c>
      <c r="H26" s="5" t="str">
        <f>IF($B26="N/A","N/A",IF(G26&gt;1,"Yes","No"))</f>
        <v>Yes</v>
      </c>
      <c r="I26" s="6">
        <v>-0.61799999999999999</v>
      </c>
      <c r="J26" s="6">
        <v>2.5100000000000001E-2</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49.299065421000002</v>
      </c>
      <c r="D28" s="5" t="str">
        <f>IF($B28="N/A","N/A",IF(C28&gt;15,"No",IF(C28&lt;-15,"No","Yes")))</f>
        <v>N/A</v>
      </c>
      <c r="E28" s="4">
        <v>0</v>
      </c>
      <c r="F28" s="5" t="str">
        <f>IF($B28="N/A","N/A",IF(E28&gt;15,"No",IF(E28&lt;-15,"No","Yes")))</f>
        <v>N/A</v>
      </c>
      <c r="G28" s="4">
        <v>31.506301260000001</v>
      </c>
      <c r="H28" s="5" t="str">
        <f>IF($B28="N/A","N/A",IF(G28&gt;15,"No",IF(G28&lt;-15,"No","Yes")))</f>
        <v>N/A</v>
      </c>
      <c r="I28" s="6">
        <v>-100</v>
      </c>
      <c r="J28" s="6" t="s">
        <v>1748</v>
      </c>
      <c r="K28" s="111" t="str">
        <f t="shared" si="0"/>
        <v>N/A</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t="s">
        <v>1748</v>
      </c>
      <c r="F30" s="5" t="str">
        <f>IF($B30="N/A","N/A",IF(E30&gt;15,"No",IF(E30&lt;-15,"No","Yes")))</f>
        <v>N/A</v>
      </c>
      <c r="G30" s="4">
        <v>100</v>
      </c>
      <c r="H30" s="5" t="str">
        <f>IF($B30="N/A","N/A",IF(G30&gt;15,"No",IF(G30&lt;-15,"No","Yes")))</f>
        <v>N/A</v>
      </c>
      <c r="I30" s="6" t="s">
        <v>1748</v>
      </c>
      <c r="J30" s="6" t="s">
        <v>1748</v>
      </c>
      <c r="K30" s="111" t="str">
        <f t="shared" si="0"/>
        <v>N/A</v>
      </c>
    </row>
    <row r="31" spans="1:11" x14ac:dyDescent="0.25">
      <c r="A31" s="123" t="s">
        <v>322</v>
      </c>
      <c r="B31" s="119" t="s">
        <v>230</v>
      </c>
      <c r="C31" s="124">
        <v>99.939595288000007</v>
      </c>
      <c r="D31" s="120" t="str">
        <f>IF($B31="N/A","N/A",IF(C31&gt;=90,"Yes","No"))</f>
        <v>Yes</v>
      </c>
      <c r="E31" s="124">
        <v>99.984739813999994</v>
      </c>
      <c r="F31" s="120" t="str">
        <f>IF($B31="N/A","N/A",IF(E31&gt;=90,"Yes","No"))</f>
        <v>Yes</v>
      </c>
      <c r="G31" s="124">
        <v>99.988448653999995</v>
      </c>
      <c r="H31" s="120" t="str">
        <f>IF($B31="N/A","N/A",IF(G31&gt;=90,"Yes","No"))</f>
        <v>Yes</v>
      </c>
      <c r="I31" s="121">
        <v>4.5199999999999997E-2</v>
      </c>
      <c r="J31" s="121">
        <v>3.7000000000000002E-3</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11150</v>
      </c>
      <c r="D6" s="5" t="str">
        <f>IF(OR($B6="N/A",$C6="N/A"),"N/A",IF(C6&lt;0,"No","Yes"))</f>
        <v>N/A</v>
      </c>
      <c r="E6" s="23">
        <v>13366</v>
      </c>
      <c r="F6" s="5" t="str">
        <f>IF($B6="N/A","N/A",IF(E6&lt;0,"No","Yes"))</f>
        <v>N/A</v>
      </c>
      <c r="G6" s="23">
        <v>11603</v>
      </c>
      <c r="H6" s="5" t="str">
        <f>IF($B6="N/A","N/A",IF(G6&lt;0,"No","Yes"))</f>
        <v>N/A</v>
      </c>
      <c r="I6" s="6">
        <v>19.87</v>
      </c>
      <c r="J6" s="6">
        <v>-13.2</v>
      </c>
      <c r="K6" s="111" t="str">
        <f t="shared" ref="K6:K35" si="0">IF(J6="Div by 0", "N/A", IF(J6="N/A","N/A", IF(J6&gt;30, "No", IF(J6&lt;-30, "No", "Yes"))))</f>
        <v>Yes</v>
      </c>
    </row>
    <row r="7" spans="1:11" x14ac:dyDescent="0.25">
      <c r="A7" s="107" t="s">
        <v>436</v>
      </c>
      <c r="B7" s="73" t="s">
        <v>213</v>
      </c>
      <c r="C7" s="5">
        <v>0.15246636769999999</v>
      </c>
      <c r="D7" s="5" t="str">
        <f t="shared" ref="D7:D17" si="1">IF(OR($B7="N/A",$C7="N/A"),"N/A",IF(C7&lt;0,"No","Yes"))</f>
        <v>N/A</v>
      </c>
      <c r="E7" s="5">
        <v>0.26934011670000002</v>
      </c>
      <c r="F7" s="5" t="str">
        <f t="shared" ref="F7:F17" si="2">IF($B7="N/A","N/A",IF(E7&lt;0,"No","Yes"))</f>
        <v>N/A</v>
      </c>
      <c r="G7" s="5">
        <v>0.23269844009999999</v>
      </c>
      <c r="H7" s="5" t="str">
        <f t="shared" ref="H7:H17" si="3">IF($B7="N/A","N/A",IF(G7&lt;0,"No","Yes"))</f>
        <v>N/A</v>
      </c>
      <c r="I7" s="6">
        <v>76.66</v>
      </c>
      <c r="J7" s="6">
        <v>-13.6</v>
      </c>
      <c r="K7" s="111" t="str">
        <f t="shared" si="0"/>
        <v>Yes</v>
      </c>
    </row>
    <row r="8" spans="1:11" x14ac:dyDescent="0.25">
      <c r="A8" s="107" t="s">
        <v>437</v>
      </c>
      <c r="B8" s="73" t="s">
        <v>213</v>
      </c>
      <c r="C8" s="5">
        <v>10.573991031</v>
      </c>
      <c r="D8" s="5" t="str">
        <f t="shared" si="1"/>
        <v>N/A</v>
      </c>
      <c r="E8" s="5">
        <v>9.2174173274999998</v>
      </c>
      <c r="F8" s="5" t="str">
        <f t="shared" si="2"/>
        <v>N/A</v>
      </c>
      <c r="G8" s="5">
        <v>8.7735930362999994</v>
      </c>
      <c r="H8" s="5" t="str">
        <f t="shared" si="3"/>
        <v>N/A</v>
      </c>
      <c r="I8" s="6">
        <v>-12.8</v>
      </c>
      <c r="J8" s="6">
        <v>-4.82</v>
      </c>
      <c r="K8" s="111" t="str">
        <f t="shared" si="0"/>
        <v>Yes</v>
      </c>
    </row>
    <row r="9" spans="1:11" x14ac:dyDescent="0.25">
      <c r="A9" s="107" t="s">
        <v>438</v>
      </c>
      <c r="B9" s="73" t="s">
        <v>213</v>
      </c>
      <c r="C9" s="5">
        <v>31.121076233</v>
      </c>
      <c r="D9" s="5" t="str">
        <f t="shared" si="1"/>
        <v>N/A</v>
      </c>
      <c r="E9" s="5">
        <v>32.679934160999998</v>
      </c>
      <c r="F9" s="5" t="str">
        <f t="shared" si="2"/>
        <v>N/A</v>
      </c>
      <c r="G9" s="5">
        <v>28.277169697000001</v>
      </c>
      <c r="H9" s="5" t="str">
        <f t="shared" si="3"/>
        <v>N/A</v>
      </c>
      <c r="I9" s="6">
        <v>5.0090000000000003</v>
      </c>
      <c r="J9" s="6">
        <v>-13.5</v>
      </c>
      <c r="K9" s="111" t="str">
        <f t="shared" si="0"/>
        <v>Yes</v>
      </c>
    </row>
    <row r="10" spans="1:11" x14ac:dyDescent="0.25">
      <c r="A10" s="107" t="s">
        <v>439</v>
      </c>
      <c r="B10" s="73" t="s">
        <v>213</v>
      </c>
      <c r="C10" s="5">
        <v>58.116591927999998</v>
      </c>
      <c r="D10" s="5" t="str">
        <f t="shared" si="1"/>
        <v>N/A</v>
      </c>
      <c r="E10" s="5">
        <v>57.818345055000002</v>
      </c>
      <c r="F10" s="5" t="str">
        <f t="shared" si="2"/>
        <v>N/A</v>
      </c>
      <c r="G10" s="5">
        <v>62.656209601</v>
      </c>
      <c r="H10" s="5" t="str">
        <f t="shared" si="3"/>
        <v>N/A</v>
      </c>
      <c r="I10" s="6">
        <v>-0.51300000000000001</v>
      </c>
      <c r="J10" s="6">
        <v>8.3670000000000009</v>
      </c>
      <c r="K10" s="111" t="str">
        <f t="shared" si="0"/>
        <v>Yes</v>
      </c>
    </row>
    <row r="11" spans="1:11" x14ac:dyDescent="0.25">
      <c r="A11" s="108" t="s">
        <v>324</v>
      </c>
      <c r="B11" s="73" t="s">
        <v>213</v>
      </c>
      <c r="C11" s="5">
        <v>0</v>
      </c>
      <c r="D11" s="5" t="str">
        <f t="shared" si="1"/>
        <v>N/A</v>
      </c>
      <c r="E11" s="5">
        <v>100</v>
      </c>
      <c r="F11" s="5" t="str">
        <f t="shared" si="2"/>
        <v>N/A</v>
      </c>
      <c r="G11" s="5">
        <v>99.819012323999999</v>
      </c>
      <c r="H11" s="5" t="str">
        <f t="shared" si="3"/>
        <v>N/A</v>
      </c>
      <c r="I11" s="6" t="s">
        <v>1748</v>
      </c>
      <c r="J11" s="6">
        <v>-0.18099999999999999</v>
      </c>
      <c r="K11" s="111" t="str">
        <f t="shared" si="0"/>
        <v>Yes</v>
      </c>
    </row>
    <row r="12" spans="1:11" x14ac:dyDescent="0.25">
      <c r="A12" s="108" t="s">
        <v>310</v>
      </c>
      <c r="B12" s="73" t="s">
        <v>213</v>
      </c>
      <c r="C12" s="5">
        <v>98.304932734999994</v>
      </c>
      <c r="D12" s="5" t="str">
        <f t="shared" si="1"/>
        <v>N/A</v>
      </c>
      <c r="E12" s="5">
        <v>98.795451145000001</v>
      </c>
      <c r="F12" s="5" t="str">
        <f t="shared" si="2"/>
        <v>N/A</v>
      </c>
      <c r="G12" s="5">
        <v>98.302163234000005</v>
      </c>
      <c r="H12" s="5" t="str">
        <f t="shared" si="3"/>
        <v>N/A</v>
      </c>
      <c r="I12" s="6">
        <v>0.499</v>
      </c>
      <c r="J12" s="6">
        <v>-0.499</v>
      </c>
      <c r="K12" s="111" t="str">
        <f t="shared" si="0"/>
        <v>Yes</v>
      </c>
    </row>
    <row r="13" spans="1:11" x14ac:dyDescent="0.25">
      <c r="A13" s="108" t="s">
        <v>824</v>
      </c>
      <c r="B13" s="73" t="s">
        <v>213</v>
      </c>
      <c r="C13" s="5">
        <v>1.1296414561000001</v>
      </c>
      <c r="D13" s="5" t="str">
        <f t="shared" si="1"/>
        <v>N/A</v>
      </c>
      <c r="E13" s="5">
        <v>1.1332828474000001</v>
      </c>
      <c r="F13" s="5" t="str">
        <f t="shared" si="2"/>
        <v>N/A</v>
      </c>
      <c r="G13" s="5">
        <v>1.1133613887</v>
      </c>
      <c r="H13" s="5" t="str">
        <f t="shared" si="3"/>
        <v>N/A</v>
      </c>
      <c r="I13" s="6">
        <v>0.32229999999999998</v>
      </c>
      <c r="J13" s="6">
        <v>-1.76</v>
      </c>
      <c r="K13" s="111" t="str">
        <f t="shared" si="0"/>
        <v>Yes</v>
      </c>
    </row>
    <row r="14" spans="1:11" x14ac:dyDescent="0.25">
      <c r="A14" s="108" t="s">
        <v>311</v>
      </c>
      <c r="B14" s="73" t="s">
        <v>213</v>
      </c>
      <c r="C14" s="5">
        <v>91.650224214999994</v>
      </c>
      <c r="D14" s="5" t="str">
        <f t="shared" si="1"/>
        <v>N/A</v>
      </c>
      <c r="E14" s="5">
        <v>93.812658984999999</v>
      </c>
      <c r="F14" s="5" t="str">
        <f t="shared" si="2"/>
        <v>N/A</v>
      </c>
      <c r="G14" s="5">
        <v>66.189778505999996</v>
      </c>
      <c r="H14" s="5" t="str">
        <f t="shared" si="3"/>
        <v>N/A</v>
      </c>
      <c r="I14" s="6">
        <v>2.359</v>
      </c>
      <c r="J14" s="6">
        <v>-29.4</v>
      </c>
      <c r="K14" s="111" t="str">
        <f t="shared" si="0"/>
        <v>Yes</v>
      </c>
    </row>
    <row r="15" spans="1:11" x14ac:dyDescent="0.25">
      <c r="A15" s="108" t="s">
        <v>825</v>
      </c>
      <c r="B15" s="73" t="s">
        <v>213</v>
      </c>
      <c r="C15" s="5">
        <v>10.782464038000001</v>
      </c>
      <c r="D15" s="5" t="str">
        <f t="shared" si="1"/>
        <v>N/A</v>
      </c>
      <c r="E15" s="5">
        <v>10.709306961999999</v>
      </c>
      <c r="F15" s="5" t="str">
        <f t="shared" si="2"/>
        <v>N/A</v>
      </c>
      <c r="G15" s="5">
        <v>9.6993489582999999</v>
      </c>
      <c r="H15" s="5" t="str">
        <f t="shared" si="3"/>
        <v>N/A</v>
      </c>
      <c r="I15" s="6">
        <v>-0.67800000000000005</v>
      </c>
      <c r="J15" s="6">
        <v>-9.43</v>
      </c>
      <c r="K15" s="111" t="str">
        <f t="shared" si="0"/>
        <v>Yes</v>
      </c>
    </row>
    <row r="16" spans="1:11" x14ac:dyDescent="0.25">
      <c r="A16" s="108" t="s">
        <v>834</v>
      </c>
      <c r="B16" s="73" t="s">
        <v>213</v>
      </c>
      <c r="C16" s="5">
        <v>4.3668483196999999</v>
      </c>
      <c r="D16" s="5" t="str">
        <f t="shared" si="1"/>
        <v>N/A</v>
      </c>
      <c r="E16" s="5">
        <v>4.2403159082000004</v>
      </c>
      <c r="F16" s="5" t="str">
        <f t="shared" si="2"/>
        <v>N/A</v>
      </c>
      <c r="G16" s="5">
        <v>4.4214335542000001</v>
      </c>
      <c r="H16" s="5" t="str">
        <f t="shared" si="3"/>
        <v>N/A</v>
      </c>
      <c r="I16" s="6">
        <v>-2.9</v>
      </c>
      <c r="J16" s="6">
        <v>4.2709999999999999</v>
      </c>
      <c r="K16" s="111" t="str">
        <f t="shared" si="0"/>
        <v>Yes</v>
      </c>
    </row>
    <row r="17" spans="1:11" x14ac:dyDescent="0.25">
      <c r="A17" s="108" t="s">
        <v>827</v>
      </c>
      <c r="B17" s="73" t="s">
        <v>213</v>
      </c>
      <c r="C17" s="5">
        <v>6.9076343073000004</v>
      </c>
      <c r="D17" s="5" t="str">
        <f t="shared" si="1"/>
        <v>N/A</v>
      </c>
      <c r="E17" s="5" t="s">
        <v>1748</v>
      </c>
      <c r="F17" s="5" t="str">
        <f t="shared" si="2"/>
        <v>N/A</v>
      </c>
      <c r="G17" s="5">
        <v>8.0790774299999999</v>
      </c>
      <c r="H17" s="5" t="str">
        <f t="shared" si="3"/>
        <v>N/A</v>
      </c>
      <c r="I17" s="6" t="s">
        <v>1748</v>
      </c>
      <c r="J17" s="6" t="s">
        <v>1748</v>
      </c>
      <c r="K17" s="111" t="str">
        <f t="shared" si="0"/>
        <v>N/A</v>
      </c>
    </row>
    <row r="18" spans="1:11" x14ac:dyDescent="0.25">
      <c r="A18" s="107"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11" t="str">
        <f t="shared" si="0"/>
        <v>Yes</v>
      </c>
    </row>
    <row r="19" spans="1:11" x14ac:dyDescent="0.25">
      <c r="A19" s="107" t="s">
        <v>31</v>
      </c>
      <c r="B19" s="22" t="s">
        <v>214</v>
      </c>
      <c r="C19" s="5">
        <v>99.381165918999997</v>
      </c>
      <c r="D19" s="5" t="str">
        <f>IF(OR($B19="N/A",$C19="N/A"),"N/A",IF(C19&gt;100,"No",IF(C19&lt;95,"No","Yes")))</f>
        <v>Yes</v>
      </c>
      <c r="E19" s="5">
        <v>99.925183301000004</v>
      </c>
      <c r="F19" s="5" t="str">
        <f>IF(OR($B19="N/A",$E19="N/A"),"N/A",IF(E19&gt;100,"No",IF(E19&lt;98,"No","Yes")))</f>
        <v>Yes</v>
      </c>
      <c r="G19" s="5">
        <v>98.983021632000003</v>
      </c>
      <c r="H19" s="5" t="str">
        <f>IF($B19="N/A","N/A",IF(G19&gt;100,"No",IF(G19&lt;95,"No","Yes")))</f>
        <v>Yes</v>
      </c>
      <c r="I19" s="6">
        <v>0.5474</v>
      </c>
      <c r="J19" s="6">
        <v>-0.94299999999999995</v>
      </c>
      <c r="K19" s="111" t="str">
        <f t="shared" si="0"/>
        <v>Yes</v>
      </c>
    </row>
    <row r="20" spans="1:11" x14ac:dyDescent="0.25">
      <c r="A20" s="108" t="s">
        <v>313</v>
      </c>
      <c r="B20" s="73" t="s">
        <v>213</v>
      </c>
      <c r="C20" s="5">
        <v>98.591928250999999</v>
      </c>
      <c r="D20" s="5" t="str">
        <f t="shared" ref="D20:D35" si="4">IF(OR($B20="N/A",$C20="N/A"),"N/A",IF(C20&lt;0,"No","Yes"))</f>
        <v>N/A</v>
      </c>
      <c r="E20" s="5">
        <v>98.937602873000003</v>
      </c>
      <c r="F20" s="5" t="str">
        <f t="shared" ref="F20:F34" si="5">IF($B20="N/A","N/A",IF(E20&lt;0,"No","Yes"))</f>
        <v>N/A</v>
      </c>
      <c r="G20" s="5">
        <v>98.758941652999994</v>
      </c>
      <c r="H20" s="5" t="str">
        <f t="shared" ref="H20:H35" si="6">IF($B20="N/A","N/A",IF(G20&lt;0,"No","Yes"))</f>
        <v>N/A</v>
      </c>
      <c r="I20" s="6">
        <v>0.35060000000000002</v>
      </c>
      <c r="J20" s="6">
        <v>-0.18099999999999999</v>
      </c>
      <c r="K20" s="111" t="str">
        <f t="shared" si="0"/>
        <v>Yes</v>
      </c>
    </row>
    <row r="21" spans="1:11" x14ac:dyDescent="0.25">
      <c r="A21" s="108" t="s">
        <v>835</v>
      </c>
      <c r="B21" s="73" t="s">
        <v>213</v>
      </c>
      <c r="C21" s="5">
        <v>0</v>
      </c>
      <c r="D21" s="5" t="str">
        <f t="shared" si="4"/>
        <v>N/A</v>
      </c>
      <c r="E21" s="5">
        <v>0</v>
      </c>
      <c r="F21" s="5" t="str">
        <f t="shared" si="5"/>
        <v>N/A</v>
      </c>
      <c r="G21" s="5">
        <v>0</v>
      </c>
      <c r="H21" s="5" t="str">
        <f t="shared" si="6"/>
        <v>N/A</v>
      </c>
      <c r="I21" s="6" t="s">
        <v>1748</v>
      </c>
      <c r="J21" s="6" t="s">
        <v>1748</v>
      </c>
      <c r="K21" s="111" t="str">
        <f t="shared" si="0"/>
        <v>N/A</v>
      </c>
    </row>
    <row r="22" spans="1:11" x14ac:dyDescent="0.25">
      <c r="A22" s="108" t="s">
        <v>314</v>
      </c>
      <c r="B22" s="73" t="s">
        <v>213</v>
      </c>
      <c r="C22" s="5">
        <v>99.632286996000005</v>
      </c>
      <c r="D22" s="5" t="str">
        <f t="shared" si="4"/>
        <v>N/A</v>
      </c>
      <c r="E22" s="5">
        <v>100</v>
      </c>
      <c r="F22" s="5" t="str">
        <f t="shared" si="5"/>
        <v>N/A</v>
      </c>
      <c r="G22" s="5">
        <v>98.259070929999993</v>
      </c>
      <c r="H22" s="5" t="str">
        <f t="shared" si="6"/>
        <v>N/A</v>
      </c>
      <c r="I22" s="6">
        <v>0.36909999999999998</v>
      </c>
      <c r="J22" s="6">
        <v>-1.74</v>
      </c>
      <c r="K22" s="111" t="str">
        <f t="shared" si="0"/>
        <v>Yes</v>
      </c>
    </row>
    <row r="23" spans="1:11" x14ac:dyDescent="0.25">
      <c r="A23" s="108" t="s">
        <v>828</v>
      </c>
      <c r="B23" s="73" t="s">
        <v>213</v>
      </c>
      <c r="C23" s="5">
        <v>4.7079845170999999</v>
      </c>
      <c r="D23" s="5" t="str">
        <f t="shared" si="4"/>
        <v>N/A</v>
      </c>
      <c r="E23" s="5">
        <v>4.9473290437999999</v>
      </c>
      <c r="F23" s="5" t="str">
        <f t="shared" si="5"/>
        <v>N/A</v>
      </c>
      <c r="G23" s="5">
        <v>5.1177089729</v>
      </c>
      <c r="H23" s="5" t="str">
        <f t="shared" si="6"/>
        <v>N/A</v>
      </c>
      <c r="I23" s="6">
        <v>5.0839999999999996</v>
      </c>
      <c r="J23" s="6">
        <v>3.444</v>
      </c>
      <c r="K23" s="111" t="str">
        <f t="shared" si="0"/>
        <v>Yes</v>
      </c>
    </row>
    <row r="24" spans="1:11" x14ac:dyDescent="0.25">
      <c r="A24" s="108" t="s">
        <v>315</v>
      </c>
      <c r="B24" s="73" t="s">
        <v>213</v>
      </c>
      <c r="C24" s="5">
        <v>5.0859663336000001</v>
      </c>
      <c r="D24" s="5" t="str">
        <f t="shared" si="4"/>
        <v>N/A</v>
      </c>
      <c r="E24" s="5">
        <v>3.9952117313</v>
      </c>
      <c r="F24" s="5" t="str">
        <f t="shared" si="5"/>
        <v>N/A</v>
      </c>
      <c r="G24" s="5">
        <v>4.2101570038</v>
      </c>
      <c r="H24" s="5" t="str">
        <f t="shared" si="6"/>
        <v>N/A</v>
      </c>
      <c r="I24" s="6">
        <v>-21.4</v>
      </c>
      <c r="J24" s="6">
        <v>5.38</v>
      </c>
      <c r="K24" s="111" t="str">
        <f t="shared" si="0"/>
        <v>Yes</v>
      </c>
    </row>
    <row r="25" spans="1:11" x14ac:dyDescent="0.25">
      <c r="A25" s="108" t="s">
        <v>316</v>
      </c>
      <c r="B25" s="73" t="s">
        <v>213</v>
      </c>
      <c r="C25" s="5">
        <v>34.449545413999999</v>
      </c>
      <c r="D25" s="5" t="str">
        <f t="shared" si="4"/>
        <v>N/A</v>
      </c>
      <c r="E25" s="5">
        <v>41.538231332999999</v>
      </c>
      <c r="F25" s="5" t="str">
        <f t="shared" si="5"/>
        <v>N/A</v>
      </c>
      <c r="G25" s="5">
        <v>38.715902114000002</v>
      </c>
      <c r="H25" s="5" t="str">
        <f t="shared" si="6"/>
        <v>N/A</v>
      </c>
      <c r="I25" s="6">
        <v>20.58</v>
      </c>
      <c r="J25" s="6">
        <v>-6.79</v>
      </c>
      <c r="K25" s="111" t="str">
        <f t="shared" si="0"/>
        <v>Yes</v>
      </c>
    </row>
    <row r="26" spans="1:11" x14ac:dyDescent="0.25">
      <c r="A26" s="108" t="s">
        <v>317</v>
      </c>
      <c r="B26" s="73" t="s">
        <v>213</v>
      </c>
      <c r="C26" s="5">
        <v>58.889188945999997</v>
      </c>
      <c r="D26" s="5" t="str">
        <f t="shared" si="4"/>
        <v>N/A</v>
      </c>
      <c r="E26" s="5">
        <v>51.339218914</v>
      </c>
      <c r="F26" s="5" t="str">
        <f t="shared" si="5"/>
        <v>N/A</v>
      </c>
      <c r="G26" s="5">
        <v>56.521357776000002</v>
      </c>
      <c r="H26" s="5" t="str">
        <f t="shared" si="6"/>
        <v>N/A</v>
      </c>
      <c r="I26" s="6">
        <v>-12.8</v>
      </c>
      <c r="J26" s="6">
        <v>10.09</v>
      </c>
      <c r="K26" s="111" t="str">
        <f t="shared" si="0"/>
        <v>Yes</v>
      </c>
    </row>
    <row r="27" spans="1:11" x14ac:dyDescent="0.25">
      <c r="A27" s="108" t="s">
        <v>318</v>
      </c>
      <c r="B27" s="73" t="s">
        <v>213</v>
      </c>
      <c r="C27" s="5">
        <v>64.878923767000003</v>
      </c>
      <c r="D27" s="5" t="str">
        <f t="shared" si="4"/>
        <v>N/A</v>
      </c>
      <c r="E27" s="5">
        <v>67.499625917000003</v>
      </c>
      <c r="F27" s="5" t="str">
        <f t="shared" si="5"/>
        <v>N/A</v>
      </c>
      <c r="G27" s="5">
        <v>65.190037059000005</v>
      </c>
      <c r="H27" s="5" t="str">
        <f t="shared" si="6"/>
        <v>N/A</v>
      </c>
      <c r="I27" s="6">
        <v>4.0389999999999997</v>
      </c>
      <c r="J27" s="6">
        <v>-3.42</v>
      </c>
      <c r="K27" s="111" t="str">
        <f t="shared" si="0"/>
        <v>Yes</v>
      </c>
    </row>
    <row r="28" spans="1:11" x14ac:dyDescent="0.25">
      <c r="A28" s="108" t="s">
        <v>832</v>
      </c>
      <c r="B28" s="73" t="s">
        <v>213</v>
      </c>
      <c r="C28" s="5">
        <v>2.0131324302000002</v>
      </c>
      <c r="D28" s="5" t="str">
        <f t="shared" si="4"/>
        <v>N/A</v>
      </c>
      <c r="E28" s="5">
        <v>1.9485701618</v>
      </c>
      <c r="F28" s="5" t="str">
        <f t="shared" si="5"/>
        <v>N/A</v>
      </c>
      <c r="G28" s="5">
        <v>2.0156002114999998</v>
      </c>
      <c r="H28" s="5" t="str">
        <f t="shared" si="6"/>
        <v>N/A</v>
      </c>
      <c r="I28" s="6">
        <v>-3.21</v>
      </c>
      <c r="J28" s="6">
        <v>3.44</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7.5615150677000003</v>
      </c>
      <c r="D30" s="5" t="str">
        <f t="shared" si="4"/>
        <v>N/A</v>
      </c>
      <c r="E30" s="5">
        <v>0</v>
      </c>
      <c r="F30" s="5" t="str">
        <f t="shared" si="5"/>
        <v>N/A</v>
      </c>
      <c r="G30" s="5">
        <v>31.70280275</v>
      </c>
      <c r="H30" s="5" t="str">
        <f t="shared" si="6"/>
        <v>N/A</v>
      </c>
      <c r="I30" s="6">
        <v>-100</v>
      </c>
      <c r="J30" s="6" t="s">
        <v>1748</v>
      </c>
      <c r="K30" s="111" t="str">
        <f t="shared" si="0"/>
        <v>N/A</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t="s">
        <v>1748</v>
      </c>
      <c r="F32" s="5" t="str">
        <f t="shared" si="5"/>
        <v>N/A</v>
      </c>
      <c r="G32" s="5">
        <v>100</v>
      </c>
      <c r="H32" s="5" t="str">
        <f t="shared" si="6"/>
        <v>N/A</v>
      </c>
      <c r="I32" s="6" t="s">
        <v>1748</v>
      </c>
      <c r="J32" s="6" t="s">
        <v>1748</v>
      </c>
      <c r="K32" s="111" t="str">
        <f t="shared" si="0"/>
        <v>N/A</v>
      </c>
    </row>
    <row r="33" spans="1:11" x14ac:dyDescent="0.25">
      <c r="A33" s="108" t="s">
        <v>322</v>
      </c>
      <c r="B33" s="73" t="s">
        <v>213</v>
      </c>
      <c r="C33" s="5">
        <v>88.869955157000007</v>
      </c>
      <c r="D33" s="5" t="str">
        <f t="shared" si="4"/>
        <v>N/A</v>
      </c>
      <c r="E33" s="5">
        <v>54.189735149000001</v>
      </c>
      <c r="F33" s="5" t="str">
        <f t="shared" si="5"/>
        <v>N/A</v>
      </c>
      <c r="G33" s="5">
        <v>84.986641386000002</v>
      </c>
      <c r="H33" s="5" t="str">
        <f t="shared" si="6"/>
        <v>N/A</v>
      </c>
      <c r="I33" s="6">
        <v>-39</v>
      </c>
      <c r="J33" s="6">
        <v>56.83</v>
      </c>
      <c r="K33" s="111" t="str">
        <f t="shared" si="0"/>
        <v>No</v>
      </c>
    </row>
    <row r="34" spans="1:11" x14ac:dyDescent="0.25">
      <c r="A34" s="108" t="s">
        <v>323</v>
      </c>
      <c r="B34" s="73" t="s">
        <v>213</v>
      </c>
      <c r="C34" s="5">
        <v>21.273542600999999</v>
      </c>
      <c r="D34" s="5" t="str">
        <f t="shared" si="4"/>
        <v>N/A</v>
      </c>
      <c r="E34" s="5">
        <v>19.818943588</v>
      </c>
      <c r="F34" s="5" t="str">
        <f t="shared" si="5"/>
        <v>N/A</v>
      </c>
      <c r="G34" s="5">
        <v>19.382918211</v>
      </c>
      <c r="H34" s="5" t="str">
        <f t="shared" si="6"/>
        <v>N/A</v>
      </c>
      <c r="I34" s="6">
        <v>-6.84</v>
      </c>
      <c r="J34" s="6">
        <v>-2.2000000000000002</v>
      </c>
      <c r="K34" s="111" t="str">
        <f t="shared" si="0"/>
        <v>Yes</v>
      </c>
    </row>
    <row r="35" spans="1:11" x14ac:dyDescent="0.25">
      <c r="A35" s="108" t="s">
        <v>1731</v>
      </c>
      <c r="B35" s="73" t="s">
        <v>213</v>
      </c>
      <c r="C35" s="5">
        <v>4.1165919283000001</v>
      </c>
      <c r="D35" s="5" t="str">
        <f t="shared" si="4"/>
        <v>N/A</v>
      </c>
      <c r="E35" s="5">
        <v>0.83794702980000002</v>
      </c>
      <c r="F35" s="5" t="str">
        <f>IF($B35="N/A","N/A",IF(E35&lt;0,"No","Yes"))</f>
        <v>N/A</v>
      </c>
      <c r="G35" s="5">
        <v>0.56881840900000002</v>
      </c>
      <c r="H35" s="5" t="str">
        <f t="shared" si="6"/>
        <v>N/A</v>
      </c>
      <c r="I35" s="6">
        <v>-79.599999999999994</v>
      </c>
      <c r="J35" s="6">
        <v>-32.1</v>
      </c>
      <c r="K35" s="111" t="str">
        <f t="shared" si="0"/>
        <v>No</v>
      </c>
    </row>
    <row r="36" spans="1:11" x14ac:dyDescent="0.25">
      <c r="A36" s="109" t="s">
        <v>372</v>
      </c>
      <c r="B36" s="1" t="s">
        <v>213</v>
      </c>
      <c r="C36" s="4">
        <v>97.049327353999999</v>
      </c>
      <c r="D36" s="5" t="str">
        <f t="shared" ref="D36:D39" si="7">IF($B36="N/A","N/A",IF(C36&lt;0,"No","Yes"))</f>
        <v>N/A</v>
      </c>
      <c r="E36" s="4">
        <v>97.194373784000007</v>
      </c>
      <c r="F36" s="5" t="str">
        <f t="shared" ref="F36:F39" si="8">IF($B36="N/A","N/A",IF(E36&lt;0,"No","Yes"))</f>
        <v>N/A</v>
      </c>
      <c r="G36" s="4">
        <v>92.691545289999993</v>
      </c>
      <c r="H36" s="5" t="str">
        <f t="shared" ref="H36:H39" si="9">IF($B36="N/A","N/A",IF(G36&lt;0,"No","Yes"))</f>
        <v>N/A</v>
      </c>
      <c r="I36" s="6">
        <v>0.14949999999999999</v>
      </c>
      <c r="J36" s="6">
        <v>-4.63</v>
      </c>
      <c r="K36" s="111" t="str">
        <f>IF(J36="Div by 0", "N/A", IF(J36="N/A","N/A", IF(J36&gt;30, "No", IF(J36&lt;-30, "No", "Yes"))))</f>
        <v>Yes</v>
      </c>
    </row>
    <row r="37" spans="1:11" x14ac:dyDescent="0.25">
      <c r="A37" s="109" t="s">
        <v>373</v>
      </c>
      <c r="B37" s="1" t="s">
        <v>213</v>
      </c>
      <c r="C37" s="4">
        <v>1.6591928251000001</v>
      </c>
      <c r="D37" s="5" t="str">
        <f t="shared" si="7"/>
        <v>N/A</v>
      </c>
      <c r="E37" s="4">
        <v>1.8330091276</v>
      </c>
      <c r="F37" s="5" t="str">
        <f t="shared" si="8"/>
        <v>N/A</v>
      </c>
      <c r="G37" s="4">
        <v>3.8265965699</v>
      </c>
      <c r="H37" s="5" t="str">
        <f t="shared" si="9"/>
        <v>N/A</v>
      </c>
      <c r="I37" s="6">
        <v>10.48</v>
      </c>
      <c r="J37" s="6">
        <v>108.8</v>
      </c>
      <c r="K37" s="111" t="str">
        <f>IF(J37="Div by 0", "N/A", IF(J37="N/A","N/A", IF(J37&gt;30, "No", IF(J37&lt;-30, "No", "Yes"))))</f>
        <v>No</v>
      </c>
    </row>
    <row r="38" spans="1:11" x14ac:dyDescent="0.25">
      <c r="A38" s="109" t="s">
        <v>374</v>
      </c>
      <c r="B38" s="1" t="s">
        <v>213</v>
      </c>
      <c r="C38" s="4">
        <v>0.2152466368</v>
      </c>
      <c r="D38" s="5" t="str">
        <f t="shared" si="7"/>
        <v>N/A</v>
      </c>
      <c r="E38" s="4">
        <v>0.1122250486</v>
      </c>
      <c r="F38" s="5" t="str">
        <f t="shared" si="8"/>
        <v>N/A</v>
      </c>
      <c r="G38" s="4">
        <v>0.27579074380000002</v>
      </c>
      <c r="H38" s="5" t="str">
        <f t="shared" si="9"/>
        <v>N/A</v>
      </c>
      <c r="I38" s="6">
        <v>-47.9</v>
      </c>
      <c r="J38" s="6">
        <v>145.69999999999999</v>
      </c>
      <c r="K38" s="111" t="str">
        <f>IF(J38="Div by 0", "N/A", IF(J38="N/A","N/A", IF(J38&gt;30, "No", IF(J38&lt;-30, "No", "Yes"))))</f>
        <v>No</v>
      </c>
    </row>
    <row r="39" spans="1:11" x14ac:dyDescent="0.25">
      <c r="A39" s="126" t="s">
        <v>375</v>
      </c>
      <c r="B39" s="127" t="s">
        <v>213</v>
      </c>
      <c r="C39" s="124">
        <v>0.19730941699999999</v>
      </c>
      <c r="D39" s="120" t="str">
        <f t="shared" si="7"/>
        <v>N/A</v>
      </c>
      <c r="E39" s="124">
        <v>0.30674846630000002</v>
      </c>
      <c r="F39" s="120" t="str">
        <f t="shared" si="8"/>
        <v>N/A</v>
      </c>
      <c r="G39" s="124">
        <v>0.63776609500000003</v>
      </c>
      <c r="H39" s="120" t="str">
        <f t="shared" si="9"/>
        <v>N/A</v>
      </c>
      <c r="I39" s="121">
        <v>55.47</v>
      </c>
      <c r="J39" s="121">
        <v>107.9</v>
      </c>
      <c r="K39" s="122" t="str">
        <f>IF(J39="Div by 0", "N/A", IF(J39="N/A","N/A", IF(J39&gt;30, "No", IF(J39&lt;-30, "No", "Yes"))))</f>
        <v>No</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72648</v>
      </c>
      <c r="D7" s="19" t="str">
        <f>IF($B7="N/A","N/A",IF(C7&gt;15,"No",IF(C7&lt;-15,"No","Yes")))</f>
        <v>N/A</v>
      </c>
      <c r="E7" s="18">
        <v>85929</v>
      </c>
      <c r="F7" s="19" t="str">
        <f>IF($B7="N/A","N/A",IF(E7&gt;15,"No",IF(E7&lt;-15,"No","Yes")))</f>
        <v>N/A</v>
      </c>
      <c r="G7" s="18">
        <v>155155</v>
      </c>
      <c r="H7" s="19" t="str">
        <f>IF($B7="N/A","N/A",IF(G7&gt;15,"No",IF(G7&lt;-15,"No","Yes")))</f>
        <v>N/A</v>
      </c>
      <c r="I7" s="20">
        <v>18.28</v>
      </c>
      <c r="J7" s="20">
        <v>80.56</v>
      </c>
      <c r="K7" s="112" t="str">
        <f t="shared" ref="K7:K24" si="0">IF(J7="Div by 0", "N/A", IF(J7="N/A","N/A", IF(J7&gt;30, "No", IF(J7&lt;-30, "No", "Yes"))))</f>
        <v>No</v>
      </c>
    </row>
    <row r="8" spans="1:11" x14ac:dyDescent="0.25">
      <c r="A8" s="128" t="s">
        <v>362</v>
      </c>
      <c r="B8" s="17" t="s">
        <v>213</v>
      </c>
      <c r="C8" s="21">
        <v>98.523015086000001</v>
      </c>
      <c r="D8" s="19" t="str">
        <f>IF($B8="N/A","N/A",IF(C8&gt;15,"No",IF(C8&lt;-15,"No","Yes")))</f>
        <v>N/A</v>
      </c>
      <c r="E8" s="21">
        <v>98.980553713000006</v>
      </c>
      <c r="F8" s="19" t="str">
        <f>IF($B8="N/A","N/A",IF(E8&gt;15,"No",IF(E8&lt;-15,"No","Yes")))</f>
        <v>N/A</v>
      </c>
      <c r="G8" s="21">
        <v>99.502433050999997</v>
      </c>
      <c r="H8" s="19" t="str">
        <f>IF($B8="N/A","N/A",IF(G8&gt;15,"No",IF(G8&lt;-15,"No","Yes")))</f>
        <v>N/A</v>
      </c>
      <c r="I8" s="20">
        <v>0.46439999999999998</v>
      </c>
      <c r="J8" s="20">
        <v>0.52729999999999999</v>
      </c>
      <c r="K8" s="112" t="str">
        <f t="shared" si="0"/>
        <v>Yes</v>
      </c>
    </row>
    <row r="9" spans="1:11" x14ac:dyDescent="0.25">
      <c r="A9" s="128" t="s">
        <v>119</v>
      </c>
      <c r="B9" s="22" t="s">
        <v>213</v>
      </c>
      <c r="C9" s="4">
        <v>1.4769849135999999</v>
      </c>
      <c r="D9" s="5" t="str">
        <f>IF($B9="N/A","N/A",IF(C9&gt;15,"No",IF(C9&lt;-15,"No","Yes")))</f>
        <v>N/A</v>
      </c>
      <c r="E9" s="4">
        <v>1.0194462871000001</v>
      </c>
      <c r="F9" s="5" t="str">
        <f>IF($B9="N/A","N/A",IF(E9&gt;15,"No",IF(E9&lt;-15,"No","Yes")))</f>
        <v>N/A</v>
      </c>
      <c r="G9" s="4">
        <v>0.4975669492</v>
      </c>
      <c r="H9" s="5" t="str">
        <f>IF($B9="N/A","N/A",IF(G9&gt;15,"No",IF(G9&lt;-15,"No","Yes")))</f>
        <v>N/A</v>
      </c>
      <c r="I9" s="6">
        <v>-31</v>
      </c>
      <c r="J9" s="6">
        <v>-51.2</v>
      </c>
      <c r="K9" s="111" t="str">
        <f t="shared" si="0"/>
        <v>No</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99.615956392000001</v>
      </c>
      <c r="D11" s="5" t="str">
        <f>IF(OR($B11="N/A",$C11="N/A"),"N/A",IF(C11&gt;100,"No",IF(C11&lt;95,"No","Yes")))</f>
        <v>Yes</v>
      </c>
      <c r="E11" s="4">
        <v>99.590359483</v>
      </c>
      <c r="F11" s="5" t="str">
        <f>IF(OR($B11="N/A",$E11="N/A"),"N/A",IF(E11&gt;100,"No",IF(E11&lt;95,"No","Yes")))</f>
        <v>Yes</v>
      </c>
      <c r="G11" s="4">
        <v>99.980019979999994</v>
      </c>
      <c r="H11" s="5" t="str">
        <f>IF($B11="N/A","N/A",IF(G11&gt;100,"No",IF(G11&lt;95,"No","Yes")))</f>
        <v>Yes</v>
      </c>
      <c r="I11" s="6">
        <v>-2.5999999999999999E-2</v>
      </c>
      <c r="J11" s="6">
        <v>0.39129999999999998</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78.589913005</v>
      </c>
      <c r="D13" s="5" t="str">
        <f t="shared" si="1"/>
        <v>No</v>
      </c>
      <c r="E13" s="4">
        <v>82.741565711000007</v>
      </c>
      <c r="F13" s="5" t="str">
        <f t="shared" si="2"/>
        <v>No</v>
      </c>
      <c r="G13" s="4">
        <v>80.656118074999995</v>
      </c>
      <c r="H13" s="5" t="str">
        <f t="shared" si="3"/>
        <v>No</v>
      </c>
      <c r="I13" s="6">
        <v>5.2830000000000004</v>
      </c>
      <c r="J13" s="6">
        <v>-2.52</v>
      </c>
      <c r="K13" s="111" t="str">
        <f t="shared" si="0"/>
        <v>Yes</v>
      </c>
    </row>
    <row r="14" spans="1:11" x14ac:dyDescent="0.25">
      <c r="A14" s="128" t="s">
        <v>13</v>
      </c>
      <c r="B14" s="22" t="s">
        <v>213</v>
      </c>
      <c r="C14" s="23">
        <v>71575</v>
      </c>
      <c r="D14" s="5" t="str">
        <f>IF($B14="N/A","N/A",IF(C14&gt;15,"No",IF(C14&lt;-15,"No","Yes")))</f>
        <v>N/A</v>
      </c>
      <c r="E14" s="23">
        <v>85053</v>
      </c>
      <c r="F14" s="5" t="str">
        <f>IF($B14="N/A","N/A",IF(E14&gt;15,"No",IF(E14&lt;-15,"No","Yes")))</f>
        <v>N/A</v>
      </c>
      <c r="G14" s="23">
        <v>154383</v>
      </c>
      <c r="H14" s="5" t="str">
        <f>IF($B14="N/A","N/A",IF(G14&gt;15,"No",IF(G14&lt;-15,"No","Yes")))</f>
        <v>N/A</v>
      </c>
      <c r="I14" s="6">
        <v>18.829999999999998</v>
      </c>
      <c r="J14" s="6">
        <v>81.510000000000005</v>
      </c>
      <c r="K14" s="111" t="str">
        <f t="shared" si="0"/>
        <v>No</v>
      </c>
    </row>
    <row r="15" spans="1:11" x14ac:dyDescent="0.25">
      <c r="A15" s="128" t="s">
        <v>440</v>
      </c>
      <c r="B15" s="22" t="s">
        <v>215</v>
      </c>
      <c r="C15" s="4">
        <v>0.41634648969999999</v>
      </c>
      <c r="D15" s="5" t="str">
        <f>IF($B15="N/A","N/A",IF(C15&gt;20,"No",IF(C15&lt;5,"No","Yes")))</f>
        <v>No</v>
      </c>
      <c r="E15" s="4">
        <v>0.2998130577</v>
      </c>
      <c r="F15" s="5" t="str">
        <f>IF($B15="N/A","N/A",IF(E15&gt;20,"No",IF(E15&lt;5,"No","Yes")))</f>
        <v>No</v>
      </c>
      <c r="G15" s="4">
        <v>0.28306225429999998</v>
      </c>
      <c r="H15" s="5" t="str">
        <f>IF($B15="N/A","N/A",IF(G15&gt;20,"No",IF(G15&lt;5,"No","Yes")))</f>
        <v>No</v>
      </c>
      <c r="I15" s="6">
        <v>-28</v>
      </c>
      <c r="J15" s="6">
        <v>-5.59</v>
      </c>
      <c r="K15" s="111" t="str">
        <f t="shared" si="0"/>
        <v>Yes</v>
      </c>
    </row>
    <row r="16" spans="1:11" x14ac:dyDescent="0.25">
      <c r="A16" s="128" t="s">
        <v>441</v>
      </c>
      <c r="B16" s="17" t="s">
        <v>213</v>
      </c>
      <c r="C16" s="4">
        <v>99.583653510000005</v>
      </c>
      <c r="D16" s="5" t="str">
        <f>IF($B16="N/A","N/A",IF(C16&gt;15,"No",IF(C16&lt;-15,"No","Yes")))</f>
        <v>N/A</v>
      </c>
      <c r="E16" s="4">
        <v>99.700186942000002</v>
      </c>
      <c r="F16" s="5" t="str">
        <f>IF($B16="N/A","N/A",IF(E16&gt;15,"No",IF(E16&lt;-15,"No","Yes")))</f>
        <v>N/A</v>
      </c>
      <c r="G16" s="4">
        <v>99.716937745999999</v>
      </c>
      <c r="H16" s="5" t="str">
        <f>IF($B16="N/A","N/A",IF(G16&gt;15,"No",IF(G16&lt;-15,"No","Yes")))</f>
        <v>N/A</v>
      </c>
      <c r="I16" s="6">
        <v>0.11700000000000001</v>
      </c>
      <c r="J16" s="6">
        <v>1.6799999999999999E-2</v>
      </c>
      <c r="K16" s="111" t="str">
        <f t="shared" si="0"/>
        <v>Yes</v>
      </c>
    </row>
    <row r="17" spans="1:11" x14ac:dyDescent="0.25">
      <c r="A17" s="128" t="s">
        <v>442</v>
      </c>
      <c r="B17" s="22" t="s">
        <v>235</v>
      </c>
      <c r="C17" s="4">
        <v>44.250087321000002</v>
      </c>
      <c r="D17" s="5" t="str">
        <f>IF($B17="N/A","N/A",IF(C17&gt;1,"Yes","No"))</f>
        <v>Yes</v>
      </c>
      <c r="E17" s="4">
        <v>30.887799372</v>
      </c>
      <c r="F17" s="5" t="str">
        <f>IF($B17="N/A","N/A",IF(E17&gt;1,"Yes","No"))</f>
        <v>Yes</v>
      </c>
      <c r="G17" s="4">
        <v>74.971985257</v>
      </c>
      <c r="H17" s="5" t="str">
        <f>IF($B17="N/A","N/A",IF(G17&gt;1,"Yes","No"))</f>
        <v>Yes</v>
      </c>
      <c r="I17" s="6">
        <v>-30.2</v>
      </c>
      <c r="J17" s="6">
        <v>142.69999999999999</v>
      </c>
      <c r="K17" s="111" t="str">
        <f t="shared" si="0"/>
        <v>No</v>
      </c>
    </row>
    <row r="18" spans="1:11" x14ac:dyDescent="0.25">
      <c r="A18" s="128" t="s">
        <v>859</v>
      </c>
      <c r="B18" s="22" t="s">
        <v>213</v>
      </c>
      <c r="C18" s="75">
        <v>4379.2800581000001</v>
      </c>
      <c r="D18" s="5" t="str">
        <f>IF($B18="N/A","N/A",IF(C18&gt;15,"No",IF(C18&lt;-15,"No","Yes")))</f>
        <v>N/A</v>
      </c>
      <c r="E18" s="75">
        <v>4390.0077271999999</v>
      </c>
      <c r="F18" s="5" t="str">
        <f>IF($B18="N/A","N/A",IF(E18&gt;15,"No",IF(E18&lt;-15,"No","Yes")))</f>
        <v>N/A</v>
      </c>
      <c r="G18" s="75">
        <v>3176.8171136000001</v>
      </c>
      <c r="H18" s="5" t="str">
        <f>IF($B18="N/A","N/A",IF(G18&gt;15,"No",IF(G18&lt;-15,"No","Yes")))</f>
        <v>N/A</v>
      </c>
      <c r="I18" s="6">
        <v>0.245</v>
      </c>
      <c r="J18" s="6">
        <v>-27.6</v>
      </c>
      <c r="K18" s="111" t="str">
        <f t="shared" si="0"/>
        <v>Yes</v>
      </c>
    </row>
    <row r="19" spans="1:11" x14ac:dyDescent="0.25">
      <c r="A19" s="110" t="s">
        <v>131</v>
      </c>
      <c r="B19" s="22" t="s">
        <v>213</v>
      </c>
      <c r="C19" s="23">
        <v>11</v>
      </c>
      <c r="D19" s="22" t="s">
        <v>213</v>
      </c>
      <c r="E19" s="23">
        <v>11</v>
      </c>
      <c r="F19" s="22" t="s">
        <v>213</v>
      </c>
      <c r="G19" s="23">
        <v>11</v>
      </c>
      <c r="H19" s="5" t="str">
        <f>IF($B19="N/A","N/A",IF(G19&gt;15,"No",IF(G19&lt;-15,"No","Yes")))</f>
        <v>N/A</v>
      </c>
      <c r="I19" s="6">
        <v>0</v>
      </c>
      <c r="J19" s="6">
        <v>350</v>
      </c>
      <c r="K19" s="111" t="str">
        <f t="shared" si="0"/>
        <v>No</v>
      </c>
    </row>
    <row r="20" spans="1:11" x14ac:dyDescent="0.25">
      <c r="A20" s="110" t="s">
        <v>346</v>
      </c>
      <c r="B20" s="17" t="s">
        <v>213</v>
      </c>
      <c r="C20" s="4">
        <v>2.7530008000000001E-3</v>
      </c>
      <c r="D20" s="22" t="s">
        <v>213</v>
      </c>
      <c r="E20" s="4">
        <v>2.3275028999999998E-3</v>
      </c>
      <c r="F20" s="22" t="s">
        <v>213</v>
      </c>
      <c r="G20" s="4">
        <v>5.8006510000000004E-3</v>
      </c>
      <c r="H20" s="5" t="str">
        <f>IF($B20="N/A","N/A",IF(G20&gt;15,"No",IF(G20&lt;-15,"No","Yes")))</f>
        <v>N/A</v>
      </c>
      <c r="I20" s="6">
        <v>-15.5</v>
      </c>
      <c r="J20" s="6">
        <v>149.19999999999999</v>
      </c>
      <c r="K20" s="111" t="str">
        <f t="shared" si="0"/>
        <v>No</v>
      </c>
    </row>
    <row r="21" spans="1:11" ht="25" x14ac:dyDescent="0.25">
      <c r="A21" s="110" t="s">
        <v>838</v>
      </c>
      <c r="B21" s="22" t="s">
        <v>213</v>
      </c>
      <c r="C21" s="75">
        <v>6409.5</v>
      </c>
      <c r="D21" s="5" t="str">
        <f>IF($B21="N/A","N/A",IF(C21&gt;60,"No",IF(C21&lt;15,"No","Yes")))</f>
        <v>N/A</v>
      </c>
      <c r="E21" s="75">
        <v>7277</v>
      </c>
      <c r="F21" s="5" t="str">
        <f>IF($B21="N/A","N/A",IF(E21&gt;60,"No",IF(E21&lt;15,"No","Yes")))</f>
        <v>N/A</v>
      </c>
      <c r="G21" s="75">
        <v>4568.6666667</v>
      </c>
      <c r="H21" s="5" t="str">
        <f>IF($B21="N/A","N/A",IF(G21&gt;60,"No",IF(G21&lt;15,"No","Yes")))</f>
        <v>N/A</v>
      </c>
      <c r="I21" s="6">
        <v>13.53</v>
      </c>
      <c r="J21" s="6">
        <v>-37.200000000000003</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71277</v>
      </c>
      <c r="D6" s="5" t="str">
        <f>IF($B6="N/A","N/A",IF(C6&gt;15,"No",IF(C6&lt;-15,"No","Yes")))</f>
        <v>N/A</v>
      </c>
      <c r="E6" s="23">
        <v>84798</v>
      </c>
      <c r="F6" s="5" t="str">
        <f>IF($B6="N/A","N/A",IF(E6&gt;15,"No",IF(E6&lt;-15,"No","Yes")))</f>
        <v>N/A</v>
      </c>
      <c r="G6" s="23">
        <v>153946</v>
      </c>
      <c r="H6" s="5" t="str">
        <f>IF($B6="N/A","N/A",IF(G6&gt;15,"No",IF(G6&lt;-15,"No","Yes")))</f>
        <v>N/A</v>
      </c>
      <c r="I6" s="6">
        <v>18.97</v>
      </c>
      <c r="J6" s="6">
        <v>81.540000000000006</v>
      </c>
      <c r="K6" s="111" t="str">
        <f t="shared" ref="K6:K1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247.00087306</v>
      </c>
      <c r="D9" s="5" t="str">
        <f>IF($B9="N/A","N/A",IF(C9&gt;100,"No",IF(C9&lt;50,"No","Yes")))</f>
        <v>No</v>
      </c>
      <c r="E9" s="24">
        <v>244.88623143999999</v>
      </c>
      <c r="F9" s="5" t="str">
        <f>IF($B9="N/A","N/A",IF(E9&gt;100,"No",IF(E9&lt;50,"No","Yes")))</f>
        <v>No</v>
      </c>
      <c r="G9" s="24">
        <v>245.35244574999999</v>
      </c>
      <c r="H9" s="5" t="str">
        <f>IF($B9="N/A","N/A",IF(G9&gt;100,"No",IF(G9&lt;50,"No","Yes")))</f>
        <v>No</v>
      </c>
      <c r="I9" s="6">
        <v>-0.85599999999999998</v>
      </c>
      <c r="J9" s="6">
        <v>0.19040000000000001</v>
      </c>
      <c r="K9" s="111" t="str">
        <f t="shared" si="0"/>
        <v>Yes</v>
      </c>
    </row>
    <row r="10" spans="1:11" ht="25" x14ac:dyDescent="0.25">
      <c r="A10" s="130" t="s">
        <v>841</v>
      </c>
      <c r="B10" s="22" t="s">
        <v>213</v>
      </c>
      <c r="C10" s="24">
        <v>412.52835026000002</v>
      </c>
      <c r="D10" s="5" t="str">
        <f>IF($B10="N/A","N/A",IF(C10&gt;15,"No",IF(C10&lt;-15,"No","Yes")))</f>
        <v>N/A</v>
      </c>
      <c r="E10" s="24">
        <v>437.79752925999998</v>
      </c>
      <c r="F10" s="5" t="str">
        <f>IF($B10="N/A","N/A",IF(E10&gt;15,"No",IF(E10&lt;-15,"No","Yes")))</f>
        <v>N/A</v>
      </c>
      <c r="G10" s="24">
        <v>645.65680180000004</v>
      </c>
      <c r="H10" s="5" t="str">
        <f>IF($B10="N/A","N/A",IF(G10&gt;15,"No",IF(G10&lt;-15,"No","Yes")))</f>
        <v>N/A</v>
      </c>
      <c r="I10" s="6">
        <v>6.125</v>
      </c>
      <c r="J10" s="6">
        <v>47.48</v>
      </c>
      <c r="K10" s="111" t="str">
        <f t="shared" si="0"/>
        <v>No</v>
      </c>
    </row>
    <row r="11" spans="1:11" ht="25" x14ac:dyDescent="0.25">
      <c r="A11" s="130" t="s">
        <v>842</v>
      </c>
      <c r="B11" s="22" t="s">
        <v>213</v>
      </c>
      <c r="C11" s="24">
        <v>427.55145884000001</v>
      </c>
      <c r="D11" s="5" t="str">
        <f>IF($B11="N/A","N/A",IF(C11&gt;15,"No",IF(C11&lt;-15,"No","Yes")))</f>
        <v>N/A</v>
      </c>
      <c r="E11" s="24">
        <v>390.54485212999998</v>
      </c>
      <c r="F11" s="5" t="str">
        <f>IF($B11="N/A","N/A",IF(E11&gt;15,"No",IF(E11&lt;-15,"No","Yes")))</f>
        <v>N/A</v>
      </c>
      <c r="G11" s="24">
        <v>632.46323629000005</v>
      </c>
      <c r="H11" s="5" t="str">
        <f>IF($B11="N/A","N/A",IF(G11&gt;15,"No",IF(G11&lt;-15,"No","Yes")))</f>
        <v>N/A</v>
      </c>
      <c r="I11" s="6">
        <v>-8.66</v>
      </c>
      <c r="J11" s="6">
        <v>61.94</v>
      </c>
      <c r="K11" s="111" t="str">
        <f t="shared" si="0"/>
        <v>No</v>
      </c>
    </row>
    <row r="12" spans="1:11" ht="25" x14ac:dyDescent="0.25">
      <c r="A12" s="130" t="s">
        <v>843</v>
      </c>
      <c r="B12" s="22" t="s">
        <v>213</v>
      </c>
      <c r="C12" s="24">
        <v>27.275861344999999</v>
      </c>
      <c r="D12" s="5" t="str">
        <f>IF($B12="N/A","N/A",IF(C12&gt;15,"No",IF(C12&lt;-15,"No","Yes")))</f>
        <v>N/A</v>
      </c>
      <c r="E12" s="24">
        <v>27.910940989</v>
      </c>
      <c r="F12" s="5" t="str">
        <f>IF($B12="N/A","N/A",IF(E12&gt;15,"No",IF(E12&lt;-15,"No","Yes")))</f>
        <v>N/A</v>
      </c>
      <c r="G12" s="24">
        <v>58.164781955999999</v>
      </c>
      <c r="H12" s="5" t="str">
        <f>IF($B12="N/A","N/A",IF(G12&gt;15,"No",IF(G12&lt;-15,"No","Yes")))</f>
        <v>N/A</v>
      </c>
      <c r="I12" s="6">
        <v>2.3279999999999998</v>
      </c>
      <c r="J12" s="6">
        <v>108.4</v>
      </c>
      <c r="K12" s="111" t="str">
        <f t="shared" si="0"/>
        <v>No</v>
      </c>
    </row>
    <row r="13" spans="1:11" x14ac:dyDescent="0.25">
      <c r="A13" s="130" t="s">
        <v>652</v>
      </c>
      <c r="B13" s="22" t="s">
        <v>237</v>
      </c>
      <c r="C13" s="4">
        <v>65.224406189999996</v>
      </c>
      <c r="D13" s="5" t="str">
        <f>IF($B13="N/A","N/A",IF(C13&gt;99,"No",IF(C13&lt;75,"No","Yes")))</f>
        <v>No</v>
      </c>
      <c r="E13" s="4">
        <v>66.900162739999999</v>
      </c>
      <c r="F13" s="5" t="str">
        <f>IF($B13="N/A","N/A",IF(E13&gt;99,"No",IF(E13&lt;75,"No","Yes")))</f>
        <v>No</v>
      </c>
      <c r="G13" s="4">
        <v>78.604835461999997</v>
      </c>
      <c r="H13" s="5" t="str">
        <f>IF($B13="N/A","N/A",IF(G13&gt;99,"No",IF(G13&lt;75,"No","Yes")))</f>
        <v>Yes</v>
      </c>
      <c r="I13" s="6">
        <v>2.569</v>
      </c>
      <c r="J13" s="6">
        <v>17.5</v>
      </c>
      <c r="K13" s="111" t="str">
        <f t="shared" ref="K13:K24" si="1">IF(J13="Div by 0", "N/A", IF(J13="N/A","N/A", IF(J13&gt;30, "No", IF(J13&lt;-30, "No", "Yes"))))</f>
        <v>Yes</v>
      </c>
    </row>
    <row r="14" spans="1:11" x14ac:dyDescent="0.25">
      <c r="A14" s="130" t="s">
        <v>493</v>
      </c>
      <c r="B14" s="22" t="s">
        <v>213</v>
      </c>
      <c r="C14" s="5">
        <v>99.870939987</v>
      </c>
      <c r="D14" s="5" t="str">
        <f>IF($B14="N/A","N/A",IF(C14&gt;15,"No",IF(C14&lt;-15,"No","Yes")))</f>
        <v>N/A</v>
      </c>
      <c r="E14" s="5">
        <v>99.113343909999998</v>
      </c>
      <c r="F14" s="5" t="str">
        <f>IF($B14="N/A","N/A",IF(E14&gt;15,"No",IF(E14&lt;-15,"No","Yes")))</f>
        <v>N/A</v>
      </c>
      <c r="G14" s="5">
        <v>51.609384425999998</v>
      </c>
      <c r="H14" s="5" t="str">
        <f>IF($B14="N/A","N/A",IF(G14&gt;15,"No",IF(G14&lt;-15,"No","Yes")))</f>
        <v>N/A</v>
      </c>
      <c r="I14" s="6">
        <v>-0.75900000000000001</v>
      </c>
      <c r="J14" s="6">
        <v>-47.9</v>
      </c>
      <c r="K14" s="111" t="str">
        <f t="shared" si="1"/>
        <v>No</v>
      </c>
    </row>
    <row r="15" spans="1:11" x14ac:dyDescent="0.25">
      <c r="A15" s="130" t="s">
        <v>844</v>
      </c>
      <c r="B15" s="22" t="s">
        <v>213</v>
      </c>
      <c r="C15" s="23">
        <v>18.575963816000002</v>
      </c>
      <c r="D15" s="5" t="str">
        <f>IF($B15="N/A","N/A",IF(C15&gt;15,"No",IF(C15&lt;-15,"No","Yes")))</f>
        <v>N/A</v>
      </c>
      <c r="E15" s="6">
        <v>15.951251178</v>
      </c>
      <c r="F15" s="5" t="str">
        <f>IF($B15="N/A","N/A",IF(E15&gt;15,"No",IF(E15&lt;-15,"No","Yes")))</f>
        <v>N/A</v>
      </c>
      <c r="G15" s="6">
        <v>13.072679817999999</v>
      </c>
      <c r="H15" s="5" t="str">
        <f>IF($B15="N/A","N/A",IF(G15&gt;15,"No",IF(G15&lt;-15,"No","Yes")))</f>
        <v>N/A</v>
      </c>
      <c r="I15" s="6">
        <v>-14.1</v>
      </c>
      <c r="J15" s="6">
        <v>-18</v>
      </c>
      <c r="K15" s="111" t="str">
        <f t="shared" si="1"/>
        <v>Yes</v>
      </c>
    </row>
    <row r="16" spans="1:11" x14ac:dyDescent="0.25">
      <c r="A16" s="131" t="s">
        <v>653</v>
      </c>
      <c r="B16" s="38" t="s">
        <v>238</v>
      </c>
      <c r="C16" s="5">
        <v>16.619666933000001</v>
      </c>
      <c r="D16" s="5" t="str">
        <f>IF($B16="N/A","N/A",IF(C16&gt;20,"No",IF(C16&lt;=0,"No","Yes")))</f>
        <v>Yes</v>
      </c>
      <c r="E16" s="5">
        <v>16.447321871</v>
      </c>
      <c r="F16" s="5" t="str">
        <f>IF($B16="N/A","N/A",IF(E16&gt;20,"No",IF(E16&lt;=0,"No","Yes")))</f>
        <v>Yes</v>
      </c>
      <c r="G16" s="5">
        <v>10.139919192000001</v>
      </c>
      <c r="H16" s="5" t="str">
        <f>IF($B16="N/A","N/A",IF(G16&gt;20,"No",IF(G16&lt;=0,"No","Yes")))</f>
        <v>Yes</v>
      </c>
      <c r="I16" s="6">
        <v>-1.04</v>
      </c>
      <c r="J16" s="6">
        <v>-38.299999999999997</v>
      </c>
      <c r="K16" s="111" t="str">
        <f t="shared" si="1"/>
        <v>No</v>
      </c>
    </row>
    <row r="17" spans="1:11" x14ac:dyDescent="0.25">
      <c r="A17" s="131" t="s">
        <v>369</v>
      </c>
      <c r="B17" s="22" t="s">
        <v>213</v>
      </c>
      <c r="C17" s="5">
        <v>99.510383251999997</v>
      </c>
      <c r="D17" s="5" t="str">
        <f>IF($B17="N/A","N/A",IF(C17&gt;15,"No",IF(C17&lt;-15,"No","Yes")))</f>
        <v>N/A</v>
      </c>
      <c r="E17" s="5">
        <v>99.576969958000006</v>
      </c>
      <c r="F17" s="5" t="str">
        <f>IF($B17="N/A","N/A",IF(E17&gt;15,"No",IF(E17&lt;-15,"No","Yes")))</f>
        <v>N/A</v>
      </c>
      <c r="G17" s="5">
        <v>74.208840487000003</v>
      </c>
      <c r="H17" s="5" t="str">
        <f>IF($B17="N/A","N/A",IF(G17&gt;15,"No",IF(G17&lt;-15,"No","Yes")))</f>
        <v>N/A</v>
      </c>
      <c r="I17" s="6">
        <v>6.6900000000000001E-2</v>
      </c>
      <c r="J17" s="6">
        <v>-25.5</v>
      </c>
      <c r="K17" s="111" t="str">
        <f t="shared" si="1"/>
        <v>Yes</v>
      </c>
    </row>
    <row r="18" spans="1:11" x14ac:dyDescent="0.25">
      <c r="A18" s="131" t="s">
        <v>845</v>
      </c>
      <c r="B18" s="22" t="s">
        <v>213</v>
      </c>
      <c r="C18" s="6">
        <v>10.389209364999999</v>
      </c>
      <c r="D18" s="5" t="str">
        <f>IF($B18="N/A","N/A",IF(C18&gt;15,"No",IF(C18&lt;-15,"No","Yes")))</f>
        <v>N/A</v>
      </c>
      <c r="E18" s="6">
        <v>9.9668778802000002</v>
      </c>
      <c r="F18" s="5" t="str">
        <f>IF($B18="N/A","N/A",IF(E18&gt;15,"No",IF(E18&lt;-15,"No","Yes")))</f>
        <v>N/A</v>
      </c>
      <c r="G18" s="6">
        <v>9.2204765193</v>
      </c>
      <c r="H18" s="5" t="str">
        <f>IF($B18="N/A","N/A",IF(G18&gt;15,"No",IF(G18&lt;-15,"No","Yes")))</f>
        <v>N/A</v>
      </c>
      <c r="I18" s="6">
        <v>-4.07</v>
      </c>
      <c r="J18" s="6">
        <v>-7.49</v>
      </c>
      <c r="K18" s="111" t="str">
        <f t="shared" si="1"/>
        <v>Yes</v>
      </c>
    </row>
    <row r="19" spans="1:11" x14ac:dyDescent="0.25">
      <c r="A19" s="130" t="s">
        <v>654</v>
      </c>
      <c r="B19" s="38" t="s">
        <v>239</v>
      </c>
      <c r="C19" s="5">
        <v>1.8799893374000001</v>
      </c>
      <c r="D19" s="5" t="str">
        <f>IF($B19="N/A","N/A",IF(C19&gt;10,"No",IF(C19&lt;=0,"No","Yes")))</f>
        <v>Yes</v>
      </c>
      <c r="E19" s="5">
        <v>2.3514705536</v>
      </c>
      <c r="F19" s="5" t="str">
        <f>IF($B19="N/A","N/A",IF(E19&gt;10,"No",IF(E19&lt;=0,"No","Yes")))</f>
        <v>Yes</v>
      </c>
      <c r="G19" s="5">
        <v>1.2653787692</v>
      </c>
      <c r="H19" s="5" t="str">
        <f>IF($B19="N/A","N/A",IF(G19&gt;10,"No",IF(G19&lt;=0,"No","Yes")))</f>
        <v>Yes</v>
      </c>
      <c r="I19" s="6">
        <v>25.08</v>
      </c>
      <c r="J19" s="6">
        <v>-46.2</v>
      </c>
      <c r="K19" s="111" t="str">
        <f t="shared" si="1"/>
        <v>No</v>
      </c>
    </row>
    <row r="20" spans="1:11" x14ac:dyDescent="0.25">
      <c r="A20" s="130" t="s">
        <v>129</v>
      </c>
      <c r="B20" s="22" t="s">
        <v>213</v>
      </c>
      <c r="C20" s="5">
        <v>99.925373133999997</v>
      </c>
      <c r="D20" s="5" t="str">
        <f>IF($B20="N/A","N/A",IF(C20&gt;15,"No",IF(C20&lt;-15,"No","Yes")))</f>
        <v>N/A</v>
      </c>
      <c r="E20" s="5">
        <v>100</v>
      </c>
      <c r="F20" s="5" t="str">
        <f>IF($B20="N/A","N/A",IF(E20&gt;15,"No",IF(E20&lt;-15,"No","Yes")))</f>
        <v>N/A</v>
      </c>
      <c r="G20" s="5">
        <v>100</v>
      </c>
      <c r="H20" s="5" t="str">
        <f>IF($B20="N/A","N/A",IF(G20&gt;15,"No",IF(G20&lt;-15,"No","Yes")))</f>
        <v>N/A</v>
      </c>
      <c r="I20" s="6">
        <v>7.4700000000000003E-2</v>
      </c>
      <c r="J20" s="6">
        <v>0</v>
      </c>
      <c r="K20" s="111" t="str">
        <f t="shared" si="1"/>
        <v>Yes</v>
      </c>
    </row>
    <row r="21" spans="1:11" x14ac:dyDescent="0.25">
      <c r="A21" s="130" t="s">
        <v>846</v>
      </c>
      <c r="B21" s="22" t="s">
        <v>213</v>
      </c>
      <c r="C21" s="6">
        <v>12.619118745</v>
      </c>
      <c r="D21" s="5" t="str">
        <f>IF($B21="N/A","N/A",IF(C21&gt;15,"No",IF(C21&lt;-15,"No","Yes")))</f>
        <v>N/A</v>
      </c>
      <c r="E21" s="6">
        <v>12.260280843</v>
      </c>
      <c r="F21" s="5" t="str">
        <f>IF($B21="N/A","N/A",IF(E21&gt;15,"No",IF(E21&lt;-15,"No","Yes")))</f>
        <v>N/A</v>
      </c>
      <c r="G21" s="6">
        <v>11.373203285000001</v>
      </c>
      <c r="H21" s="5" t="str">
        <f>IF($B21="N/A","N/A",IF(G21&gt;15,"No",IF(G21&lt;-15,"No","Yes")))</f>
        <v>N/A</v>
      </c>
      <c r="I21" s="6">
        <v>-2.84</v>
      </c>
      <c r="J21" s="6">
        <v>-7.24</v>
      </c>
      <c r="K21" s="111" t="str">
        <f t="shared" si="1"/>
        <v>Yes</v>
      </c>
    </row>
    <row r="22" spans="1:11" x14ac:dyDescent="0.25">
      <c r="A22" s="130" t="s">
        <v>1697</v>
      </c>
      <c r="B22" s="38" t="s">
        <v>224</v>
      </c>
      <c r="C22" s="5">
        <v>16.275937539000001</v>
      </c>
      <c r="D22" s="5" t="str">
        <f>IF($B22="N/A","N/A",IF(C22&gt;5,"No",IF(C22&lt;=0,"No","Yes")))</f>
        <v>No</v>
      </c>
      <c r="E22" s="5">
        <v>14.301044836000001</v>
      </c>
      <c r="F22" s="5" t="str">
        <f>IF($B22="N/A","N/A",IF(E22&gt;5,"No",IF(E22&lt;=0,"No","Yes")))</f>
        <v>No</v>
      </c>
      <c r="G22" s="5">
        <v>9.9898665766000008</v>
      </c>
      <c r="H22" s="5" t="str">
        <f>IF($B22="N/A","N/A",IF(G22&gt;5,"No",IF(G22&lt;=0,"No","Yes")))</f>
        <v>No</v>
      </c>
      <c r="I22" s="6">
        <v>-12.1</v>
      </c>
      <c r="J22" s="6">
        <v>-30.1</v>
      </c>
      <c r="K22" s="111" t="str">
        <f t="shared" si="1"/>
        <v>No</v>
      </c>
    </row>
    <row r="23" spans="1:11" x14ac:dyDescent="0.25">
      <c r="A23" s="130" t="s">
        <v>130</v>
      </c>
      <c r="B23" s="22" t="s">
        <v>213</v>
      </c>
      <c r="C23" s="5">
        <v>70.942160158999997</v>
      </c>
      <c r="D23" s="5" t="str">
        <f>IF($B23="N/A","N/A",IF(C23&gt;15,"No",IF(C23&lt;-15,"No","Yes")))</f>
        <v>N/A</v>
      </c>
      <c r="E23" s="5">
        <v>65.952007915999999</v>
      </c>
      <c r="F23" s="5" t="str">
        <f>IF($B23="N/A","N/A",IF(E23&gt;15,"No",IF(E23&lt;-15,"No","Yes")))</f>
        <v>N/A</v>
      </c>
      <c r="G23" s="5">
        <v>49.99024644</v>
      </c>
      <c r="H23" s="5" t="str">
        <f>IF($B23="N/A","N/A",IF(G23&gt;15,"No",IF(G23&lt;-15,"No","Yes")))</f>
        <v>N/A</v>
      </c>
      <c r="I23" s="6">
        <v>-7.03</v>
      </c>
      <c r="J23" s="6">
        <v>-24.2</v>
      </c>
      <c r="K23" s="111" t="str">
        <f t="shared" si="1"/>
        <v>Yes</v>
      </c>
    </row>
    <row r="24" spans="1:11" x14ac:dyDescent="0.25">
      <c r="A24" s="130" t="s">
        <v>847</v>
      </c>
      <c r="B24" s="22" t="s">
        <v>213</v>
      </c>
      <c r="C24" s="6">
        <v>17.372296475999999</v>
      </c>
      <c r="D24" s="5" t="str">
        <f>IF($B24="N/A","N/A",IF(C24&gt;15,"No",IF(C24&lt;-15,"No","Yes")))</f>
        <v>N/A</v>
      </c>
      <c r="E24" s="6">
        <v>16.348587147</v>
      </c>
      <c r="F24" s="5" t="str">
        <f>IF($B24="N/A","N/A",IF(E24&gt;15,"No",IF(E24&lt;-15,"No","Yes")))</f>
        <v>N/A</v>
      </c>
      <c r="G24" s="6">
        <v>12.572190427000001</v>
      </c>
      <c r="H24" s="5" t="str">
        <f>IF($B24="N/A","N/A",IF(G24&gt;15,"No",IF(G24&lt;-15,"No","Yes")))</f>
        <v>N/A</v>
      </c>
      <c r="I24" s="6">
        <v>-5.89</v>
      </c>
      <c r="J24" s="6">
        <v>-23.1</v>
      </c>
      <c r="K24" s="111" t="str">
        <f t="shared" si="1"/>
        <v>Yes</v>
      </c>
    </row>
    <row r="25" spans="1:11" x14ac:dyDescent="0.25">
      <c r="A25" s="130" t="s">
        <v>15</v>
      </c>
      <c r="B25" s="22" t="s">
        <v>240</v>
      </c>
      <c r="C25" s="5">
        <v>2.5492094224000001</v>
      </c>
      <c r="D25" s="5" t="str">
        <f>IF($B25="N/A","N/A",IF(C25&gt;20,"No",IF(C25&lt;1,"No","Yes")))</f>
        <v>Yes</v>
      </c>
      <c r="E25" s="5">
        <v>0</v>
      </c>
      <c r="F25" s="5" t="str">
        <f>IF($B25="N/A","N/A",IF(E25&gt;20,"No",IF(E25&lt;1,"No","Yes")))</f>
        <v>No</v>
      </c>
      <c r="G25" s="5">
        <v>0</v>
      </c>
      <c r="H25" s="5" t="str">
        <f>IF($B25="N/A","N/A",IF(G25&gt;20,"No",IF(G25&lt;1,"No","Yes")))</f>
        <v>No</v>
      </c>
      <c r="I25" s="6">
        <v>-100</v>
      </c>
      <c r="J25" s="6" t="s">
        <v>1748</v>
      </c>
      <c r="K25" s="111" t="str">
        <f t="shared" ref="K25:K34" si="2">IF(J25="Div by 0", "N/A", IF(J25="N/A","N/A", IF(J25&gt;30, "No", IF(J25&lt;-30, "No", "Yes"))))</f>
        <v>N/A</v>
      </c>
    </row>
    <row r="26" spans="1:11" x14ac:dyDescent="0.25">
      <c r="A26" s="130" t="s">
        <v>159</v>
      </c>
      <c r="B26" s="22" t="s">
        <v>214</v>
      </c>
      <c r="C26" s="5">
        <v>100</v>
      </c>
      <c r="D26" s="5" t="str">
        <f>IF($B26="N/A","N/A",IF(C26&gt;100,"No",IF(C26&lt;95,"No","Yes")))</f>
        <v>Yes</v>
      </c>
      <c r="E26" s="5">
        <v>100</v>
      </c>
      <c r="F26" s="5" t="str">
        <f>IF($B26="N/A","N/A",IF(E26&gt;100,"No",IF(E26&lt;95,"No","Yes")))</f>
        <v>Yes</v>
      </c>
      <c r="G26" s="5">
        <v>99.260779753999998</v>
      </c>
      <c r="H26" s="5" t="str">
        <f>IF($B26="N/A","N/A",IF(G26&gt;100,"No",IF(G26&lt;95,"No","Yes")))</f>
        <v>Yes</v>
      </c>
      <c r="I26" s="6">
        <v>0</v>
      </c>
      <c r="J26" s="6">
        <v>-0.73899999999999999</v>
      </c>
      <c r="K26" s="111" t="str">
        <f t="shared" si="2"/>
        <v>Yes</v>
      </c>
    </row>
    <row r="27" spans="1:11" x14ac:dyDescent="0.25">
      <c r="A27" s="130" t="s">
        <v>32</v>
      </c>
      <c r="B27" s="22" t="s">
        <v>214</v>
      </c>
      <c r="C27" s="5">
        <v>84.908175147999998</v>
      </c>
      <c r="D27" s="5" t="str">
        <f>IF($B27="N/A","N/A",IF(C27&gt;100,"No",IF(C27&lt;95,"No","Yes")))</f>
        <v>No</v>
      </c>
      <c r="E27" s="5">
        <v>95.304134531000003</v>
      </c>
      <c r="F27" s="5" t="str">
        <f>IF($B27="N/A","N/A",IF(E27&gt;100,"No",IF(E27&lt;95,"No","Yes")))</f>
        <v>Yes</v>
      </c>
      <c r="G27" s="5">
        <v>99.965572343999995</v>
      </c>
      <c r="H27" s="5" t="str">
        <f>IF($B27="N/A","N/A",IF(G27&gt;100,"No",IF(G27&lt;95,"No","Yes")))</f>
        <v>Yes</v>
      </c>
      <c r="I27" s="6">
        <v>12.24</v>
      </c>
      <c r="J27" s="6">
        <v>4.891</v>
      </c>
      <c r="K27" s="111" t="str">
        <f t="shared" si="2"/>
        <v>Yes</v>
      </c>
    </row>
    <row r="28" spans="1:11" x14ac:dyDescent="0.25">
      <c r="A28" s="130" t="s">
        <v>848</v>
      </c>
      <c r="B28" s="22" t="s">
        <v>226</v>
      </c>
      <c r="C28" s="5">
        <v>11.016192994000001</v>
      </c>
      <c r="D28" s="5" t="str">
        <f>IF($B28="N/A","N/A",IF(C28&gt;30,"No",IF(C28&lt;5,"No","Yes")))</f>
        <v>Yes</v>
      </c>
      <c r="E28" s="5">
        <v>21.806325480000002</v>
      </c>
      <c r="F28" s="5" t="str">
        <f>IF($B28="N/A","N/A",IF(E28&gt;30,"No",IF(E28&lt;5,"No","Yes")))</f>
        <v>Yes</v>
      </c>
      <c r="G28" s="5">
        <v>15.769398217999999</v>
      </c>
      <c r="H28" s="5" t="str">
        <f>IF($B28="N/A","N/A",IF(G28&gt;30,"No",IF(G28&lt;5,"No","Yes")))</f>
        <v>Yes</v>
      </c>
      <c r="I28" s="6">
        <v>97.95</v>
      </c>
      <c r="J28" s="6">
        <v>-27.7</v>
      </c>
      <c r="K28" s="111" t="str">
        <f t="shared" si="2"/>
        <v>Yes</v>
      </c>
    </row>
    <row r="29" spans="1:11" x14ac:dyDescent="0.25">
      <c r="A29" s="130" t="s">
        <v>849</v>
      </c>
      <c r="B29" s="22" t="s">
        <v>227</v>
      </c>
      <c r="C29" s="5">
        <v>47.610707204000001</v>
      </c>
      <c r="D29" s="5" t="str">
        <f>IF($B29="N/A","N/A",IF(C29&gt;75,"No",IF(C29&lt;15,"No","Yes")))</f>
        <v>Yes</v>
      </c>
      <c r="E29" s="5">
        <v>17.062215403</v>
      </c>
      <c r="F29" s="5" t="str">
        <f>IF($B29="N/A","N/A",IF(E29&gt;75,"No",IF(E29&lt;15,"No","Yes")))</f>
        <v>Yes</v>
      </c>
      <c r="G29" s="5">
        <v>33.228281987999999</v>
      </c>
      <c r="H29" s="5" t="str">
        <f>IF($B29="N/A","N/A",IF(G29&gt;75,"No",IF(G29&lt;15,"No","Yes")))</f>
        <v>Yes</v>
      </c>
      <c r="I29" s="6">
        <v>-64.2</v>
      </c>
      <c r="J29" s="6">
        <v>94.75</v>
      </c>
      <c r="K29" s="111" t="str">
        <f t="shared" si="2"/>
        <v>No</v>
      </c>
    </row>
    <row r="30" spans="1:11" x14ac:dyDescent="0.25">
      <c r="A30" s="130" t="s">
        <v>850</v>
      </c>
      <c r="B30" s="22" t="s">
        <v>228</v>
      </c>
      <c r="C30" s="5">
        <v>37.584269663000001</v>
      </c>
      <c r="D30" s="5" t="str">
        <f>IF($B30="N/A","N/A",IF(C30&gt;70,"No",IF(C30&lt;25,"No","Yes")))</f>
        <v>Yes</v>
      </c>
      <c r="E30" s="5">
        <v>46.263116214999997</v>
      </c>
      <c r="F30" s="5" t="str">
        <f>IF($B30="N/A","N/A",IF(E30&gt;70,"No",IF(E30&lt;25,"No","Yes")))</f>
        <v>Yes</v>
      </c>
      <c r="G30" s="5">
        <v>41.99021398</v>
      </c>
      <c r="H30" s="5" t="str">
        <f>IF($B30="N/A","N/A",IF(G30&gt;70,"No",IF(G30&lt;25,"No","Yes")))</f>
        <v>Yes</v>
      </c>
      <c r="I30" s="6">
        <v>23.09</v>
      </c>
      <c r="J30" s="6">
        <v>-9.24</v>
      </c>
      <c r="K30" s="111" t="str">
        <f t="shared" si="2"/>
        <v>Yes</v>
      </c>
    </row>
    <row r="31" spans="1:11" x14ac:dyDescent="0.25">
      <c r="A31" s="130" t="s">
        <v>160</v>
      </c>
      <c r="B31" s="22" t="s">
        <v>214</v>
      </c>
      <c r="C31" s="5">
        <v>85.075129425</v>
      </c>
      <c r="D31" s="5" t="str">
        <f>IF($B31="N/A","N/A",IF(C31&gt;100,"No",IF(C31&lt;95,"No","Yes")))</f>
        <v>No</v>
      </c>
      <c r="E31" s="5">
        <v>86.557465977999996</v>
      </c>
      <c r="F31" s="5" t="str">
        <f>IF($B31="N/A","N/A",IF(E31&gt;100,"No",IF(E31&lt;95,"No","Yes")))</f>
        <v>No</v>
      </c>
      <c r="G31" s="5">
        <v>90.833149285999994</v>
      </c>
      <c r="H31" s="5" t="str">
        <f>IF($B31="N/A","N/A",IF(G31&gt;100,"No",IF(G31&lt;95,"No","Yes")))</f>
        <v>No</v>
      </c>
      <c r="I31" s="6">
        <v>1.742</v>
      </c>
      <c r="J31" s="6">
        <v>4.9400000000000004</v>
      </c>
      <c r="K31" s="111" t="str">
        <f t="shared" si="2"/>
        <v>Yes</v>
      </c>
    </row>
    <row r="32" spans="1:11" x14ac:dyDescent="0.25">
      <c r="A32" s="109" t="s">
        <v>372</v>
      </c>
      <c r="B32" s="22" t="s">
        <v>241</v>
      </c>
      <c r="C32" s="5">
        <v>0.75199573490000005</v>
      </c>
      <c r="D32" s="5" t="str">
        <f>IF($B32="N/A","N/A",IF(C32&gt;5,"No",IF(C32&lt;1,"No","Yes")))</f>
        <v>No</v>
      </c>
      <c r="E32" s="5">
        <v>0.73350786580000005</v>
      </c>
      <c r="F32" s="5" t="str">
        <f>IF($B32="N/A","N/A",IF(E32&gt;5,"No",IF(E32&lt;1,"No","Yes")))</f>
        <v>No</v>
      </c>
      <c r="G32" s="5">
        <v>0.5755264833</v>
      </c>
      <c r="H32" s="5" t="str">
        <f>IF($B32="N/A","N/A",IF(G32&gt;5,"No",IF(G32&lt;1,"No","Yes")))</f>
        <v>No</v>
      </c>
      <c r="I32" s="6">
        <v>-2.46</v>
      </c>
      <c r="J32" s="6">
        <v>-21.5</v>
      </c>
      <c r="K32" s="111" t="str">
        <f t="shared" si="2"/>
        <v>Yes</v>
      </c>
    </row>
    <row r="33" spans="1:11" x14ac:dyDescent="0.25">
      <c r="A33" s="109" t="s">
        <v>374</v>
      </c>
      <c r="B33" s="22" t="s">
        <v>242</v>
      </c>
      <c r="C33" s="5">
        <v>82.850007715999993</v>
      </c>
      <c r="D33" s="5" t="str">
        <f>IF($B33="N/A","N/A",IF(C33&gt;98,"No",IF(C33&lt;8,"No","Yes")))</f>
        <v>Yes</v>
      </c>
      <c r="E33" s="5">
        <v>84.399396211999999</v>
      </c>
      <c r="F33" s="5" t="str">
        <f>IF($B33="N/A","N/A",IF(E33&gt;98,"No",IF(E33&lt;8,"No","Yes")))</f>
        <v>Yes</v>
      </c>
      <c r="G33" s="5">
        <v>88.968859210000005</v>
      </c>
      <c r="H33" s="5" t="str">
        <f>IF($B33="N/A","N/A",IF(G33&gt;98,"No",IF(G33&lt;8,"No","Yes")))</f>
        <v>Yes</v>
      </c>
      <c r="I33" s="6">
        <v>1.87</v>
      </c>
      <c r="J33" s="6">
        <v>5.4139999999999997</v>
      </c>
      <c r="K33" s="111" t="str">
        <f t="shared" si="2"/>
        <v>Yes</v>
      </c>
    </row>
    <row r="34" spans="1:11" x14ac:dyDescent="0.25">
      <c r="A34" s="126" t="s">
        <v>375</v>
      </c>
      <c r="B34" s="132" t="s">
        <v>224</v>
      </c>
      <c r="C34" s="120">
        <v>0.24131206420000001</v>
      </c>
      <c r="D34" s="120" t="str">
        <f>IF($B34="N/A","N/A",IF(C34&gt;5,"No",IF(C34&lt;=0,"No","Yes")))</f>
        <v>Yes</v>
      </c>
      <c r="E34" s="120">
        <v>0.22877898059999999</v>
      </c>
      <c r="F34" s="120" t="str">
        <f>IF($B34="N/A","N/A",IF(E34&gt;5,"No",IF(E34&lt;=0,"No","Yes")))</f>
        <v>Yes</v>
      </c>
      <c r="G34" s="120">
        <v>0.2383952815</v>
      </c>
      <c r="H34" s="120" t="str">
        <f>IF($B34="N/A","N/A",IF(G34&gt;5,"No",IF(G34&lt;=0,"No","Yes")))</f>
        <v>Yes</v>
      </c>
      <c r="I34" s="121">
        <v>-5.19</v>
      </c>
      <c r="J34" s="121">
        <v>4.2030000000000003</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298</v>
      </c>
      <c r="D6" s="5" t="str">
        <f>IF($B6="N/A","N/A",IF(C6&gt;15,"No",IF(C6&lt;-15,"No","Yes")))</f>
        <v>N/A</v>
      </c>
      <c r="E6" s="23">
        <v>255</v>
      </c>
      <c r="F6" s="5" t="str">
        <f>IF($B6="N/A","N/A",IF(E6&gt;15,"No",IF(E6&lt;-15,"No","Yes")))</f>
        <v>N/A</v>
      </c>
      <c r="G6" s="23">
        <v>437</v>
      </c>
      <c r="H6" s="5" t="str">
        <f>IF($B6="N/A","N/A",IF(G6&gt;15,"No",IF(G6&lt;-15,"No","Yes")))</f>
        <v>N/A</v>
      </c>
      <c r="I6" s="6">
        <v>-14.4</v>
      </c>
      <c r="J6" s="6">
        <v>71.37</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1705.090604</v>
      </c>
      <c r="D9" s="5" t="str">
        <f>IF($B9="N/A","N/A",IF(C9&gt;15,"No",IF(C9&lt;-15,"No","Yes")))</f>
        <v>N/A</v>
      </c>
      <c r="E9" s="24">
        <v>1504.7529411999999</v>
      </c>
      <c r="F9" s="5" t="str">
        <f>IF($B9="N/A","N/A",IF(E9&gt;15,"No",IF(E9&lt;-15,"No","Yes")))</f>
        <v>N/A</v>
      </c>
      <c r="G9" s="24">
        <v>1983.1075515</v>
      </c>
      <c r="H9" s="5" t="str">
        <f>IF($B9="N/A","N/A",IF(G9&gt;15,"No",IF(G9&lt;-15,"No","Yes")))</f>
        <v>N/A</v>
      </c>
      <c r="I9" s="6">
        <v>-11.7</v>
      </c>
      <c r="J9" s="6">
        <v>31.79</v>
      </c>
      <c r="K9" s="111" t="str">
        <f t="shared" si="0"/>
        <v>No</v>
      </c>
    </row>
    <row r="10" spans="1:11" x14ac:dyDescent="0.25">
      <c r="A10" s="130" t="s">
        <v>652</v>
      </c>
      <c r="B10" s="22" t="s">
        <v>237</v>
      </c>
      <c r="C10" s="4">
        <v>23.825503355999999</v>
      </c>
      <c r="D10" s="5" t="str">
        <f>IF($B10="N/A","N/A",IF(C10&gt;99,"No",IF(C10&lt;75,"No","Yes")))</f>
        <v>No</v>
      </c>
      <c r="E10" s="4">
        <v>30.980392157000001</v>
      </c>
      <c r="F10" s="5" t="str">
        <f>IF($B10="N/A","N/A",IF(E10&gt;99,"No",IF(E10&lt;75,"No","Yes")))</f>
        <v>No</v>
      </c>
      <c r="G10" s="4">
        <v>27.002288329999999</v>
      </c>
      <c r="H10" s="5" t="str">
        <f>IF($B10="N/A","N/A",IF(G10&gt;99,"No",IF(G10&lt;75,"No","Yes")))</f>
        <v>No</v>
      </c>
      <c r="I10" s="6">
        <v>30.03</v>
      </c>
      <c r="J10" s="6">
        <v>-12.8</v>
      </c>
      <c r="K10" s="111" t="str">
        <f t="shared" si="0"/>
        <v>Yes</v>
      </c>
    </row>
    <row r="11" spans="1:11" x14ac:dyDescent="0.25">
      <c r="A11" s="131" t="s">
        <v>653</v>
      </c>
      <c r="B11" s="38" t="s">
        <v>238</v>
      </c>
      <c r="C11" s="5">
        <v>71.812080537</v>
      </c>
      <c r="D11" s="5" t="str">
        <f>IF($B11="N/A","N/A",IF(C11&gt;20,"No",IF(C11&lt;=0,"No","Yes")))</f>
        <v>No</v>
      </c>
      <c r="E11" s="5">
        <v>65.490196077999997</v>
      </c>
      <c r="F11" s="5" t="str">
        <f>IF($B11="N/A","N/A",IF(E11&gt;20,"No",IF(E11&lt;=0,"No","Yes")))</f>
        <v>No</v>
      </c>
      <c r="G11" s="5">
        <v>41.876430206000002</v>
      </c>
      <c r="H11" s="5" t="str">
        <f>IF($B11="N/A","N/A",IF(G11&gt;20,"No",IF(G11&lt;=0,"No","Yes")))</f>
        <v>No</v>
      </c>
      <c r="I11" s="6">
        <v>-8.8000000000000007</v>
      </c>
      <c r="J11" s="6">
        <v>-36.1</v>
      </c>
      <c r="K11" s="111" t="str">
        <f t="shared" si="0"/>
        <v>No</v>
      </c>
    </row>
    <row r="12" spans="1:11" x14ac:dyDescent="0.25">
      <c r="A12" s="130" t="s">
        <v>654</v>
      </c>
      <c r="B12" s="38" t="s">
        <v>239</v>
      </c>
      <c r="C12" s="5">
        <v>4.3624161073999996</v>
      </c>
      <c r="D12" s="5" t="str">
        <f>IF($B12="N/A","N/A",IF(C12&gt;10,"No",IF(C12&lt;=0,"No","Yes")))</f>
        <v>Yes</v>
      </c>
      <c r="E12" s="5">
        <v>3.5294117646999998</v>
      </c>
      <c r="F12" s="5" t="str">
        <f>IF($B12="N/A","N/A",IF(E12&gt;10,"No",IF(E12&lt;=0,"No","Yes")))</f>
        <v>Yes</v>
      </c>
      <c r="G12" s="5">
        <v>1.8306636156</v>
      </c>
      <c r="H12" s="5" t="str">
        <f>IF($B12="N/A","N/A",IF(G12&gt;10,"No",IF(G12&lt;=0,"No","Yes")))</f>
        <v>Yes</v>
      </c>
      <c r="I12" s="6">
        <v>-19.100000000000001</v>
      </c>
      <c r="J12" s="6">
        <v>-48.1</v>
      </c>
      <c r="K12" s="111" t="str">
        <f t="shared" si="0"/>
        <v>No</v>
      </c>
    </row>
    <row r="13" spans="1:11" x14ac:dyDescent="0.25">
      <c r="A13" s="130" t="s">
        <v>655</v>
      </c>
      <c r="B13" s="38" t="s">
        <v>224</v>
      </c>
      <c r="C13" s="5">
        <v>0</v>
      </c>
      <c r="D13" s="5" t="str">
        <f>IF($B13="N/A","N/A",IF(C13&gt;5,"No",IF(C13&lt;=0,"No","Yes")))</f>
        <v>No</v>
      </c>
      <c r="E13" s="5">
        <v>0</v>
      </c>
      <c r="F13" s="5" t="str">
        <f>IF($B13="N/A","N/A",IF(E13&gt;5,"No",IF(E13&lt;=0,"No","Yes")))</f>
        <v>No</v>
      </c>
      <c r="G13" s="5">
        <v>29.061784896999999</v>
      </c>
      <c r="H13" s="5" t="str">
        <f>IF($B13="N/A","N/A",IF(G13&gt;5,"No",IF(G13&lt;=0,"No","Yes")))</f>
        <v>No</v>
      </c>
      <c r="I13" s="6" t="s">
        <v>1748</v>
      </c>
      <c r="J13" s="6" t="s">
        <v>1748</v>
      </c>
      <c r="K13" s="111" t="str">
        <f t="shared" si="0"/>
        <v>N/A</v>
      </c>
    </row>
    <row r="14" spans="1:11" x14ac:dyDescent="0.25">
      <c r="A14" s="130"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11" t="str">
        <f t="shared" si="0"/>
        <v>Yes</v>
      </c>
    </row>
    <row r="15" spans="1:11" x14ac:dyDescent="0.25">
      <c r="A15" s="130"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11" t="str">
        <f t="shared" si="0"/>
        <v>Yes</v>
      </c>
    </row>
    <row r="16" spans="1:11" x14ac:dyDescent="0.25">
      <c r="A16" s="130" t="s">
        <v>848</v>
      </c>
      <c r="B16" s="22" t="s">
        <v>226</v>
      </c>
      <c r="C16" s="5">
        <v>2.6845637583999999</v>
      </c>
      <c r="D16" s="5" t="str">
        <f>IF($B16="N/A","N/A",IF(C16&gt;30,"No",IF(C16&lt;5,"No","Yes")))</f>
        <v>No</v>
      </c>
      <c r="E16" s="5">
        <v>5.8823529411999997</v>
      </c>
      <c r="F16" s="5" t="str">
        <f>IF($B16="N/A","N/A",IF(E16&gt;30,"No",IF(E16&lt;5,"No","Yes")))</f>
        <v>Yes</v>
      </c>
      <c r="G16" s="5">
        <v>4.3478260869999996</v>
      </c>
      <c r="H16" s="5" t="str">
        <f>IF($B16="N/A","N/A",IF(G16&gt;30,"No",IF(G16&lt;5,"No","Yes")))</f>
        <v>No</v>
      </c>
      <c r="I16" s="6">
        <v>119.1</v>
      </c>
      <c r="J16" s="6">
        <v>-26.1</v>
      </c>
      <c r="K16" s="111" t="str">
        <f t="shared" si="0"/>
        <v>Yes</v>
      </c>
    </row>
    <row r="17" spans="1:11" x14ac:dyDescent="0.25">
      <c r="A17" s="130" t="s">
        <v>849</v>
      </c>
      <c r="B17" s="22" t="s">
        <v>227</v>
      </c>
      <c r="C17" s="5">
        <v>16.107382550000001</v>
      </c>
      <c r="D17" s="5" t="str">
        <f>IF($B17="N/A","N/A",IF(C17&gt;75,"No",IF(C17&lt;15,"No","Yes")))</f>
        <v>Yes</v>
      </c>
      <c r="E17" s="5">
        <v>27.450980392000002</v>
      </c>
      <c r="F17" s="5" t="str">
        <f>IF($B17="N/A","N/A",IF(E17&gt;75,"No",IF(E17&lt;15,"No","Yes")))</f>
        <v>Yes</v>
      </c>
      <c r="G17" s="5">
        <v>22.654462243000001</v>
      </c>
      <c r="H17" s="5" t="str">
        <f>IF($B17="N/A","N/A",IF(G17&gt;75,"No",IF(G17&lt;15,"No","Yes")))</f>
        <v>Yes</v>
      </c>
      <c r="I17" s="6">
        <v>70.42</v>
      </c>
      <c r="J17" s="6">
        <v>-17.5</v>
      </c>
      <c r="K17" s="111" t="str">
        <f t="shared" si="0"/>
        <v>Yes</v>
      </c>
    </row>
    <row r="18" spans="1:11" x14ac:dyDescent="0.25">
      <c r="A18" s="130" t="s">
        <v>850</v>
      </c>
      <c r="B18" s="22" t="s">
        <v>228</v>
      </c>
      <c r="C18" s="5">
        <v>76.174496644000001</v>
      </c>
      <c r="D18" s="5" t="str">
        <f>IF($B18="N/A","N/A",IF(C18&gt;70,"No",IF(C18&lt;25,"No","Yes")))</f>
        <v>No</v>
      </c>
      <c r="E18" s="5">
        <v>55.686274509999997</v>
      </c>
      <c r="F18" s="5" t="str">
        <f>IF($B18="N/A","N/A",IF(E18&gt;70,"No",IF(E18&lt;25,"No","Yes")))</f>
        <v>Yes</v>
      </c>
      <c r="G18" s="5">
        <v>67.048054919999998</v>
      </c>
      <c r="H18" s="5" t="str">
        <f>IF($B18="N/A","N/A",IF(G18&gt;70,"No",IF(G18&lt;25,"No","Yes")))</f>
        <v>Yes</v>
      </c>
      <c r="I18" s="6">
        <v>-26.9</v>
      </c>
      <c r="J18" s="6">
        <v>20.399999999999999</v>
      </c>
      <c r="K18" s="111" t="str">
        <f t="shared" si="0"/>
        <v>Yes</v>
      </c>
    </row>
    <row r="19" spans="1:11" x14ac:dyDescent="0.25">
      <c r="A19" s="130" t="s">
        <v>160</v>
      </c>
      <c r="B19" s="22" t="s">
        <v>214</v>
      </c>
      <c r="C19" s="5">
        <v>87.248322148</v>
      </c>
      <c r="D19" s="5" t="str">
        <f>IF($B19="N/A","N/A",IF(C19&gt;100,"No",IF(C19&lt;95,"No","Yes")))</f>
        <v>No</v>
      </c>
      <c r="E19" s="5">
        <v>79.215686274999996</v>
      </c>
      <c r="F19" s="5" t="str">
        <f>IF($B19="N/A","N/A",IF(E19&gt;100,"No",IF(E19&lt;95,"No","Yes")))</f>
        <v>No</v>
      </c>
      <c r="G19" s="5">
        <v>90.617848969999997</v>
      </c>
      <c r="H19" s="5" t="str">
        <f>IF($B19="N/A","N/A",IF(G19&gt;100,"No",IF(G19&lt;95,"No","Yes")))</f>
        <v>No</v>
      </c>
      <c r="I19" s="6">
        <v>-9.2100000000000009</v>
      </c>
      <c r="J19" s="6">
        <v>14.39</v>
      </c>
      <c r="K19" s="111" t="str">
        <f t="shared" si="0"/>
        <v>Yes</v>
      </c>
    </row>
    <row r="20" spans="1:11" x14ac:dyDescent="0.25">
      <c r="A20" s="109" t="s">
        <v>372</v>
      </c>
      <c r="B20" s="22" t="s">
        <v>241</v>
      </c>
      <c r="C20" s="5">
        <v>71.476510067000007</v>
      </c>
      <c r="D20" s="5" t="str">
        <f>IF($B20="N/A","N/A",IF(C20&gt;5,"No",IF(C20&lt;1,"No","Yes")))</f>
        <v>No</v>
      </c>
      <c r="E20" s="5">
        <v>56.078431373000001</v>
      </c>
      <c r="F20" s="5" t="str">
        <f>IF($B20="N/A","N/A",IF(E20&gt;5,"No",IF(E20&lt;1,"No","Yes")))</f>
        <v>No</v>
      </c>
      <c r="G20" s="5">
        <v>64.073226544999997</v>
      </c>
      <c r="H20" s="5" t="str">
        <f>IF($B20="N/A","N/A",IF(G20&gt;5,"No",IF(G20&lt;1,"No","Yes")))</f>
        <v>No</v>
      </c>
      <c r="I20" s="6">
        <v>-21.5</v>
      </c>
      <c r="J20" s="6">
        <v>14.26</v>
      </c>
      <c r="K20" s="111" t="str">
        <f t="shared" si="0"/>
        <v>Yes</v>
      </c>
    </row>
    <row r="21" spans="1:11" x14ac:dyDescent="0.25">
      <c r="A21" s="109" t="s">
        <v>374</v>
      </c>
      <c r="B21" s="22" t="s">
        <v>242</v>
      </c>
      <c r="C21" s="5">
        <v>0.67114093959999999</v>
      </c>
      <c r="D21" s="5" t="str">
        <f>IF($B21="N/A","N/A",IF(C21&gt;98,"No",IF(C21&lt;8,"No","Yes")))</f>
        <v>No</v>
      </c>
      <c r="E21" s="5">
        <v>1.1764705881999999</v>
      </c>
      <c r="F21" s="5" t="str">
        <f>IF($B21="N/A","N/A",IF(E21&gt;98,"No",IF(E21&lt;8,"No","Yes")))</f>
        <v>No</v>
      </c>
      <c r="G21" s="5">
        <v>3.2036613271999999</v>
      </c>
      <c r="H21" s="5" t="str">
        <f>IF($B21="N/A","N/A",IF(G21&gt;98,"No",IF(G21&lt;8,"No","Yes")))</f>
        <v>No</v>
      </c>
      <c r="I21" s="6">
        <v>75.290000000000006</v>
      </c>
      <c r="J21" s="6">
        <v>172.3</v>
      </c>
      <c r="K21" s="111" t="str">
        <f t="shared" si="0"/>
        <v>No</v>
      </c>
    </row>
    <row r="22" spans="1:11" x14ac:dyDescent="0.25">
      <c r="A22" s="126" t="s">
        <v>375</v>
      </c>
      <c r="B22" s="132" t="s">
        <v>224</v>
      </c>
      <c r="C22" s="120">
        <v>0.33557046979999999</v>
      </c>
      <c r="D22" s="120" t="str">
        <f>IF($B22="N/A","N/A",IF(C22&gt;5,"No",IF(C22&lt;=0,"No","Yes")))</f>
        <v>Yes</v>
      </c>
      <c r="E22" s="120">
        <v>0</v>
      </c>
      <c r="F22" s="120" t="str">
        <f>IF($B22="N/A","N/A",IF(E22&gt;5,"No",IF(E22&lt;=0,"No","Yes")))</f>
        <v>No</v>
      </c>
      <c r="G22" s="120">
        <v>1.1441647597</v>
      </c>
      <c r="H22" s="120" t="str">
        <f>IF($B22="N/A","N/A",IF(G22&gt;5,"No",IF(G22&lt;=0,"No","Yes")))</f>
        <v>Yes</v>
      </c>
      <c r="I22" s="121">
        <v>-100</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2018-11-28T23:40:18Z</dcterms:modified>
  <dc:language>English</dc:language>
</cp:coreProperties>
</file>