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429"/>
  <workbookPr codeName="ThisWorkbook" defaultThemeVersion="124226"/>
  <mc:AlternateContent xmlns:mc="http://schemas.openxmlformats.org/markup-compatibility/2006">
    <mc:Choice Requires="x15">
      <x15ac:absPath xmlns:x15ac="http://schemas.microsoft.com/office/spreadsheetml/2010/11/ac" url="Y:\Share\RDDG\Contracting Documents\MAX\Web page\2025 updates\State Specific Vald Tables excl AK and AL\"/>
    </mc:Choice>
  </mc:AlternateContent>
  <xr:revisionPtr revIDLastSave="0" documentId="8_{49215351-B4CD-4EB1-9BD4-A884E47D1A0A}" xr6:coauthVersionLast="47" xr6:coauthVersionMax="47" xr10:uidLastSave="{00000000-0000-0000-0000-000000000000}"/>
  <bookViews>
    <workbookView xWindow="-28920" yWindow="-1125" windowWidth="29040" windowHeight="15720" tabRatio="669" firstSheet="10" activeTab="18" xr2:uid="{00000000-000D-0000-FFFF-FFFF00000000}"/>
  </bookViews>
  <sheets>
    <sheet name="CoverPage" sheetId="37" r:id="rId1"/>
    <sheet name="Abbreviations and Acronyms" sheetId="36" r:id="rId2"/>
    <sheet name="IP All Stays" sheetId="25" r:id="rId3"/>
    <sheet name="IP FFS Non-Crossover" sheetId="3" r:id="rId4"/>
    <sheet name="IP FFS Crossover" sheetId="26" r:id="rId5"/>
    <sheet name="IP Encounter" sheetId="27" r:id="rId6"/>
    <sheet name="LT All Claims" sheetId="8" r:id="rId7"/>
    <sheet name="LT FFS Non-Crossover" sheetId="28" r:id="rId8"/>
    <sheet name="LT FFS Crossover" sheetId="30" r:id="rId9"/>
    <sheet name="LT Encounter" sheetId="29" r:id="rId10"/>
    <sheet name="OT All Claims" sheetId="6" r:id="rId11"/>
    <sheet name="OT FFS Non-Crossover" sheetId="31" r:id="rId12"/>
    <sheet name="OT FFS Crossover" sheetId="33" r:id="rId13"/>
    <sheet name="OT Encounter" sheetId="32" r:id="rId14"/>
    <sheet name="RX All Claims" sheetId="11" r:id="rId15"/>
    <sheet name="RX FFS Claims" sheetId="34" r:id="rId16"/>
    <sheet name="RX Encounter Claims" sheetId="35" r:id="rId17"/>
    <sheet name="PS All Recs" sheetId="17" r:id="rId18"/>
    <sheet name="PS Enrolled" sheetId="18" r:id="rId19"/>
    <sheet name="PS Enrolled $" sheetId="19" r:id="rId20"/>
    <sheet name="PS Full Benefits" sheetId="20" r:id="rId21"/>
    <sheet name="PS FFS Non-Duals" sheetId="21" r:id="rId22"/>
    <sheet name="PS FFS Duals" sheetId="22" r:id="rId23"/>
    <sheet name="PS FFS All" sheetId="23" r:id="rId24"/>
  </sheets>
  <definedNames>
    <definedName name="ColumnTitleregion1.A3.A7.2">'Abbreviations and Acronyms'!$A$3</definedName>
    <definedName name="ColumnTitleregion2.A9.A79.2">'Abbreviations and Acronyms'!$A$9</definedName>
    <definedName name="_xlnm.Print_Area" localSheetId="2">'IP All Stays'!$A$1:$K$26</definedName>
    <definedName name="_xlnm.Print_Area" localSheetId="5">'IP Encounter'!$A$1:$K$41</definedName>
    <definedName name="_xlnm.Print_Area" localSheetId="4">'IP FFS Crossover'!$A$1:$K$33</definedName>
    <definedName name="_xlnm.Print_Area" localSheetId="3">'IP FFS Non-Crossover'!$A$1:$K$42</definedName>
    <definedName name="_xlnm.Print_Area" localSheetId="6">'LT All Claims'!$A$1:$K$26</definedName>
    <definedName name="_xlnm.Print_Area" localSheetId="9">'LT Encounter'!$A$1:$K$32</definedName>
    <definedName name="_xlnm.Print_Area" localSheetId="8">'LT FFS Crossover'!$A$1:$K$24</definedName>
    <definedName name="_xlnm.Print_Area" localSheetId="7">'LT FFS Non-Crossover'!$A$1:$K$36</definedName>
    <definedName name="_xlnm.Print_Area" localSheetId="10">'OT All Claims'!$A$1:$K$56</definedName>
    <definedName name="_xlnm.Print_Area" localSheetId="13">'OT Encounter'!$A$1:$K$53</definedName>
    <definedName name="_xlnm.Print_Area" localSheetId="12">'OT FFS Crossover'!$A$1:$K$49</definedName>
    <definedName name="_xlnm.Print_Area" localSheetId="11">'OT FFS Non-Crossover'!$A$1:$K$132</definedName>
    <definedName name="_xlnm.Print_Area" localSheetId="17">'PS All Recs'!$A$1:$L$33</definedName>
    <definedName name="_xlnm.Print_Area" localSheetId="18">'PS Enrolled'!$A$1:$L$340</definedName>
    <definedName name="_xlnm.Print_Area" localSheetId="19">'PS Enrolled $'!$A$1:$L$168</definedName>
    <definedName name="_xlnm.Print_Area" localSheetId="23">'PS FFS All'!$A$1:$L$255</definedName>
    <definedName name="_xlnm.Print_Area" localSheetId="22">'PS FFS Duals'!$A$1:$L$205</definedName>
    <definedName name="_xlnm.Print_Area" localSheetId="21">'PS FFS Non-Duals'!$A$1:$L$254</definedName>
    <definedName name="_xlnm.Print_Area" localSheetId="20">'PS Full Benefits'!$A$1:$L$215</definedName>
    <definedName name="_xlnm.Print_Area" localSheetId="14">'RX All Claims'!$A$1:$K$24</definedName>
    <definedName name="_xlnm.Print_Area" localSheetId="16">'RX Encounter Claims'!$A$1:$K$33</definedName>
    <definedName name="_xlnm.Print_Area" localSheetId="15">'RX FFS Claims'!$A$1:$K$33</definedName>
    <definedName name="_xlnm.Print_Titles" localSheetId="2">'IP All Stays'!$1:$5</definedName>
    <definedName name="_xlnm.Print_Titles" localSheetId="5">'IP Encounter'!$1:$5</definedName>
    <definedName name="_xlnm.Print_Titles" localSheetId="4">'IP FFS Crossover'!$1:$5</definedName>
    <definedName name="_xlnm.Print_Titles" localSheetId="3">'IP FFS Non-Crossover'!$A:$B,'IP FFS Non-Crossover'!$1:$5</definedName>
    <definedName name="_xlnm.Print_Titles" localSheetId="6">'LT All Claims'!$1:$5</definedName>
    <definedName name="_xlnm.Print_Titles" localSheetId="9">'LT Encounter'!$1:$5</definedName>
    <definedName name="_xlnm.Print_Titles" localSheetId="8">'LT FFS Crossover'!$1:$5</definedName>
    <definedName name="_xlnm.Print_Titles" localSheetId="7">'LT FFS Non-Crossover'!$1:$5</definedName>
    <definedName name="_xlnm.Print_Titles" localSheetId="10">'OT All Claims'!$A:$B,'OT All Claims'!$5:$5</definedName>
    <definedName name="_xlnm.Print_Titles" localSheetId="13">'OT Encounter'!$1:$5</definedName>
    <definedName name="_xlnm.Print_Titles" localSheetId="12">'OT FFS Crossover'!$1:$5</definedName>
    <definedName name="_xlnm.Print_Titles" localSheetId="11">'OT FFS Non-Crossover'!$1:$5</definedName>
    <definedName name="_xlnm.Print_Titles" localSheetId="17">'PS All Recs'!$1:$5</definedName>
    <definedName name="_xlnm.Print_Titles" localSheetId="18">'PS Enrolled'!$1:$5</definedName>
    <definedName name="_xlnm.Print_Titles" localSheetId="19">'PS Enrolled $'!$1:$5</definedName>
    <definedName name="_xlnm.Print_Titles" localSheetId="23">'PS FFS All'!$1:$5</definedName>
    <definedName name="_xlnm.Print_Titles" localSheetId="22">'PS FFS Duals'!$1:$5</definedName>
    <definedName name="_xlnm.Print_Titles" localSheetId="21">'PS FFS Non-Duals'!$1:$5</definedName>
    <definedName name="_xlnm.Print_Titles" localSheetId="20">'PS Full Benefits'!$1:$5</definedName>
    <definedName name="_xlnm.Print_Titles" localSheetId="14">'RX All Claims'!$1:$5</definedName>
    <definedName name="_xlnm.Print_Titles" localSheetId="16">'RX Encounter Claims'!$1:$5</definedName>
    <definedName name="_xlnm.Print_Titles" localSheetId="15">'RX FFS Claims'!$1:$5</definedName>
    <definedName name="TitleRegion1.A5.K130.12">'OT FFS Non-Crossover'!$A$5</definedName>
    <definedName name="TitleRegion1.A5.K22.15">'RX All Claims'!$A$5</definedName>
    <definedName name="TitleRegion1.A5.K22.9">'LT FFS Crossover'!$A$5</definedName>
    <definedName name="TitleRegion1.A5.K24.3">'IP All Stays'!$A$5</definedName>
    <definedName name="TitleRegion1.A5.K24.7">'LT All Claims'!$A$5</definedName>
    <definedName name="TitleRegion1.A5.K30.10">'LT Encounter'!$A$5</definedName>
    <definedName name="TitleRegion1.A5.K31.16">'RX FFS Claims'!$A$5</definedName>
    <definedName name="TitleRegion1.A5.K31.17">'RX Encounter Claims'!$A$5</definedName>
    <definedName name="TitleRegion1.A5.K31.5">'IP FFS Crossover'!$A$5</definedName>
    <definedName name="TitleRegion1.A5.K34.8">'LT FFS Non-Crossover'!$A$5</definedName>
    <definedName name="TitleRegion1.A5.K39.6">'IP Encounter'!$A$5</definedName>
    <definedName name="TitleRegion1.A5.K40.4">'IP FFS Non-Crossover'!$A$5</definedName>
    <definedName name="TitleRegion1.A5.K47.13">'OT FFS Crossover'!$A$5</definedName>
    <definedName name="TitleRegion1.A5.K51.14">'OT Encounter'!$A$5</definedName>
    <definedName name="TitleRegion1.A5.K54.11">'OT All Claims'!$A$5</definedName>
    <definedName name="TitleRegion1.A5.L166.20">'PS Enrolled $'!$A$5</definedName>
    <definedName name="TitleRegion1.A5.L203.23">'PS FFS Duals'!$A$5</definedName>
    <definedName name="TitleRegion1.A5.L213.21">'PS Full Benefits'!$A$5</definedName>
    <definedName name="TitleRegion1.A5.L252.22">'PS FFS Non-Duals'!$A$5</definedName>
    <definedName name="TitleRegion1.A5.L253.24">'PS FFS All'!$A$5</definedName>
    <definedName name="TitleRegion1.A5.L31.18">'PS All Recs'!$A$5</definedName>
    <definedName name="TitleRegion1.A5.L338.19">'PS Enrolled'!$A$5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213" i="20" l="1"/>
  <c r="H213" i="20"/>
  <c r="F213" i="20"/>
  <c r="D213" i="20"/>
  <c r="L212" i="20"/>
  <c r="H212" i="20"/>
  <c r="F212" i="20"/>
  <c r="D212" i="20"/>
  <c r="L211" i="20"/>
  <c r="H211" i="20"/>
  <c r="F211" i="20"/>
  <c r="D211" i="20"/>
  <c r="L210" i="20"/>
  <c r="H210" i="20"/>
  <c r="F210" i="20"/>
  <c r="D210" i="20"/>
  <c r="L209" i="20"/>
  <c r="H209" i="20"/>
  <c r="F209" i="20"/>
  <c r="D209" i="20"/>
  <c r="L208" i="20"/>
  <c r="H208" i="20"/>
  <c r="F208" i="20"/>
  <c r="D208" i="20"/>
  <c r="L207" i="20"/>
  <c r="H207" i="20"/>
  <c r="F207" i="20"/>
  <c r="D207" i="20"/>
  <c r="L206" i="20"/>
  <c r="H206" i="20"/>
  <c r="F206" i="20"/>
  <c r="D206" i="20"/>
  <c r="L205" i="20"/>
  <c r="H205" i="20"/>
  <c r="F205" i="20"/>
  <c r="D205" i="20"/>
  <c r="L204" i="20"/>
  <c r="H204" i="20"/>
  <c r="F204" i="20"/>
  <c r="D204" i="20"/>
  <c r="L203" i="20"/>
  <c r="H203" i="20"/>
  <c r="F203" i="20"/>
  <c r="D203" i="20"/>
  <c r="L202" i="20"/>
  <c r="H202" i="20"/>
  <c r="F202" i="20"/>
  <c r="D202" i="20"/>
  <c r="L201" i="20"/>
  <c r="H201" i="20"/>
  <c r="F201" i="20"/>
  <c r="D201" i="20"/>
  <c r="L200" i="20"/>
  <c r="H200" i="20"/>
  <c r="F200" i="20"/>
  <c r="D200" i="20"/>
  <c r="L199" i="20"/>
  <c r="H199" i="20"/>
  <c r="F199" i="20"/>
  <c r="D199" i="20"/>
  <c r="L198" i="20"/>
  <c r="H198" i="20"/>
  <c r="F198" i="20"/>
  <c r="D198" i="20"/>
  <c r="L197" i="20"/>
  <c r="H197" i="20"/>
  <c r="F197" i="20"/>
  <c r="D197" i="20"/>
  <c r="L196" i="20"/>
  <c r="H196" i="20"/>
  <c r="F196" i="20"/>
  <c r="D196" i="20"/>
  <c r="L195" i="20"/>
  <c r="H195" i="20"/>
  <c r="F195" i="20"/>
  <c r="D195" i="20"/>
  <c r="L194" i="20"/>
  <c r="H194" i="20"/>
  <c r="F194" i="20"/>
  <c r="D194" i="20"/>
  <c r="L193" i="20"/>
  <c r="H193" i="20"/>
  <c r="F193" i="20"/>
  <c r="D193" i="20"/>
  <c r="L192" i="20"/>
  <c r="H192" i="20"/>
  <c r="F192" i="20"/>
  <c r="D192" i="20"/>
  <c r="L191" i="20"/>
  <c r="H191" i="20"/>
  <c r="F191" i="20"/>
  <c r="D191" i="20"/>
  <c r="L190" i="20"/>
  <c r="H190" i="20"/>
  <c r="F190" i="20"/>
  <c r="D190" i="20"/>
  <c r="L189" i="20"/>
  <c r="H189" i="20"/>
  <c r="F189" i="20"/>
  <c r="D189" i="20"/>
  <c r="L188" i="20"/>
  <c r="H188" i="20"/>
  <c r="F188" i="20"/>
  <c r="D188" i="20"/>
  <c r="L187" i="20"/>
  <c r="H187" i="20"/>
  <c r="F187" i="20"/>
  <c r="D187" i="20"/>
  <c r="L186" i="20"/>
  <c r="H186" i="20"/>
  <c r="F186" i="20"/>
  <c r="D186" i="20"/>
  <c r="L185" i="20"/>
  <c r="H185" i="20"/>
  <c r="F185" i="20"/>
  <c r="D185" i="20"/>
  <c r="L184" i="20"/>
  <c r="H184" i="20"/>
  <c r="F184" i="20"/>
  <c r="D184" i="20"/>
  <c r="L183" i="20"/>
  <c r="H183" i="20"/>
  <c r="F183" i="20"/>
  <c r="D183" i="20"/>
  <c r="L182" i="20"/>
  <c r="H182" i="20"/>
  <c r="F182" i="20"/>
  <c r="D182" i="20"/>
  <c r="L181" i="20"/>
  <c r="H181" i="20"/>
  <c r="F181" i="20"/>
  <c r="D181" i="20"/>
  <c r="L180" i="20"/>
  <c r="H180" i="20"/>
  <c r="F180" i="20"/>
  <c r="D180" i="20"/>
  <c r="L179" i="20"/>
  <c r="H179" i="20"/>
  <c r="F179" i="20"/>
  <c r="D179" i="20"/>
  <c r="L178" i="20"/>
  <c r="H178" i="20"/>
  <c r="F178" i="20"/>
  <c r="D178" i="20"/>
  <c r="L177" i="20"/>
  <c r="H177" i="20"/>
  <c r="F177" i="20"/>
  <c r="D177" i="20"/>
  <c r="L176" i="20"/>
  <c r="H176" i="20"/>
  <c r="F176" i="20"/>
  <c r="D176" i="20"/>
  <c r="L175" i="20"/>
  <c r="H175" i="20"/>
  <c r="F175" i="20"/>
  <c r="D175" i="20"/>
  <c r="L174" i="20"/>
  <c r="H174" i="20"/>
  <c r="F174" i="20"/>
  <c r="D174" i="20"/>
  <c r="L173" i="20"/>
  <c r="H173" i="20"/>
  <c r="F173" i="20"/>
  <c r="D173" i="20"/>
  <c r="L172" i="20"/>
  <c r="H172" i="20"/>
  <c r="F172" i="20"/>
  <c r="D172" i="20"/>
  <c r="L171" i="20"/>
  <c r="H171" i="20"/>
  <c r="F171" i="20"/>
  <c r="D171" i="20"/>
  <c r="L170" i="20"/>
  <c r="H170" i="20"/>
  <c r="F170" i="20"/>
  <c r="D170" i="20"/>
  <c r="L169" i="20"/>
  <c r="H169" i="20"/>
  <c r="F169" i="20"/>
  <c r="D169" i="20"/>
  <c r="L168" i="20"/>
  <c r="H168" i="20"/>
  <c r="F168" i="20"/>
  <c r="D168" i="20"/>
  <c r="L167" i="20"/>
  <c r="H167" i="20"/>
  <c r="F167" i="20"/>
  <c r="D167" i="20"/>
  <c r="L166" i="20"/>
  <c r="H166" i="20"/>
  <c r="F166" i="20"/>
  <c r="D166" i="20"/>
  <c r="L165" i="20"/>
  <c r="H165" i="20"/>
  <c r="F165" i="20"/>
  <c r="D165" i="20"/>
  <c r="L164" i="20"/>
  <c r="H164" i="20"/>
  <c r="F164" i="20"/>
  <c r="D164" i="20"/>
  <c r="L163" i="20"/>
  <c r="H163" i="20"/>
  <c r="F163" i="20"/>
  <c r="D163" i="20"/>
  <c r="L162" i="20"/>
  <c r="H162" i="20"/>
  <c r="F162" i="20"/>
  <c r="D162" i="20"/>
  <c r="L161" i="20"/>
  <c r="H161" i="20"/>
  <c r="F161" i="20"/>
  <c r="D161" i="20"/>
  <c r="L160" i="20"/>
  <c r="H160" i="20"/>
  <c r="F160" i="20"/>
  <c r="D160" i="20"/>
  <c r="L159" i="20"/>
  <c r="H159" i="20"/>
  <c r="F159" i="20"/>
  <c r="D159" i="20"/>
  <c r="L158" i="20"/>
  <c r="H158" i="20"/>
  <c r="F158" i="20"/>
  <c r="D158" i="20"/>
  <c r="L157" i="20"/>
  <c r="H157" i="20"/>
  <c r="F157" i="20"/>
  <c r="D157" i="20"/>
  <c r="L156" i="20"/>
  <c r="H156" i="20"/>
  <c r="F156" i="20"/>
  <c r="D156" i="20"/>
  <c r="L155" i="20"/>
  <c r="H155" i="20"/>
  <c r="F155" i="20"/>
  <c r="D155" i="20"/>
  <c r="L154" i="20"/>
  <c r="H154" i="20"/>
  <c r="F154" i="20"/>
  <c r="D154" i="20"/>
  <c r="L153" i="20"/>
  <c r="H153" i="20"/>
  <c r="F153" i="20"/>
  <c r="D153" i="20"/>
  <c r="L152" i="20"/>
  <c r="H152" i="20"/>
  <c r="F152" i="20"/>
  <c r="D152" i="20"/>
  <c r="L151" i="20"/>
  <c r="H151" i="20"/>
  <c r="F151" i="20"/>
  <c r="D151" i="20"/>
  <c r="L150" i="20"/>
  <c r="H150" i="20"/>
  <c r="F150" i="20"/>
  <c r="D150" i="20"/>
  <c r="L149" i="20"/>
  <c r="H149" i="20"/>
  <c r="F149" i="20"/>
  <c r="D149" i="20"/>
  <c r="L148" i="20"/>
  <c r="H148" i="20"/>
  <c r="F148" i="20"/>
  <c r="D148" i="20"/>
  <c r="L147" i="20"/>
  <c r="H147" i="20"/>
  <c r="F147" i="20"/>
  <c r="D147" i="20"/>
  <c r="L146" i="20"/>
  <c r="H146" i="20"/>
  <c r="F146" i="20"/>
  <c r="D146" i="20"/>
  <c r="L145" i="20"/>
  <c r="H145" i="20"/>
  <c r="F145" i="20"/>
  <c r="D145" i="20"/>
  <c r="L144" i="20"/>
  <c r="H144" i="20"/>
  <c r="F144" i="20"/>
  <c r="D144" i="20"/>
  <c r="L143" i="20"/>
  <c r="H143" i="20"/>
  <c r="F143" i="20"/>
  <c r="D143" i="20"/>
  <c r="L142" i="20"/>
  <c r="H142" i="20"/>
  <c r="F142" i="20"/>
  <c r="D142" i="20"/>
  <c r="L141" i="20"/>
  <c r="H141" i="20"/>
  <c r="F141" i="20"/>
  <c r="D141" i="20"/>
  <c r="L140" i="20"/>
  <c r="H140" i="20"/>
  <c r="F140" i="20"/>
  <c r="D140" i="20"/>
  <c r="L139" i="20"/>
  <c r="H139" i="20"/>
  <c r="F139" i="20"/>
  <c r="D139" i="20"/>
  <c r="L138" i="20"/>
  <c r="H138" i="20"/>
  <c r="F138" i="20"/>
  <c r="D138" i="20"/>
  <c r="L137" i="20"/>
  <c r="H137" i="20"/>
  <c r="F137" i="20"/>
  <c r="D137" i="20"/>
  <c r="L136" i="20"/>
  <c r="H136" i="20"/>
  <c r="F136" i="20"/>
  <c r="D136" i="20"/>
  <c r="L135" i="20"/>
  <c r="H135" i="20"/>
  <c r="F135" i="20"/>
  <c r="D135" i="20"/>
  <c r="L134" i="20"/>
  <c r="H134" i="20"/>
  <c r="F134" i="20"/>
  <c r="D134" i="20"/>
  <c r="L133" i="20"/>
  <c r="H133" i="20"/>
  <c r="F133" i="20"/>
  <c r="D133" i="20"/>
  <c r="L132" i="20"/>
  <c r="H132" i="20"/>
  <c r="F132" i="20"/>
  <c r="D132" i="20"/>
  <c r="L131" i="20"/>
  <c r="H131" i="20"/>
  <c r="F131" i="20"/>
  <c r="D131" i="20"/>
  <c r="L130" i="20"/>
  <c r="H130" i="20"/>
  <c r="F130" i="20"/>
  <c r="D130" i="20"/>
  <c r="L129" i="20"/>
  <c r="H129" i="20"/>
  <c r="F129" i="20"/>
  <c r="D129" i="20"/>
  <c r="L128" i="20"/>
  <c r="H128" i="20"/>
  <c r="F128" i="20"/>
  <c r="D128" i="20"/>
  <c r="L127" i="20"/>
  <c r="H127" i="20"/>
  <c r="F127" i="20"/>
  <c r="D127" i="20"/>
  <c r="L126" i="20"/>
  <c r="H126" i="20"/>
  <c r="F126" i="20"/>
  <c r="D126" i="20"/>
  <c r="L125" i="20"/>
  <c r="H125" i="20"/>
  <c r="F125" i="20"/>
  <c r="D125" i="20"/>
  <c r="L124" i="20"/>
  <c r="H124" i="20"/>
  <c r="F124" i="20"/>
  <c r="D124" i="20"/>
  <c r="L123" i="20"/>
  <c r="H123" i="20"/>
  <c r="F123" i="20"/>
  <c r="D123" i="20"/>
  <c r="L122" i="20"/>
  <c r="H122" i="20"/>
  <c r="F122" i="20"/>
  <c r="D122" i="20"/>
  <c r="L121" i="20"/>
  <c r="H121" i="20"/>
  <c r="F121" i="20"/>
  <c r="D121" i="20"/>
  <c r="L120" i="20"/>
  <c r="H120" i="20"/>
  <c r="F120" i="20"/>
  <c r="D120" i="20"/>
  <c r="L119" i="20"/>
  <c r="H119" i="20"/>
  <c r="F119" i="20"/>
  <c r="D119" i="20"/>
  <c r="L118" i="20"/>
  <c r="H118" i="20"/>
  <c r="F118" i="20"/>
  <c r="D118" i="20"/>
  <c r="L117" i="20"/>
  <c r="H117" i="20"/>
  <c r="F117" i="20"/>
  <c r="D117" i="20"/>
  <c r="L116" i="20"/>
  <c r="H116" i="20"/>
  <c r="F116" i="20"/>
  <c r="D116" i="20"/>
  <c r="L115" i="20"/>
  <c r="H115" i="20"/>
  <c r="F115" i="20"/>
  <c r="D115" i="20"/>
  <c r="L114" i="20"/>
  <c r="H114" i="20"/>
  <c r="F114" i="20"/>
  <c r="D114" i="20"/>
  <c r="L113" i="20"/>
  <c r="H113" i="20"/>
  <c r="F113" i="20"/>
  <c r="D113" i="20"/>
  <c r="L112" i="20"/>
  <c r="H112" i="20"/>
  <c r="F112" i="20"/>
  <c r="D112" i="20"/>
  <c r="L111" i="20"/>
  <c r="H111" i="20"/>
  <c r="F111" i="20"/>
  <c r="D111" i="20"/>
  <c r="L110" i="20"/>
  <c r="H110" i="20"/>
  <c r="F110" i="20"/>
  <c r="D110" i="20"/>
  <c r="L109" i="20"/>
  <c r="H109" i="20"/>
  <c r="F109" i="20"/>
  <c r="D109" i="20"/>
  <c r="L108" i="20"/>
  <c r="H108" i="20"/>
  <c r="F108" i="20"/>
  <c r="D108" i="20"/>
  <c r="L107" i="20"/>
  <c r="H107" i="20"/>
  <c r="F107" i="20"/>
  <c r="D107" i="20"/>
  <c r="L106" i="20"/>
  <c r="H106" i="20"/>
  <c r="F106" i="20"/>
  <c r="D106" i="20"/>
  <c r="L105" i="20"/>
  <c r="H105" i="20"/>
  <c r="F105" i="20"/>
  <c r="D105" i="20"/>
  <c r="L104" i="20"/>
  <c r="H104" i="20"/>
  <c r="F104" i="20"/>
  <c r="D104" i="20"/>
  <c r="L103" i="20"/>
  <c r="H103" i="20"/>
  <c r="F103" i="20"/>
  <c r="D103" i="20"/>
  <c r="L102" i="20"/>
  <c r="H102" i="20"/>
  <c r="F102" i="20"/>
  <c r="D102" i="20"/>
  <c r="L101" i="20"/>
  <c r="H101" i="20"/>
  <c r="F101" i="20"/>
  <c r="D101" i="20"/>
  <c r="L100" i="20"/>
  <c r="H100" i="20"/>
  <c r="F100" i="20"/>
  <c r="D100" i="20"/>
  <c r="L99" i="20"/>
  <c r="H99" i="20"/>
  <c r="F99" i="20"/>
  <c r="D99" i="20"/>
  <c r="L98" i="20"/>
  <c r="H98" i="20"/>
  <c r="F98" i="20"/>
  <c r="D98" i="20"/>
  <c r="L97" i="20"/>
  <c r="H97" i="20"/>
  <c r="F97" i="20"/>
  <c r="D97" i="20"/>
  <c r="L96" i="20"/>
  <c r="H96" i="20"/>
  <c r="F96" i="20"/>
  <c r="D96" i="20"/>
  <c r="L95" i="20"/>
  <c r="H95" i="20"/>
  <c r="F95" i="20"/>
  <c r="D95" i="20"/>
  <c r="L94" i="20"/>
  <c r="H94" i="20"/>
  <c r="F94" i="20"/>
  <c r="D94" i="20"/>
  <c r="L93" i="20"/>
  <c r="H93" i="20"/>
  <c r="F93" i="20"/>
  <c r="D93" i="20"/>
  <c r="L92" i="20"/>
  <c r="H92" i="20"/>
  <c r="F92" i="20"/>
  <c r="D92" i="20"/>
  <c r="L91" i="20"/>
  <c r="H91" i="20"/>
  <c r="F91" i="20"/>
  <c r="D91" i="20"/>
  <c r="L90" i="20"/>
  <c r="H90" i="20"/>
  <c r="F90" i="20"/>
  <c r="D90" i="20"/>
  <c r="L89" i="20"/>
  <c r="H89" i="20"/>
  <c r="F89" i="20"/>
  <c r="D89" i="20"/>
  <c r="L88" i="20"/>
  <c r="H88" i="20"/>
  <c r="F88" i="20"/>
  <c r="D88" i="20"/>
  <c r="L87" i="20"/>
  <c r="H87" i="20"/>
  <c r="F87" i="20"/>
  <c r="D87" i="20"/>
  <c r="L86" i="20"/>
  <c r="H86" i="20"/>
  <c r="F86" i="20"/>
  <c r="D86" i="20"/>
  <c r="L85" i="20"/>
  <c r="H85" i="20"/>
  <c r="F85" i="20"/>
  <c r="D85" i="20"/>
  <c r="L84" i="20"/>
  <c r="H84" i="20"/>
  <c r="F84" i="20"/>
  <c r="D84" i="20"/>
  <c r="L83" i="20"/>
  <c r="H83" i="20"/>
  <c r="F83" i="20"/>
  <c r="D83" i="20"/>
  <c r="L82" i="20"/>
  <c r="H82" i="20"/>
  <c r="F82" i="20"/>
  <c r="D82" i="20"/>
  <c r="L81" i="20"/>
  <c r="H81" i="20"/>
  <c r="F81" i="20"/>
  <c r="D81" i="20"/>
  <c r="L80" i="20"/>
  <c r="H80" i="20"/>
  <c r="F80" i="20"/>
  <c r="D80" i="20"/>
  <c r="L79" i="20"/>
  <c r="H79" i="20"/>
  <c r="F79" i="20"/>
  <c r="D79" i="20"/>
  <c r="L78" i="20"/>
  <c r="H78" i="20"/>
  <c r="F78" i="20"/>
  <c r="D78" i="20"/>
  <c r="L77" i="20"/>
  <c r="H77" i="20"/>
  <c r="F77" i="20"/>
  <c r="D77" i="20"/>
  <c r="L76" i="20"/>
  <c r="H76" i="20"/>
  <c r="F76" i="20"/>
  <c r="D76" i="20"/>
  <c r="L75" i="20"/>
  <c r="H75" i="20"/>
  <c r="F75" i="20"/>
  <c r="D75" i="20"/>
  <c r="L74" i="20"/>
  <c r="H74" i="20"/>
  <c r="F74" i="20"/>
  <c r="D74" i="20"/>
  <c r="L73" i="20"/>
  <c r="H73" i="20"/>
  <c r="F73" i="20"/>
  <c r="D73" i="20"/>
  <c r="L72" i="20"/>
  <c r="H72" i="20"/>
  <c r="F72" i="20"/>
  <c r="D72" i="20"/>
  <c r="L71" i="20"/>
  <c r="H71" i="20"/>
  <c r="F71" i="20"/>
  <c r="D71" i="20"/>
  <c r="L70" i="20"/>
  <c r="H70" i="20"/>
  <c r="F70" i="20"/>
  <c r="D70" i="20"/>
  <c r="L69" i="20"/>
  <c r="H69" i="20"/>
  <c r="F69" i="20"/>
  <c r="D69" i="20"/>
  <c r="L68" i="20"/>
  <c r="H68" i="20"/>
  <c r="F68" i="20"/>
  <c r="D68" i="20"/>
  <c r="L67" i="20"/>
  <c r="H67" i="20"/>
  <c r="F67" i="20"/>
  <c r="D67" i="20"/>
  <c r="L66" i="20"/>
  <c r="H66" i="20"/>
  <c r="F66" i="20"/>
  <c r="D66" i="20"/>
  <c r="L65" i="20"/>
  <c r="H65" i="20"/>
  <c r="F65" i="20"/>
  <c r="D65" i="20"/>
  <c r="L64" i="20"/>
  <c r="H64" i="20"/>
  <c r="F64" i="20"/>
  <c r="D64" i="20"/>
  <c r="L63" i="20"/>
  <c r="H63" i="20"/>
  <c r="F63" i="20"/>
  <c r="D63" i="20"/>
  <c r="L62" i="20"/>
  <c r="H62" i="20"/>
  <c r="F62" i="20"/>
  <c r="D62" i="20"/>
  <c r="L61" i="20"/>
  <c r="H61" i="20"/>
  <c r="F61" i="20"/>
  <c r="D61" i="20"/>
  <c r="L60" i="20"/>
  <c r="H60" i="20"/>
  <c r="F60" i="20"/>
  <c r="D60" i="20"/>
  <c r="L59" i="20"/>
  <c r="H59" i="20"/>
  <c r="F59" i="20"/>
  <c r="D59" i="20"/>
  <c r="L58" i="20"/>
  <c r="H58" i="20"/>
  <c r="F58" i="20"/>
  <c r="D58" i="20"/>
  <c r="L57" i="20"/>
  <c r="H57" i="20"/>
  <c r="F57" i="20"/>
  <c r="D57" i="20"/>
  <c r="L56" i="20"/>
  <c r="H56" i="20"/>
  <c r="F56" i="20"/>
  <c r="D56" i="20"/>
  <c r="L55" i="20"/>
  <c r="H55" i="20"/>
  <c r="F55" i="20"/>
  <c r="D55" i="20"/>
  <c r="L54" i="20"/>
  <c r="H54" i="20"/>
  <c r="F54" i="20"/>
  <c r="D54" i="20"/>
  <c r="L53" i="20"/>
  <c r="H53" i="20"/>
  <c r="F53" i="20"/>
  <c r="D53" i="20"/>
  <c r="L52" i="20"/>
  <c r="H52" i="20"/>
  <c r="F52" i="20"/>
  <c r="D52" i="20"/>
  <c r="L51" i="20"/>
  <c r="H51" i="20"/>
  <c r="F51" i="20"/>
  <c r="D51" i="20"/>
  <c r="L50" i="20"/>
  <c r="H50" i="20"/>
  <c r="F50" i="20"/>
  <c r="D50" i="20"/>
  <c r="L49" i="20"/>
  <c r="H49" i="20"/>
  <c r="F49" i="20"/>
  <c r="D49" i="20"/>
  <c r="L48" i="20"/>
  <c r="H48" i="20"/>
  <c r="F48" i="20"/>
  <c r="D48" i="20"/>
  <c r="L47" i="20"/>
  <c r="H47" i="20"/>
  <c r="F47" i="20"/>
  <c r="D47" i="20"/>
  <c r="L46" i="20"/>
  <c r="H46" i="20"/>
  <c r="F46" i="20"/>
  <c r="D46" i="20"/>
  <c r="L45" i="20"/>
  <c r="H45" i="20"/>
  <c r="F45" i="20"/>
  <c r="D45" i="20"/>
  <c r="L44" i="20"/>
  <c r="H44" i="20"/>
  <c r="F44" i="20"/>
  <c r="D44" i="20"/>
  <c r="L43" i="20"/>
  <c r="H43" i="20"/>
  <c r="F43" i="20"/>
  <c r="D43" i="20"/>
  <c r="L42" i="20"/>
  <c r="H42" i="20"/>
  <c r="F42" i="20"/>
  <c r="D42" i="20"/>
  <c r="L41" i="20"/>
  <c r="H41" i="20"/>
  <c r="F41" i="20"/>
  <c r="D41" i="20"/>
  <c r="L40" i="20"/>
  <c r="H40" i="20"/>
  <c r="F40" i="20"/>
  <c r="D40" i="20"/>
  <c r="L39" i="20"/>
  <c r="H39" i="20"/>
  <c r="F39" i="20"/>
  <c r="D39" i="20"/>
  <c r="L38" i="20"/>
  <c r="H38" i="20"/>
  <c r="F38" i="20"/>
  <c r="D38" i="20"/>
  <c r="L37" i="20"/>
  <c r="H37" i="20"/>
  <c r="F37" i="20"/>
  <c r="D37" i="20"/>
  <c r="L36" i="20"/>
  <c r="H36" i="20"/>
  <c r="F36" i="20"/>
  <c r="D36" i="20"/>
  <c r="L35" i="20"/>
  <c r="H35" i="20"/>
  <c r="F35" i="20"/>
  <c r="D35" i="20"/>
  <c r="L34" i="20"/>
  <c r="H34" i="20"/>
  <c r="F34" i="20"/>
  <c r="D34" i="20"/>
  <c r="L33" i="20"/>
  <c r="H33" i="20"/>
  <c r="F33" i="20"/>
  <c r="D33" i="20"/>
  <c r="L32" i="20"/>
  <c r="H32" i="20"/>
  <c r="F32" i="20"/>
  <c r="D32" i="20"/>
  <c r="L31" i="20"/>
  <c r="H31" i="20"/>
  <c r="F31" i="20"/>
  <c r="D31" i="20"/>
  <c r="L30" i="20"/>
  <c r="H30" i="20"/>
  <c r="F30" i="20"/>
  <c r="D30" i="20"/>
  <c r="L29" i="20"/>
  <c r="H29" i="20"/>
  <c r="F29" i="20"/>
  <c r="D29" i="20"/>
  <c r="L28" i="20"/>
  <c r="H28" i="20"/>
  <c r="F28" i="20"/>
  <c r="D28" i="20"/>
  <c r="L27" i="20"/>
  <c r="H27" i="20"/>
  <c r="F27" i="20"/>
  <c r="D27" i="20"/>
  <c r="L26" i="20"/>
  <c r="H26" i="20"/>
  <c r="F26" i="20"/>
  <c r="D26" i="20"/>
  <c r="L25" i="20"/>
  <c r="H25" i="20"/>
  <c r="F25" i="20"/>
  <c r="D25" i="20"/>
  <c r="L24" i="20"/>
  <c r="H24" i="20"/>
  <c r="F24" i="20"/>
  <c r="D24" i="20"/>
  <c r="L23" i="20"/>
  <c r="H23" i="20"/>
  <c r="F23" i="20"/>
  <c r="D23" i="20"/>
  <c r="L22" i="20"/>
  <c r="H22" i="20"/>
  <c r="F22" i="20"/>
  <c r="D22" i="20"/>
  <c r="L21" i="20"/>
  <c r="H21" i="20"/>
  <c r="F21" i="20"/>
  <c r="D21" i="20"/>
  <c r="L20" i="20"/>
  <c r="H20" i="20"/>
  <c r="F20" i="20"/>
  <c r="D20" i="20"/>
  <c r="L19" i="20"/>
  <c r="H19" i="20"/>
  <c r="F19" i="20"/>
  <c r="D19" i="20"/>
  <c r="L18" i="20"/>
  <c r="H18" i="20"/>
  <c r="F18" i="20"/>
  <c r="D18" i="20"/>
  <c r="L17" i="20"/>
  <c r="H17" i="20"/>
  <c r="F17" i="20"/>
  <c r="D17" i="20"/>
  <c r="L16" i="20"/>
  <c r="H16" i="20"/>
  <c r="F16" i="20"/>
  <c r="D16" i="20"/>
  <c r="L15" i="20"/>
  <c r="H15" i="20"/>
  <c r="F15" i="20"/>
  <c r="D15" i="20"/>
  <c r="L14" i="20"/>
  <c r="L13" i="20"/>
  <c r="L12" i="20"/>
  <c r="L11" i="20"/>
  <c r="H11" i="20"/>
  <c r="F11" i="20"/>
  <c r="D11" i="20"/>
  <c r="L10" i="20"/>
  <c r="H10" i="20"/>
  <c r="F10" i="20"/>
  <c r="D10" i="20"/>
  <c r="L9" i="20"/>
  <c r="H9" i="20"/>
  <c r="F9" i="20"/>
  <c r="D9" i="20"/>
  <c r="L8" i="20"/>
  <c r="H8" i="20"/>
  <c r="F8" i="20"/>
  <c r="D8" i="20"/>
  <c r="L7" i="20"/>
  <c r="H7" i="20"/>
  <c r="F7" i="20"/>
  <c r="D7" i="20"/>
  <c r="L6" i="20"/>
  <c r="H6" i="20"/>
  <c r="F6" i="20"/>
  <c r="D6" i="20"/>
  <c r="K24" i="25"/>
  <c r="H24" i="25"/>
  <c r="F24" i="25"/>
  <c r="D24" i="25"/>
  <c r="K23" i="25"/>
  <c r="H23" i="25"/>
  <c r="F23" i="25"/>
  <c r="D23" i="25"/>
  <c r="K22" i="25"/>
  <c r="H22" i="25"/>
  <c r="F22" i="25"/>
  <c r="D22" i="25"/>
  <c r="K21" i="25"/>
  <c r="H21" i="25"/>
  <c r="F21" i="25"/>
  <c r="D21" i="25"/>
  <c r="K20" i="25"/>
  <c r="H20" i="25"/>
  <c r="K19" i="25"/>
  <c r="H19" i="25"/>
  <c r="K18" i="25"/>
  <c r="H18" i="25"/>
  <c r="F18" i="25"/>
  <c r="D18" i="25"/>
  <c r="K17" i="25"/>
  <c r="H17" i="25"/>
  <c r="F17" i="25"/>
  <c r="D17" i="25"/>
  <c r="K16" i="25"/>
  <c r="H16" i="25"/>
  <c r="F16" i="25"/>
  <c r="D16" i="25"/>
  <c r="K15" i="25"/>
  <c r="H15" i="25"/>
  <c r="F15" i="25"/>
  <c r="D15" i="25"/>
  <c r="K14" i="25"/>
  <c r="H14" i="25"/>
  <c r="F14" i="25"/>
  <c r="D14" i="25"/>
  <c r="K13" i="25"/>
  <c r="H13" i="25"/>
  <c r="F13" i="25"/>
  <c r="D13" i="25"/>
  <c r="K12" i="25"/>
  <c r="H12" i="25"/>
  <c r="F12" i="25"/>
  <c r="D12" i="25"/>
  <c r="K11" i="25"/>
  <c r="H11" i="25"/>
  <c r="F11" i="25"/>
  <c r="D11" i="25"/>
  <c r="K10" i="25"/>
  <c r="H10" i="25"/>
  <c r="F10" i="25"/>
  <c r="D10" i="25"/>
  <c r="K9" i="25"/>
  <c r="H9" i="25"/>
  <c r="F9" i="25"/>
  <c r="D9" i="25"/>
  <c r="K8" i="25"/>
  <c r="H8" i="25"/>
  <c r="F8" i="25"/>
  <c r="D8" i="25"/>
  <c r="K7" i="25"/>
  <c r="H7" i="25"/>
  <c r="F7" i="25"/>
  <c r="D7" i="25"/>
  <c r="L166" i="19"/>
  <c r="H166" i="19"/>
  <c r="F166" i="19"/>
  <c r="D166" i="19"/>
  <c r="L165" i="19"/>
  <c r="H165" i="19"/>
  <c r="F165" i="19"/>
  <c r="D165" i="19"/>
  <c r="L164" i="19"/>
  <c r="H164" i="19"/>
  <c r="F164" i="19"/>
  <c r="D164" i="19"/>
  <c r="L25" i="18"/>
  <c r="H25" i="18"/>
  <c r="F25" i="18"/>
  <c r="D25" i="18"/>
  <c r="L24" i="18"/>
  <c r="H24" i="18"/>
  <c r="F24" i="18"/>
  <c r="D24" i="18"/>
  <c r="L23" i="18"/>
  <c r="H23" i="18"/>
  <c r="F23" i="18"/>
  <c r="D23" i="18"/>
  <c r="L22" i="18"/>
  <c r="H22" i="18"/>
  <c r="F22" i="18"/>
  <c r="D22" i="18"/>
  <c r="L21" i="18"/>
  <c r="H21" i="18"/>
  <c r="F21" i="18"/>
  <c r="D21" i="18"/>
  <c r="L20" i="18"/>
  <c r="H20" i="18"/>
  <c r="F20" i="18"/>
  <c r="D20" i="18"/>
  <c r="L19" i="18"/>
  <c r="H19" i="18"/>
  <c r="F19" i="18"/>
  <c r="D19" i="18"/>
  <c r="L18" i="18"/>
  <c r="H18" i="18"/>
  <c r="F18" i="18"/>
  <c r="D18" i="18"/>
  <c r="L17" i="18"/>
  <c r="H17" i="18"/>
  <c r="F17" i="18"/>
  <c r="D17" i="18"/>
  <c r="L16" i="18"/>
  <c r="H16" i="18"/>
  <c r="F16" i="18"/>
  <c r="D16" i="18"/>
  <c r="L15" i="18"/>
  <c r="H15" i="18"/>
  <c r="F15" i="18"/>
  <c r="D15" i="18"/>
  <c r="L14" i="18"/>
  <c r="H14" i="18"/>
  <c r="F14" i="18"/>
  <c r="D14" i="18"/>
  <c r="L13" i="18"/>
  <c r="H13" i="18"/>
  <c r="F13" i="18"/>
  <c r="D13" i="18"/>
  <c r="K36" i="3"/>
  <c r="H36" i="3"/>
  <c r="F36" i="3"/>
  <c r="D36" i="3"/>
  <c r="K35" i="3"/>
  <c r="H35" i="3"/>
  <c r="F35" i="3"/>
  <c r="D35" i="3"/>
  <c r="K34" i="3"/>
  <c r="H34" i="3"/>
  <c r="F34" i="3"/>
  <c r="D34" i="3"/>
  <c r="K33" i="3"/>
  <c r="H33" i="3"/>
  <c r="F33" i="3"/>
  <c r="D33" i="3"/>
  <c r="K32" i="3"/>
  <c r="H32" i="3"/>
  <c r="F32" i="3"/>
  <c r="D32" i="3"/>
  <c r="K31" i="3"/>
  <c r="H31" i="3"/>
  <c r="F31" i="3"/>
  <c r="D31" i="3"/>
  <c r="K30" i="3"/>
  <c r="H30" i="3"/>
  <c r="F30" i="3"/>
  <c r="D30" i="3"/>
  <c r="K29" i="3"/>
  <c r="H29" i="3"/>
  <c r="F29" i="3"/>
  <c r="D29" i="3"/>
  <c r="K28" i="3"/>
  <c r="H28" i="3"/>
  <c r="F28" i="3"/>
  <c r="D28" i="3"/>
  <c r="K27" i="3"/>
  <c r="H27" i="3"/>
  <c r="F27" i="3"/>
  <c r="D27" i="3"/>
  <c r="K26" i="3"/>
  <c r="H26" i="3"/>
  <c r="F26" i="3"/>
  <c r="D26" i="3"/>
  <c r="K25" i="3"/>
  <c r="H25" i="3"/>
  <c r="F25" i="3"/>
  <c r="D25" i="3"/>
  <c r="K24" i="3"/>
  <c r="H24" i="3"/>
  <c r="F24" i="3"/>
  <c r="D24" i="3"/>
  <c r="K23" i="3"/>
  <c r="H23" i="3"/>
  <c r="F23" i="3"/>
  <c r="D23" i="3"/>
  <c r="K22" i="3"/>
  <c r="H22" i="3"/>
  <c r="F22" i="3"/>
  <c r="D22" i="3"/>
  <c r="K21" i="3"/>
  <c r="H21" i="3"/>
  <c r="F21" i="3"/>
  <c r="D21" i="3"/>
  <c r="K20" i="3"/>
  <c r="H20" i="3"/>
  <c r="F20" i="3"/>
  <c r="D20" i="3"/>
  <c r="K19" i="3"/>
  <c r="H19" i="3"/>
  <c r="F19" i="3"/>
  <c r="D19" i="3"/>
  <c r="K18" i="3"/>
  <c r="H18" i="3"/>
  <c r="F18" i="3"/>
  <c r="D18" i="3"/>
  <c r="K17" i="3"/>
  <c r="H17" i="3"/>
  <c r="F17" i="3"/>
  <c r="D17" i="3"/>
  <c r="K16" i="3"/>
  <c r="H16" i="3"/>
  <c r="F16" i="3"/>
  <c r="D16" i="3"/>
  <c r="K15" i="3"/>
  <c r="H15" i="3"/>
  <c r="F15" i="3"/>
  <c r="D15" i="3"/>
  <c r="K14" i="3"/>
  <c r="H14" i="3"/>
  <c r="F14" i="3"/>
  <c r="D14" i="3"/>
  <c r="K13" i="3"/>
  <c r="H13" i="3"/>
  <c r="F13" i="3"/>
  <c r="D13" i="3"/>
  <c r="K12" i="3"/>
  <c r="H12" i="3"/>
  <c r="F12" i="3"/>
  <c r="D12" i="3"/>
  <c r="K11" i="3"/>
  <c r="H11" i="3"/>
  <c r="F11" i="3"/>
  <c r="D11" i="3"/>
  <c r="K10" i="3"/>
  <c r="H10" i="3"/>
  <c r="F10" i="3"/>
  <c r="D10" i="3"/>
  <c r="K9" i="3"/>
  <c r="H9" i="3"/>
  <c r="F9" i="3"/>
  <c r="D9" i="3"/>
  <c r="K8" i="3"/>
  <c r="H8" i="3"/>
  <c r="F8" i="3"/>
  <c r="D8" i="3"/>
  <c r="K7" i="3"/>
  <c r="H7" i="3"/>
  <c r="F7" i="3"/>
  <c r="D7" i="3"/>
  <c r="K6" i="3"/>
  <c r="H6" i="3"/>
  <c r="F6" i="3"/>
  <c r="D6" i="3"/>
  <c r="L253" i="23"/>
  <c r="H253" i="23"/>
  <c r="F253" i="23"/>
  <c r="D253" i="23"/>
  <c r="L252" i="23"/>
  <c r="H252" i="23"/>
  <c r="F252" i="23"/>
  <c r="D252" i="23"/>
  <c r="L251" i="23"/>
  <c r="H251" i="23"/>
  <c r="F251" i="23"/>
  <c r="D251" i="23"/>
  <c r="L250" i="23"/>
  <c r="H250" i="23"/>
  <c r="F250" i="23"/>
  <c r="D250" i="23"/>
  <c r="L249" i="23"/>
  <c r="H249" i="23"/>
  <c r="F249" i="23"/>
  <c r="D249" i="23"/>
  <c r="L248" i="23"/>
  <c r="H248" i="23"/>
  <c r="F248" i="23"/>
  <c r="D248" i="23"/>
  <c r="L247" i="23"/>
  <c r="H247" i="23"/>
  <c r="F247" i="23"/>
  <c r="D247" i="23"/>
  <c r="L246" i="23"/>
  <c r="H246" i="23"/>
  <c r="F246" i="23"/>
  <c r="D246" i="23"/>
  <c r="L245" i="23"/>
  <c r="H245" i="23"/>
  <c r="F245" i="23"/>
  <c r="D245" i="23"/>
  <c r="L244" i="23"/>
  <c r="H244" i="23"/>
  <c r="F244" i="23"/>
  <c r="D244" i="23"/>
  <c r="L243" i="23"/>
  <c r="H243" i="23"/>
  <c r="F243" i="23"/>
  <c r="D243" i="23"/>
  <c r="L242" i="23"/>
  <c r="H242" i="23"/>
  <c r="F242" i="23"/>
  <c r="D242" i="23"/>
  <c r="L241" i="23"/>
  <c r="H241" i="23"/>
  <c r="F241" i="23"/>
  <c r="D241" i="23"/>
  <c r="L240" i="23"/>
  <c r="H240" i="23"/>
  <c r="F240" i="23"/>
  <c r="D240" i="23"/>
  <c r="L239" i="23"/>
  <c r="H239" i="23"/>
  <c r="F239" i="23"/>
  <c r="D239" i="23"/>
  <c r="L238" i="23"/>
  <c r="H238" i="23"/>
  <c r="F238" i="23"/>
  <c r="D238" i="23"/>
  <c r="L237" i="23"/>
  <c r="H237" i="23"/>
  <c r="F237" i="23"/>
  <c r="D237" i="23"/>
  <c r="L236" i="23"/>
  <c r="H236" i="23"/>
  <c r="F236" i="23"/>
  <c r="D236" i="23"/>
  <c r="L235" i="23"/>
  <c r="H235" i="23"/>
  <c r="F235" i="23"/>
  <c r="D235" i="23"/>
  <c r="L234" i="23"/>
  <c r="H234" i="23"/>
  <c r="F234" i="23"/>
  <c r="D234" i="23"/>
  <c r="L233" i="23"/>
  <c r="H233" i="23"/>
  <c r="F233" i="23"/>
  <c r="D233" i="23"/>
  <c r="L232" i="23"/>
  <c r="H232" i="23"/>
  <c r="F232" i="23"/>
  <c r="D232" i="23"/>
  <c r="L231" i="23"/>
  <c r="H231" i="23"/>
  <c r="F231" i="23"/>
  <c r="D231" i="23"/>
  <c r="L230" i="23"/>
  <c r="H230" i="23"/>
  <c r="F230" i="23"/>
  <c r="D230" i="23"/>
  <c r="L229" i="23"/>
  <c r="H229" i="23"/>
  <c r="F229" i="23"/>
  <c r="D229" i="23"/>
  <c r="L228" i="23"/>
  <c r="H228" i="23"/>
  <c r="F228" i="23"/>
  <c r="D228" i="23"/>
  <c r="L227" i="23"/>
  <c r="H227" i="23"/>
  <c r="F227" i="23"/>
  <c r="D227" i="23"/>
  <c r="L226" i="23"/>
  <c r="H226" i="23"/>
  <c r="F226" i="23"/>
  <c r="D226" i="23"/>
  <c r="L225" i="23"/>
  <c r="H225" i="23"/>
  <c r="F225" i="23"/>
  <c r="D225" i="23"/>
  <c r="L224" i="23"/>
  <c r="H224" i="23"/>
  <c r="F224" i="23"/>
  <c r="D224" i="23"/>
  <c r="L223" i="23"/>
  <c r="H223" i="23"/>
  <c r="F223" i="23"/>
  <c r="D223" i="23"/>
  <c r="L222" i="23"/>
  <c r="H222" i="23"/>
  <c r="F222" i="23"/>
  <c r="D222" i="23"/>
  <c r="L221" i="23"/>
  <c r="H221" i="23"/>
  <c r="F221" i="23"/>
  <c r="D221" i="23"/>
  <c r="L220" i="23"/>
  <c r="H220" i="23"/>
  <c r="F220" i="23"/>
  <c r="D220" i="23"/>
  <c r="L219" i="23"/>
  <c r="H219" i="23"/>
  <c r="F219" i="23"/>
  <c r="D219" i="23"/>
  <c r="L218" i="23"/>
  <c r="H218" i="23"/>
  <c r="F218" i="23"/>
  <c r="D218" i="23"/>
  <c r="L217" i="23"/>
  <c r="H217" i="23"/>
  <c r="F217" i="23"/>
  <c r="D217" i="23"/>
  <c r="L216" i="23"/>
  <c r="H216" i="23"/>
  <c r="F216" i="23"/>
  <c r="D216" i="23"/>
  <c r="L215" i="23"/>
  <c r="H215" i="23"/>
  <c r="F215" i="23"/>
  <c r="D215" i="23"/>
  <c r="L214" i="23"/>
  <c r="H214" i="23"/>
  <c r="F214" i="23"/>
  <c r="D214" i="23"/>
  <c r="L213" i="23"/>
  <c r="H213" i="23"/>
  <c r="F213" i="23"/>
  <c r="D213" i="23"/>
  <c r="L212" i="23"/>
  <c r="H212" i="23"/>
  <c r="F212" i="23"/>
  <c r="D212" i="23"/>
  <c r="L211" i="23"/>
  <c r="H211" i="23"/>
  <c r="F211" i="23"/>
  <c r="D211" i="23"/>
  <c r="L210" i="23"/>
  <c r="H210" i="23"/>
  <c r="F210" i="23"/>
  <c r="D210" i="23"/>
  <c r="L209" i="23"/>
  <c r="H209" i="23"/>
  <c r="F209" i="23"/>
  <c r="D209" i="23"/>
  <c r="L208" i="23"/>
  <c r="H208" i="23"/>
  <c r="F208" i="23"/>
  <c r="D208" i="23"/>
  <c r="L207" i="23"/>
  <c r="H207" i="23"/>
  <c r="F207" i="23"/>
  <c r="D207" i="23"/>
  <c r="L206" i="23"/>
  <c r="H206" i="23"/>
  <c r="F206" i="23"/>
  <c r="D206" i="23"/>
  <c r="L205" i="23"/>
  <c r="H205" i="23"/>
  <c r="F205" i="23"/>
  <c r="D205" i="23"/>
  <c r="L204" i="23"/>
  <c r="H204" i="23"/>
  <c r="F204" i="23"/>
  <c r="D204" i="23"/>
  <c r="L203" i="23"/>
  <c r="H203" i="23"/>
  <c r="F203" i="23"/>
  <c r="D203" i="23"/>
  <c r="L202" i="23"/>
  <c r="H202" i="23"/>
  <c r="F202" i="23"/>
  <c r="D202" i="23"/>
  <c r="L201" i="23"/>
  <c r="H201" i="23"/>
  <c r="F201" i="23"/>
  <c r="D201" i="23"/>
  <c r="L200" i="23"/>
  <c r="H200" i="23"/>
  <c r="F200" i="23"/>
  <c r="D200" i="23"/>
  <c r="L199" i="23"/>
  <c r="H199" i="23"/>
  <c r="F199" i="23"/>
  <c r="D199" i="23"/>
  <c r="L198" i="23"/>
  <c r="H198" i="23"/>
  <c r="F198" i="23"/>
  <c r="D198" i="23"/>
  <c r="L197" i="23"/>
  <c r="H197" i="23"/>
  <c r="F197" i="23"/>
  <c r="D197" i="23"/>
  <c r="L196" i="23"/>
  <c r="H196" i="23"/>
  <c r="F196" i="23"/>
  <c r="D196" i="23"/>
  <c r="L195" i="23"/>
  <c r="H195" i="23"/>
  <c r="F195" i="23"/>
  <c r="D195" i="23"/>
  <c r="L194" i="23"/>
  <c r="H194" i="23"/>
  <c r="F194" i="23"/>
  <c r="D194" i="23"/>
  <c r="L193" i="23"/>
  <c r="H193" i="23"/>
  <c r="F193" i="23"/>
  <c r="D193" i="23"/>
  <c r="L192" i="23"/>
  <c r="H192" i="23"/>
  <c r="F192" i="23"/>
  <c r="D192" i="23"/>
  <c r="L191" i="23"/>
  <c r="H191" i="23"/>
  <c r="F191" i="23"/>
  <c r="D191" i="23"/>
  <c r="L190" i="23"/>
  <c r="H190" i="23"/>
  <c r="F190" i="23"/>
  <c r="D190" i="23"/>
  <c r="L189" i="23"/>
  <c r="H189" i="23"/>
  <c r="F189" i="23"/>
  <c r="D189" i="23"/>
  <c r="L188" i="23"/>
  <c r="H188" i="23"/>
  <c r="F188" i="23"/>
  <c r="D188" i="23"/>
  <c r="L187" i="23"/>
  <c r="H187" i="23"/>
  <c r="F187" i="23"/>
  <c r="D187" i="23"/>
  <c r="L186" i="23"/>
  <c r="H186" i="23"/>
  <c r="F186" i="23"/>
  <c r="D186" i="23"/>
  <c r="L185" i="23"/>
  <c r="H185" i="23"/>
  <c r="F185" i="23"/>
  <c r="D185" i="23"/>
  <c r="L184" i="23"/>
  <c r="H184" i="23"/>
  <c r="F184" i="23"/>
  <c r="D184" i="23"/>
  <c r="L183" i="23"/>
  <c r="H183" i="23"/>
  <c r="F183" i="23"/>
  <c r="D183" i="23"/>
  <c r="L182" i="23"/>
  <c r="H182" i="23"/>
  <c r="F182" i="23"/>
  <c r="D182" i="23"/>
  <c r="L181" i="23"/>
  <c r="H181" i="23"/>
  <c r="F181" i="23"/>
  <c r="D181" i="23"/>
  <c r="L180" i="23"/>
  <c r="H180" i="23"/>
  <c r="F180" i="23"/>
  <c r="D180" i="23"/>
  <c r="L179" i="23"/>
  <c r="H179" i="23"/>
  <c r="F179" i="23"/>
  <c r="D179" i="23"/>
  <c r="L178" i="23"/>
  <c r="H178" i="23"/>
  <c r="F178" i="23"/>
  <c r="D178" i="23"/>
  <c r="L177" i="23"/>
  <c r="H177" i="23"/>
  <c r="F177" i="23"/>
  <c r="D177" i="23"/>
  <c r="L176" i="23"/>
  <c r="H176" i="23"/>
  <c r="F176" i="23"/>
  <c r="D176" i="23"/>
  <c r="L175" i="23"/>
  <c r="H175" i="23"/>
  <c r="F175" i="23"/>
  <c r="D175" i="23"/>
  <c r="L174" i="23"/>
  <c r="H174" i="23"/>
  <c r="F174" i="23"/>
  <c r="D174" i="23"/>
  <c r="L173" i="23"/>
  <c r="H173" i="23"/>
  <c r="F173" i="23"/>
  <c r="D173" i="23"/>
  <c r="L172" i="23"/>
  <c r="H172" i="23"/>
  <c r="F172" i="23"/>
  <c r="D172" i="23"/>
  <c r="L171" i="23"/>
  <c r="H171" i="23"/>
  <c r="F171" i="23"/>
  <c r="D171" i="23"/>
  <c r="L170" i="23"/>
  <c r="H170" i="23"/>
  <c r="F170" i="23"/>
  <c r="D170" i="23"/>
  <c r="L169" i="23"/>
  <c r="H169" i="23"/>
  <c r="F169" i="23"/>
  <c r="D169" i="23"/>
  <c r="L168" i="23"/>
  <c r="H168" i="23"/>
  <c r="F168" i="23"/>
  <c r="D168" i="23"/>
  <c r="L167" i="23"/>
  <c r="H167" i="23"/>
  <c r="F167" i="23"/>
  <c r="D167" i="23"/>
  <c r="L166" i="23"/>
  <c r="H166" i="23"/>
  <c r="F166" i="23"/>
  <c r="D166" i="23"/>
  <c r="L165" i="23"/>
  <c r="H165" i="23"/>
  <c r="F165" i="23"/>
  <c r="D165" i="23"/>
  <c r="L164" i="23"/>
  <c r="H164" i="23"/>
  <c r="F164" i="23"/>
  <c r="D164" i="23"/>
  <c r="L163" i="23"/>
  <c r="H163" i="23"/>
  <c r="F163" i="23"/>
  <c r="D163" i="23"/>
  <c r="L162" i="23"/>
  <c r="H162" i="23"/>
  <c r="F162" i="23"/>
  <c r="D162" i="23"/>
  <c r="L161" i="23"/>
  <c r="H161" i="23"/>
  <c r="F161" i="23"/>
  <c r="D161" i="23"/>
  <c r="L160" i="23"/>
  <c r="H160" i="23"/>
  <c r="F160" i="23"/>
  <c r="D160" i="23"/>
  <c r="L159" i="23"/>
  <c r="H159" i="23"/>
  <c r="F159" i="23"/>
  <c r="D159" i="23"/>
  <c r="L158" i="23"/>
  <c r="H158" i="23"/>
  <c r="F158" i="23"/>
  <c r="D158" i="23"/>
  <c r="L157" i="23"/>
  <c r="H157" i="23"/>
  <c r="F157" i="23"/>
  <c r="D157" i="23"/>
  <c r="L156" i="23"/>
  <c r="H156" i="23"/>
  <c r="F156" i="23"/>
  <c r="D156" i="23"/>
  <c r="L155" i="23"/>
  <c r="H155" i="23"/>
  <c r="F155" i="23"/>
  <c r="D155" i="23"/>
  <c r="L154" i="23"/>
  <c r="H154" i="23"/>
  <c r="F154" i="23"/>
  <c r="D154" i="23"/>
  <c r="L153" i="23"/>
  <c r="H153" i="23"/>
  <c r="F153" i="23"/>
  <c r="D153" i="23"/>
  <c r="L152" i="23"/>
  <c r="H152" i="23"/>
  <c r="F152" i="23"/>
  <c r="D152" i="23"/>
  <c r="L151" i="23"/>
  <c r="H151" i="23"/>
  <c r="F151" i="23"/>
  <c r="D151" i="23"/>
  <c r="L150" i="23"/>
  <c r="H150" i="23"/>
  <c r="F150" i="23"/>
  <c r="D150" i="23"/>
  <c r="L149" i="23"/>
  <c r="H149" i="23"/>
  <c r="F149" i="23"/>
  <c r="D149" i="23"/>
  <c r="L148" i="23"/>
  <c r="H148" i="23"/>
  <c r="F148" i="23"/>
  <c r="D148" i="23"/>
  <c r="L147" i="23"/>
  <c r="H147" i="23"/>
  <c r="F147" i="23"/>
  <c r="D147" i="23"/>
  <c r="L146" i="23"/>
  <c r="H146" i="23"/>
  <c r="F146" i="23"/>
  <c r="D146" i="23"/>
  <c r="L145" i="23"/>
  <c r="H145" i="23"/>
  <c r="F145" i="23"/>
  <c r="D145" i="23"/>
  <c r="L144" i="23"/>
  <c r="H144" i="23"/>
  <c r="F144" i="23"/>
  <c r="D144" i="23"/>
  <c r="L143" i="23"/>
  <c r="H143" i="23"/>
  <c r="F143" i="23"/>
  <c r="D143" i="23"/>
  <c r="L142" i="23"/>
  <c r="H142" i="23"/>
  <c r="F142" i="23"/>
  <c r="D142" i="23"/>
  <c r="L141" i="23"/>
  <c r="H141" i="23"/>
  <c r="F141" i="23"/>
  <c r="D141" i="23"/>
  <c r="L140" i="23"/>
  <c r="H140" i="23"/>
  <c r="F140" i="23"/>
  <c r="D140" i="23"/>
  <c r="L139" i="23"/>
  <c r="H139" i="23"/>
  <c r="F139" i="23"/>
  <c r="D139" i="23"/>
  <c r="L138" i="23"/>
  <c r="H138" i="23"/>
  <c r="F138" i="23"/>
  <c r="D138" i="23"/>
  <c r="L137" i="23"/>
  <c r="H137" i="23"/>
  <c r="F137" i="23"/>
  <c r="D137" i="23"/>
  <c r="L136" i="23"/>
  <c r="H136" i="23"/>
  <c r="F136" i="23"/>
  <c r="D136" i="23"/>
  <c r="L135" i="23"/>
  <c r="H135" i="23"/>
  <c r="F135" i="23"/>
  <c r="D135" i="23"/>
  <c r="L134" i="23"/>
  <c r="H134" i="23"/>
  <c r="F134" i="23"/>
  <c r="D134" i="23"/>
  <c r="L133" i="23"/>
  <c r="H133" i="23"/>
  <c r="F133" i="23"/>
  <c r="D133" i="23"/>
  <c r="L132" i="23"/>
  <c r="H132" i="23"/>
  <c r="F132" i="23"/>
  <c r="D132" i="23"/>
  <c r="L131" i="23"/>
  <c r="H131" i="23"/>
  <c r="F131" i="23"/>
  <c r="D131" i="23"/>
  <c r="L130" i="23"/>
  <c r="H130" i="23"/>
  <c r="F130" i="23"/>
  <c r="D130" i="23"/>
  <c r="L129" i="23"/>
  <c r="H129" i="23"/>
  <c r="F129" i="23"/>
  <c r="D129" i="23"/>
  <c r="L128" i="23"/>
  <c r="H128" i="23"/>
  <c r="F128" i="23"/>
  <c r="D128" i="23"/>
  <c r="L127" i="23"/>
  <c r="H127" i="23"/>
  <c r="F127" i="23"/>
  <c r="D127" i="23"/>
  <c r="L126" i="23"/>
  <c r="H126" i="23"/>
  <c r="F126" i="23"/>
  <c r="D126" i="23"/>
  <c r="L125" i="23"/>
  <c r="H125" i="23"/>
  <c r="F125" i="23"/>
  <c r="D125" i="23"/>
  <c r="L124" i="23"/>
  <c r="H124" i="23"/>
  <c r="F124" i="23"/>
  <c r="D124" i="23"/>
  <c r="L123" i="23"/>
  <c r="H123" i="23"/>
  <c r="F123" i="23"/>
  <c r="D123" i="23"/>
  <c r="L122" i="23"/>
  <c r="H122" i="23"/>
  <c r="F122" i="23"/>
  <c r="D122" i="23"/>
  <c r="L121" i="23"/>
  <c r="H121" i="23"/>
  <c r="F121" i="23"/>
  <c r="D121" i="23"/>
  <c r="L120" i="23"/>
  <c r="H120" i="23"/>
  <c r="F120" i="23"/>
  <c r="D120" i="23"/>
  <c r="L119" i="23"/>
  <c r="H119" i="23"/>
  <c r="F119" i="23"/>
  <c r="D119" i="23"/>
  <c r="L118" i="23"/>
  <c r="H118" i="23"/>
  <c r="F118" i="23"/>
  <c r="D118" i="23"/>
  <c r="L117" i="23"/>
  <c r="H117" i="23"/>
  <c r="F117" i="23"/>
  <c r="D117" i="23"/>
  <c r="L116" i="23"/>
  <c r="H116" i="23"/>
  <c r="F116" i="23"/>
  <c r="D116" i="23"/>
  <c r="L115" i="23"/>
  <c r="H115" i="23"/>
  <c r="F115" i="23"/>
  <c r="D115" i="23"/>
  <c r="L114" i="23"/>
  <c r="H114" i="23"/>
  <c r="F114" i="23"/>
  <c r="D114" i="23"/>
  <c r="L113" i="23"/>
  <c r="H113" i="23"/>
  <c r="F113" i="23"/>
  <c r="D113" i="23"/>
  <c r="L112" i="23"/>
  <c r="H112" i="23"/>
  <c r="F112" i="23"/>
  <c r="D112" i="23"/>
  <c r="L111" i="23"/>
  <c r="H111" i="23"/>
  <c r="F111" i="23"/>
  <c r="D111" i="23"/>
  <c r="L110" i="23"/>
  <c r="H110" i="23"/>
  <c r="F110" i="23"/>
  <c r="D110" i="23"/>
  <c r="L109" i="23"/>
  <c r="H109" i="23"/>
  <c r="F109" i="23"/>
  <c r="D109" i="23"/>
  <c r="L108" i="23"/>
  <c r="H108" i="23"/>
  <c r="F108" i="23"/>
  <c r="D108" i="23"/>
  <c r="L107" i="23"/>
  <c r="H107" i="23"/>
  <c r="F107" i="23"/>
  <c r="D107" i="23"/>
  <c r="L106" i="23"/>
  <c r="H106" i="23"/>
  <c r="F106" i="23"/>
  <c r="D106" i="23"/>
  <c r="L105" i="23"/>
  <c r="H105" i="23"/>
  <c r="F105" i="23"/>
  <c r="D105" i="23"/>
  <c r="L104" i="23"/>
  <c r="H104" i="23"/>
  <c r="F104" i="23"/>
  <c r="D104" i="23"/>
  <c r="L103" i="23"/>
  <c r="H103" i="23"/>
  <c r="F103" i="23"/>
  <c r="D103" i="23"/>
  <c r="L102" i="23"/>
  <c r="H102" i="23"/>
  <c r="F102" i="23"/>
  <c r="D102" i="23"/>
  <c r="L101" i="23"/>
  <c r="H101" i="23"/>
  <c r="F101" i="23"/>
  <c r="D101" i="23"/>
  <c r="L100" i="23"/>
  <c r="H100" i="23"/>
  <c r="F100" i="23"/>
  <c r="D100" i="23"/>
  <c r="L99" i="23"/>
  <c r="H99" i="23"/>
  <c r="F99" i="23"/>
  <c r="D99" i="23"/>
  <c r="L98" i="23"/>
  <c r="H98" i="23"/>
  <c r="F98" i="23"/>
  <c r="D98" i="23"/>
  <c r="L97" i="23"/>
  <c r="H97" i="23"/>
  <c r="F97" i="23"/>
  <c r="D97" i="23"/>
  <c r="L96" i="23"/>
  <c r="H96" i="23"/>
  <c r="F96" i="23"/>
  <c r="D96" i="23"/>
  <c r="L95" i="23"/>
  <c r="H95" i="23"/>
  <c r="F95" i="23"/>
  <c r="D95" i="23"/>
  <c r="L94" i="23"/>
  <c r="H94" i="23"/>
  <c r="F94" i="23"/>
  <c r="D94" i="23"/>
  <c r="L93" i="23"/>
  <c r="H93" i="23"/>
  <c r="F93" i="23"/>
  <c r="D93" i="23"/>
  <c r="L92" i="23"/>
  <c r="H92" i="23"/>
  <c r="F92" i="23"/>
  <c r="D92" i="23"/>
  <c r="L91" i="23"/>
  <c r="H91" i="23"/>
  <c r="F91" i="23"/>
  <c r="D91" i="23"/>
  <c r="L90" i="23"/>
  <c r="H90" i="23"/>
  <c r="F90" i="23"/>
  <c r="D90" i="23"/>
  <c r="L89" i="23"/>
  <c r="H89" i="23"/>
  <c r="F89" i="23"/>
  <c r="D89" i="23"/>
  <c r="L88" i="23"/>
  <c r="H88" i="23"/>
  <c r="F88" i="23"/>
  <c r="D88" i="23"/>
  <c r="L87" i="23"/>
  <c r="H87" i="23"/>
  <c r="F87" i="23"/>
  <c r="D87" i="23"/>
  <c r="L86" i="23"/>
  <c r="H86" i="23"/>
  <c r="F86" i="23"/>
  <c r="D86" i="23"/>
  <c r="L85" i="23"/>
  <c r="H85" i="23"/>
  <c r="F85" i="23"/>
  <c r="D85" i="23"/>
  <c r="L84" i="23"/>
  <c r="H84" i="23"/>
  <c r="F84" i="23"/>
  <c r="D84" i="23"/>
  <c r="L83" i="23"/>
  <c r="H83" i="23"/>
  <c r="F83" i="23"/>
  <c r="D83" i="23"/>
  <c r="L82" i="23"/>
  <c r="H82" i="23"/>
  <c r="F82" i="23"/>
  <c r="D82" i="23"/>
  <c r="L81" i="23"/>
  <c r="H81" i="23"/>
  <c r="F81" i="23"/>
  <c r="D81" i="23"/>
  <c r="L80" i="23"/>
  <c r="H80" i="23"/>
  <c r="F80" i="23"/>
  <c r="D80" i="23"/>
  <c r="L79" i="23"/>
  <c r="H79" i="23"/>
  <c r="F79" i="23"/>
  <c r="D79" i="23"/>
  <c r="L78" i="23"/>
  <c r="H78" i="23"/>
  <c r="F78" i="23"/>
  <c r="D78" i="23"/>
  <c r="L77" i="23"/>
  <c r="H77" i="23"/>
  <c r="F77" i="23"/>
  <c r="D77" i="23"/>
  <c r="L76" i="23"/>
  <c r="H76" i="23"/>
  <c r="F76" i="23"/>
  <c r="D76" i="23"/>
  <c r="L75" i="23"/>
  <c r="H75" i="23"/>
  <c r="F75" i="23"/>
  <c r="D75" i="23"/>
  <c r="L74" i="23"/>
  <c r="H74" i="23"/>
  <c r="F74" i="23"/>
  <c r="D74" i="23"/>
  <c r="L73" i="23"/>
  <c r="H73" i="23"/>
  <c r="F73" i="23"/>
  <c r="D73" i="23"/>
  <c r="L72" i="23"/>
  <c r="H72" i="23"/>
  <c r="F72" i="23"/>
  <c r="D72" i="23"/>
  <c r="L71" i="23"/>
  <c r="H71" i="23"/>
  <c r="F71" i="23"/>
  <c r="D71" i="23"/>
  <c r="L70" i="23"/>
  <c r="H70" i="23"/>
  <c r="F70" i="23"/>
  <c r="D70" i="23"/>
  <c r="L69" i="23"/>
  <c r="H69" i="23"/>
  <c r="F69" i="23"/>
  <c r="D69" i="23"/>
  <c r="L68" i="23"/>
  <c r="H68" i="23"/>
  <c r="F68" i="23"/>
  <c r="D68" i="23"/>
  <c r="L67" i="23"/>
  <c r="H67" i="23"/>
  <c r="F67" i="23"/>
  <c r="D67" i="23"/>
  <c r="L66" i="23"/>
  <c r="H66" i="23"/>
  <c r="F66" i="23"/>
  <c r="D66" i="23"/>
  <c r="L65" i="23"/>
  <c r="H65" i="23"/>
  <c r="F65" i="23"/>
  <c r="D65" i="23"/>
  <c r="L64" i="23"/>
  <c r="H64" i="23"/>
  <c r="F64" i="23"/>
  <c r="D64" i="23"/>
  <c r="L63" i="23"/>
  <c r="H63" i="23"/>
  <c r="F63" i="23"/>
  <c r="D63" i="23"/>
  <c r="L62" i="23"/>
  <c r="H62" i="23"/>
  <c r="F62" i="23"/>
  <c r="D62" i="23"/>
  <c r="L61" i="23"/>
  <c r="H61" i="23"/>
  <c r="F61" i="23"/>
  <c r="D61" i="23"/>
  <c r="L60" i="23"/>
  <c r="H60" i="23"/>
  <c r="F60" i="23"/>
  <c r="D60" i="23"/>
  <c r="L59" i="23"/>
  <c r="H59" i="23"/>
  <c r="F59" i="23"/>
  <c r="D59" i="23"/>
  <c r="L58" i="23"/>
  <c r="H58" i="23"/>
  <c r="F58" i="23"/>
  <c r="D58" i="23"/>
  <c r="L57" i="23"/>
  <c r="H57" i="23"/>
  <c r="F57" i="23"/>
  <c r="D57" i="23"/>
  <c r="L56" i="23"/>
  <c r="H56" i="23"/>
  <c r="F56" i="23"/>
  <c r="D56" i="23"/>
  <c r="L55" i="23"/>
  <c r="H55" i="23"/>
  <c r="F55" i="23"/>
  <c r="D55" i="23"/>
  <c r="L54" i="23"/>
  <c r="H54" i="23"/>
  <c r="F54" i="23"/>
  <c r="D54" i="23"/>
  <c r="L53" i="23"/>
  <c r="H53" i="23"/>
  <c r="F53" i="23"/>
  <c r="D53" i="23"/>
  <c r="L52" i="23"/>
  <c r="H52" i="23"/>
  <c r="F52" i="23"/>
  <c r="D52" i="23"/>
  <c r="L51" i="23"/>
  <c r="H51" i="23"/>
  <c r="F51" i="23"/>
  <c r="D51" i="23"/>
  <c r="L50" i="23"/>
  <c r="H50" i="23"/>
  <c r="F50" i="23"/>
  <c r="D50" i="23"/>
  <c r="L49" i="23"/>
  <c r="H49" i="23"/>
  <c r="F49" i="23"/>
  <c r="D49" i="23"/>
  <c r="L48" i="23"/>
  <c r="H48" i="23"/>
  <c r="F48" i="23"/>
  <c r="D48" i="23"/>
  <c r="L47" i="23"/>
  <c r="H47" i="23"/>
  <c r="F47" i="23"/>
  <c r="D47" i="23"/>
  <c r="L46" i="23"/>
  <c r="H46" i="23"/>
  <c r="F46" i="23"/>
  <c r="D46" i="23"/>
  <c r="L45" i="23"/>
  <c r="H45" i="23"/>
  <c r="F45" i="23"/>
  <c r="D45" i="23"/>
  <c r="L44" i="23"/>
  <c r="H44" i="23"/>
  <c r="F44" i="23"/>
  <c r="D44" i="23"/>
  <c r="L43" i="23"/>
  <c r="H43" i="23"/>
  <c r="F43" i="23"/>
  <c r="D43" i="23"/>
  <c r="L42" i="23"/>
  <c r="H42" i="23"/>
  <c r="F42" i="23"/>
  <c r="D42" i="23"/>
  <c r="L41" i="23"/>
  <c r="H41" i="23"/>
  <c r="F41" i="23"/>
  <c r="D41" i="23"/>
  <c r="L40" i="23"/>
  <c r="H40" i="23"/>
  <c r="F40" i="23"/>
  <c r="D40" i="23"/>
  <c r="L39" i="23"/>
  <c r="H39" i="23"/>
  <c r="F39" i="23"/>
  <c r="D39" i="23"/>
  <c r="L38" i="23"/>
  <c r="H38" i="23"/>
  <c r="F38" i="23"/>
  <c r="D38" i="23"/>
  <c r="L37" i="23"/>
  <c r="H37" i="23"/>
  <c r="F37" i="23"/>
  <c r="D37" i="23"/>
  <c r="L36" i="23"/>
  <c r="H36" i="23"/>
  <c r="F36" i="23"/>
  <c r="D36" i="23"/>
  <c r="L35" i="23"/>
  <c r="H35" i="23"/>
  <c r="F35" i="23"/>
  <c r="D35" i="23"/>
  <c r="L34" i="23"/>
  <c r="H34" i="23"/>
  <c r="F34" i="23"/>
  <c r="D34" i="23"/>
  <c r="L33" i="23"/>
  <c r="H33" i="23"/>
  <c r="F33" i="23"/>
  <c r="D33" i="23"/>
  <c r="L32" i="23"/>
  <c r="H32" i="23"/>
  <c r="F32" i="23"/>
  <c r="D32" i="23"/>
  <c r="L31" i="23"/>
  <c r="H31" i="23"/>
  <c r="F31" i="23"/>
  <c r="D31" i="23"/>
  <c r="L30" i="23"/>
  <c r="H30" i="23"/>
  <c r="F30" i="23"/>
  <c r="D30" i="23"/>
  <c r="L29" i="23"/>
  <c r="H29" i="23"/>
  <c r="F29" i="23"/>
  <c r="D29" i="23"/>
  <c r="L28" i="23"/>
  <c r="H28" i="23"/>
  <c r="F28" i="23"/>
  <c r="D28" i="23"/>
  <c r="L27" i="23"/>
  <c r="H27" i="23"/>
  <c r="F27" i="23"/>
  <c r="D27" i="23"/>
  <c r="L26" i="23"/>
  <c r="H26" i="23"/>
  <c r="F26" i="23"/>
  <c r="D26" i="23"/>
  <c r="L25" i="23"/>
  <c r="H25" i="23"/>
  <c r="F25" i="23"/>
  <c r="D25" i="23"/>
  <c r="L24" i="23"/>
  <c r="H24" i="23"/>
  <c r="F24" i="23"/>
  <c r="D24" i="23"/>
  <c r="L23" i="23"/>
  <c r="H23" i="23"/>
  <c r="F23" i="23"/>
  <c r="D23" i="23"/>
  <c r="L22" i="23"/>
  <c r="H22" i="23"/>
  <c r="F22" i="23"/>
  <c r="D22" i="23"/>
  <c r="L21" i="23"/>
  <c r="H21" i="23"/>
  <c r="F21" i="23"/>
  <c r="D21" i="23"/>
  <c r="L20" i="23"/>
  <c r="H20" i="23"/>
  <c r="F20" i="23"/>
  <c r="D20" i="23"/>
  <c r="L19" i="23"/>
  <c r="H19" i="23"/>
  <c r="F19" i="23"/>
  <c r="D19" i="23"/>
  <c r="L18" i="23"/>
  <c r="H18" i="23"/>
  <c r="F18" i="23"/>
  <c r="D18" i="23"/>
  <c r="L17" i="23"/>
  <c r="H17" i="23"/>
  <c r="F17" i="23"/>
  <c r="D17" i="23"/>
  <c r="L16" i="23"/>
  <c r="H16" i="23"/>
  <c r="F16" i="23"/>
  <c r="D16" i="23"/>
  <c r="L15" i="23"/>
  <c r="H15" i="23"/>
  <c r="F15" i="23"/>
  <c r="D15" i="23"/>
  <c r="L14" i="23"/>
  <c r="H14" i="23"/>
  <c r="F14" i="23"/>
  <c r="D14" i="23"/>
  <c r="L13" i="23"/>
  <c r="H13" i="23"/>
  <c r="F13" i="23"/>
  <c r="D13" i="23"/>
  <c r="L12" i="23"/>
  <c r="H12" i="23"/>
  <c r="F12" i="23"/>
  <c r="D12" i="23"/>
  <c r="L11" i="23"/>
  <c r="H11" i="23"/>
  <c r="F11" i="23"/>
  <c r="D11" i="23"/>
  <c r="L10" i="23"/>
  <c r="H10" i="23"/>
  <c r="F10" i="23"/>
  <c r="D10" i="23"/>
  <c r="L9" i="23"/>
  <c r="H9" i="23"/>
  <c r="F9" i="23"/>
  <c r="D9" i="23"/>
  <c r="L8" i="23"/>
  <c r="H8" i="23"/>
  <c r="F8" i="23"/>
  <c r="D8" i="23"/>
  <c r="L7" i="23"/>
  <c r="H7" i="23"/>
  <c r="F7" i="23"/>
  <c r="D7" i="23"/>
  <c r="L6" i="23"/>
  <c r="H6" i="23"/>
  <c r="F6" i="23"/>
  <c r="D6" i="23"/>
  <c r="L203" i="22"/>
  <c r="H203" i="22"/>
  <c r="F203" i="22"/>
  <c r="D203" i="22"/>
  <c r="L202" i="22"/>
  <c r="H202" i="22"/>
  <c r="F202" i="22"/>
  <c r="D202" i="22"/>
  <c r="L201" i="22"/>
  <c r="H201" i="22"/>
  <c r="F201" i="22"/>
  <c r="D201" i="22"/>
  <c r="L200" i="22"/>
  <c r="H200" i="22"/>
  <c r="F200" i="22"/>
  <c r="D200" i="22"/>
  <c r="L199" i="22"/>
  <c r="H199" i="22"/>
  <c r="F199" i="22"/>
  <c r="D199" i="22"/>
  <c r="L198" i="22"/>
  <c r="H198" i="22"/>
  <c r="F198" i="22"/>
  <c r="D198" i="22"/>
  <c r="L197" i="22"/>
  <c r="H197" i="22"/>
  <c r="F197" i="22"/>
  <c r="D197" i="22"/>
  <c r="L196" i="22"/>
  <c r="H196" i="22"/>
  <c r="F196" i="22"/>
  <c r="D196" i="22"/>
  <c r="L195" i="22"/>
  <c r="H195" i="22"/>
  <c r="F195" i="22"/>
  <c r="D195" i="22"/>
  <c r="L194" i="22"/>
  <c r="H194" i="22"/>
  <c r="F194" i="22"/>
  <c r="D194" i="22"/>
  <c r="L193" i="22"/>
  <c r="H193" i="22"/>
  <c r="F193" i="22"/>
  <c r="D193" i="22"/>
  <c r="L192" i="22"/>
  <c r="H192" i="22"/>
  <c r="F192" i="22"/>
  <c r="D192" i="22"/>
  <c r="L191" i="22"/>
  <c r="H191" i="22"/>
  <c r="F191" i="22"/>
  <c r="D191" i="22"/>
  <c r="L190" i="22"/>
  <c r="H190" i="22"/>
  <c r="F190" i="22"/>
  <c r="D190" i="22"/>
  <c r="L189" i="22"/>
  <c r="H189" i="22"/>
  <c r="F189" i="22"/>
  <c r="D189" i="22"/>
  <c r="L188" i="22"/>
  <c r="H188" i="22"/>
  <c r="F188" i="22"/>
  <c r="D188" i="22"/>
  <c r="L187" i="22"/>
  <c r="H187" i="22"/>
  <c r="F187" i="22"/>
  <c r="D187" i="22"/>
  <c r="L186" i="22"/>
  <c r="H186" i="22"/>
  <c r="F186" i="22"/>
  <c r="D186" i="22"/>
  <c r="L185" i="22"/>
  <c r="H185" i="22"/>
  <c r="F185" i="22"/>
  <c r="D185" i="22"/>
  <c r="L184" i="22"/>
  <c r="H184" i="22"/>
  <c r="F184" i="22"/>
  <c r="D184" i="22"/>
  <c r="L183" i="22"/>
  <c r="H183" i="22"/>
  <c r="F183" i="22"/>
  <c r="D183" i="22"/>
  <c r="L182" i="22"/>
  <c r="H182" i="22"/>
  <c r="F182" i="22"/>
  <c r="D182" i="22"/>
  <c r="L181" i="22"/>
  <c r="H181" i="22"/>
  <c r="F181" i="22"/>
  <c r="D181" i="22"/>
  <c r="L180" i="22"/>
  <c r="H180" i="22"/>
  <c r="F180" i="22"/>
  <c r="D180" i="22"/>
  <c r="L179" i="22"/>
  <c r="H179" i="22"/>
  <c r="F179" i="22"/>
  <c r="D179" i="22"/>
  <c r="L178" i="22"/>
  <c r="H178" i="22"/>
  <c r="F178" i="22"/>
  <c r="D178" i="22"/>
  <c r="L177" i="22"/>
  <c r="H177" i="22"/>
  <c r="F177" i="22"/>
  <c r="D177" i="22"/>
  <c r="L176" i="22"/>
  <c r="H176" i="22"/>
  <c r="F176" i="22"/>
  <c r="D176" i="22"/>
  <c r="L175" i="22"/>
  <c r="H175" i="22"/>
  <c r="F175" i="22"/>
  <c r="D175" i="22"/>
  <c r="L174" i="22"/>
  <c r="H174" i="22"/>
  <c r="F174" i="22"/>
  <c r="D174" i="22"/>
  <c r="L173" i="22"/>
  <c r="H173" i="22"/>
  <c r="F173" i="22"/>
  <c r="D173" i="22"/>
  <c r="L172" i="22"/>
  <c r="H172" i="22"/>
  <c r="F172" i="22"/>
  <c r="D172" i="22"/>
  <c r="L171" i="22"/>
  <c r="H171" i="22"/>
  <c r="F171" i="22"/>
  <c r="D171" i="22"/>
  <c r="L170" i="22"/>
  <c r="H170" i="22"/>
  <c r="F170" i="22"/>
  <c r="D170" i="22"/>
  <c r="L169" i="22"/>
  <c r="H169" i="22"/>
  <c r="F169" i="22"/>
  <c r="D169" i="22"/>
  <c r="L168" i="22"/>
  <c r="H168" i="22"/>
  <c r="F168" i="22"/>
  <c r="D168" i="22"/>
  <c r="L167" i="22"/>
  <c r="H167" i="22"/>
  <c r="F167" i="22"/>
  <c r="D167" i="22"/>
  <c r="L166" i="22"/>
  <c r="H166" i="22"/>
  <c r="F166" i="22"/>
  <c r="D166" i="22"/>
  <c r="L165" i="22"/>
  <c r="H165" i="22"/>
  <c r="F165" i="22"/>
  <c r="D165" i="22"/>
  <c r="L164" i="22"/>
  <c r="H164" i="22"/>
  <c r="F164" i="22"/>
  <c r="D164" i="22"/>
  <c r="L163" i="22"/>
  <c r="H163" i="22"/>
  <c r="F163" i="22"/>
  <c r="D163" i="22"/>
  <c r="L162" i="22"/>
  <c r="H162" i="22"/>
  <c r="F162" i="22"/>
  <c r="D162" i="22"/>
  <c r="L161" i="22"/>
  <c r="H161" i="22"/>
  <c r="F161" i="22"/>
  <c r="D161" i="22"/>
  <c r="L160" i="22"/>
  <c r="H160" i="22"/>
  <c r="F160" i="22"/>
  <c r="D160" i="22"/>
  <c r="L159" i="22"/>
  <c r="H159" i="22"/>
  <c r="F159" i="22"/>
  <c r="D159" i="22"/>
  <c r="L158" i="22"/>
  <c r="H158" i="22"/>
  <c r="F158" i="22"/>
  <c r="D158" i="22"/>
  <c r="L157" i="22"/>
  <c r="H157" i="22"/>
  <c r="F157" i="22"/>
  <c r="D157" i="22"/>
  <c r="L156" i="22"/>
  <c r="H156" i="22"/>
  <c r="F156" i="22"/>
  <c r="D156" i="22"/>
  <c r="L155" i="22"/>
  <c r="H155" i="22"/>
  <c r="F155" i="22"/>
  <c r="D155" i="22"/>
  <c r="L154" i="22"/>
  <c r="H154" i="22"/>
  <c r="F154" i="22"/>
  <c r="D154" i="22"/>
  <c r="L153" i="22"/>
  <c r="H153" i="22"/>
  <c r="F153" i="22"/>
  <c r="D153" i="22"/>
  <c r="L152" i="22"/>
  <c r="H152" i="22"/>
  <c r="F152" i="22"/>
  <c r="D152" i="22"/>
  <c r="L151" i="22"/>
  <c r="H151" i="22"/>
  <c r="F151" i="22"/>
  <c r="D151" i="22"/>
  <c r="L150" i="22"/>
  <c r="H150" i="22"/>
  <c r="F150" i="22"/>
  <c r="D150" i="22"/>
  <c r="L149" i="22"/>
  <c r="H149" i="22"/>
  <c r="F149" i="22"/>
  <c r="D149" i="22"/>
  <c r="L148" i="22"/>
  <c r="H148" i="22"/>
  <c r="F148" i="22"/>
  <c r="D148" i="22"/>
  <c r="L147" i="22"/>
  <c r="H147" i="22"/>
  <c r="F147" i="22"/>
  <c r="D147" i="22"/>
  <c r="L146" i="22"/>
  <c r="H146" i="22"/>
  <c r="F146" i="22"/>
  <c r="D146" i="22"/>
  <c r="L145" i="22"/>
  <c r="H145" i="22"/>
  <c r="F145" i="22"/>
  <c r="D145" i="22"/>
  <c r="L144" i="22"/>
  <c r="H144" i="22"/>
  <c r="F144" i="22"/>
  <c r="D144" i="22"/>
  <c r="L143" i="22"/>
  <c r="H143" i="22"/>
  <c r="F143" i="22"/>
  <c r="D143" i="22"/>
  <c r="L142" i="22"/>
  <c r="H142" i="22"/>
  <c r="F142" i="22"/>
  <c r="D142" i="22"/>
  <c r="L141" i="22"/>
  <c r="H141" i="22"/>
  <c r="F141" i="22"/>
  <c r="D141" i="22"/>
  <c r="L140" i="22"/>
  <c r="H140" i="22"/>
  <c r="F140" i="22"/>
  <c r="D140" i="22"/>
  <c r="L139" i="22"/>
  <c r="H139" i="22"/>
  <c r="F139" i="22"/>
  <c r="D139" i="22"/>
  <c r="L138" i="22"/>
  <c r="H138" i="22"/>
  <c r="F138" i="22"/>
  <c r="D138" i="22"/>
  <c r="L137" i="22"/>
  <c r="H137" i="22"/>
  <c r="F137" i="22"/>
  <c r="D137" i="22"/>
  <c r="L136" i="22"/>
  <c r="H136" i="22"/>
  <c r="F136" i="22"/>
  <c r="D136" i="22"/>
  <c r="L135" i="22"/>
  <c r="H135" i="22"/>
  <c r="F135" i="22"/>
  <c r="D135" i="22"/>
  <c r="L134" i="22"/>
  <c r="H134" i="22"/>
  <c r="F134" i="22"/>
  <c r="D134" i="22"/>
  <c r="L133" i="22"/>
  <c r="H133" i="22"/>
  <c r="F133" i="22"/>
  <c r="D133" i="22"/>
  <c r="L132" i="22"/>
  <c r="H132" i="22"/>
  <c r="F132" i="22"/>
  <c r="D132" i="22"/>
  <c r="L131" i="22"/>
  <c r="H131" i="22"/>
  <c r="F131" i="22"/>
  <c r="D131" i="22"/>
  <c r="L130" i="22"/>
  <c r="H130" i="22"/>
  <c r="F130" i="22"/>
  <c r="D130" i="22"/>
  <c r="L129" i="22"/>
  <c r="H129" i="22"/>
  <c r="F129" i="22"/>
  <c r="D129" i="22"/>
  <c r="L128" i="22"/>
  <c r="H128" i="22"/>
  <c r="F128" i="22"/>
  <c r="D128" i="22"/>
  <c r="L127" i="22"/>
  <c r="H127" i="22"/>
  <c r="F127" i="22"/>
  <c r="D127" i="22"/>
  <c r="L126" i="22"/>
  <c r="H126" i="22"/>
  <c r="F126" i="22"/>
  <c r="D126" i="22"/>
  <c r="L125" i="22"/>
  <c r="H125" i="22"/>
  <c r="F125" i="22"/>
  <c r="D125" i="22"/>
  <c r="L124" i="22"/>
  <c r="H124" i="22"/>
  <c r="F124" i="22"/>
  <c r="D124" i="22"/>
  <c r="L123" i="22"/>
  <c r="H123" i="22"/>
  <c r="F123" i="22"/>
  <c r="D123" i="22"/>
  <c r="L122" i="22"/>
  <c r="H122" i="22"/>
  <c r="F122" i="22"/>
  <c r="D122" i="22"/>
  <c r="L121" i="22"/>
  <c r="H121" i="22"/>
  <c r="F121" i="22"/>
  <c r="D121" i="22"/>
  <c r="L120" i="22"/>
  <c r="H120" i="22"/>
  <c r="F120" i="22"/>
  <c r="D120" i="22"/>
  <c r="L119" i="22"/>
  <c r="H119" i="22"/>
  <c r="F119" i="22"/>
  <c r="D119" i="22"/>
  <c r="L118" i="22"/>
  <c r="H118" i="22"/>
  <c r="F118" i="22"/>
  <c r="D118" i="22"/>
  <c r="L117" i="22"/>
  <c r="H117" i="22"/>
  <c r="F117" i="22"/>
  <c r="D117" i="22"/>
  <c r="L116" i="22"/>
  <c r="H116" i="22"/>
  <c r="F116" i="22"/>
  <c r="D116" i="22"/>
  <c r="L115" i="22"/>
  <c r="H115" i="22"/>
  <c r="F115" i="22"/>
  <c r="D115" i="22"/>
  <c r="L114" i="22"/>
  <c r="H114" i="22"/>
  <c r="F114" i="22"/>
  <c r="D114" i="22"/>
  <c r="L113" i="22"/>
  <c r="H113" i="22"/>
  <c r="F113" i="22"/>
  <c r="D113" i="22"/>
  <c r="L112" i="22"/>
  <c r="H112" i="22"/>
  <c r="F112" i="22"/>
  <c r="D112" i="22"/>
  <c r="L111" i="22"/>
  <c r="H111" i="22"/>
  <c r="F111" i="22"/>
  <c r="D111" i="22"/>
  <c r="L110" i="22"/>
  <c r="H110" i="22"/>
  <c r="F110" i="22"/>
  <c r="D110" i="22"/>
  <c r="L109" i="22"/>
  <c r="H109" i="22"/>
  <c r="F109" i="22"/>
  <c r="D109" i="22"/>
  <c r="L108" i="22"/>
  <c r="H108" i="22"/>
  <c r="F108" i="22"/>
  <c r="D108" i="22"/>
  <c r="L107" i="22"/>
  <c r="H107" i="22"/>
  <c r="F107" i="22"/>
  <c r="D107" i="22"/>
  <c r="L106" i="22"/>
  <c r="H106" i="22"/>
  <c r="F106" i="22"/>
  <c r="D106" i="22"/>
  <c r="L105" i="22"/>
  <c r="H105" i="22"/>
  <c r="F105" i="22"/>
  <c r="D105" i="22"/>
  <c r="L104" i="22"/>
  <c r="H104" i="22"/>
  <c r="F104" i="22"/>
  <c r="D104" i="22"/>
  <c r="L103" i="22"/>
  <c r="H103" i="22"/>
  <c r="F103" i="22"/>
  <c r="D103" i="22"/>
  <c r="L102" i="22"/>
  <c r="H102" i="22"/>
  <c r="F102" i="22"/>
  <c r="D102" i="22"/>
  <c r="L101" i="22"/>
  <c r="H101" i="22"/>
  <c r="F101" i="22"/>
  <c r="D101" i="22"/>
  <c r="L100" i="22"/>
  <c r="H100" i="22"/>
  <c r="F100" i="22"/>
  <c r="D100" i="22"/>
  <c r="L99" i="22"/>
  <c r="H99" i="22"/>
  <c r="F99" i="22"/>
  <c r="D99" i="22"/>
  <c r="L98" i="22"/>
  <c r="H98" i="22"/>
  <c r="F98" i="22"/>
  <c r="D98" i="22"/>
  <c r="L97" i="22"/>
  <c r="H97" i="22"/>
  <c r="F97" i="22"/>
  <c r="D97" i="22"/>
  <c r="L96" i="22"/>
  <c r="H96" i="22"/>
  <c r="F96" i="22"/>
  <c r="D96" i="22"/>
  <c r="L95" i="22"/>
  <c r="H95" i="22"/>
  <c r="F95" i="22"/>
  <c r="D95" i="22"/>
  <c r="L94" i="22"/>
  <c r="H94" i="22"/>
  <c r="F94" i="22"/>
  <c r="D94" i="22"/>
  <c r="L93" i="22"/>
  <c r="H93" i="22"/>
  <c r="F93" i="22"/>
  <c r="D93" i="22"/>
  <c r="L92" i="22"/>
  <c r="H92" i="22"/>
  <c r="F92" i="22"/>
  <c r="D92" i="22"/>
  <c r="L91" i="22"/>
  <c r="H91" i="22"/>
  <c r="F91" i="22"/>
  <c r="D91" i="22"/>
  <c r="L90" i="22"/>
  <c r="H90" i="22"/>
  <c r="F90" i="22"/>
  <c r="D90" i="22"/>
  <c r="L89" i="22"/>
  <c r="H89" i="22"/>
  <c r="F89" i="22"/>
  <c r="D89" i="22"/>
  <c r="L88" i="22"/>
  <c r="H88" i="22"/>
  <c r="F88" i="22"/>
  <c r="D88" i="22"/>
  <c r="L87" i="22"/>
  <c r="H87" i="22"/>
  <c r="F87" i="22"/>
  <c r="D87" i="22"/>
  <c r="L86" i="22"/>
  <c r="H86" i="22"/>
  <c r="F86" i="22"/>
  <c r="D86" i="22"/>
  <c r="L85" i="22"/>
  <c r="H85" i="22"/>
  <c r="F85" i="22"/>
  <c r="D85" i="22"/>
  <c r="L84" i="22"/>
  <c r="H84" i="22"/>
  <c r="F84" i="22"/>
  <c r="D84" i="22"/>
  <c r="L83" i="22"/>
  <c r="H83" i="22"/>
  <c r="F83" i="22"/>
  <c r="D83" i="22"/>
  <c r="L82" i="22"/>
  <c r="H82" i="22"/>
  <c r="F82" i="22"/>
  <c r="D82" i="22"/>
  <c r="L81" i="22"/>
  <c r="H81" i="22"/>
  <c r="F81" i="22"/>
  <c r="D81" i="22"/>
  <c r="L80" i="22"/>
  <c r="H80" i="22"/>
  <c r="F80" i="22"/>
  <c r="D80" i="22"/>
  <c r="L79" i="22"/>
  <c r="H79" i="22"/>
  <c r="F79" i="22"/>
  <c r="D79" i="22"/>
  <c r="L78" i="22"/>
  <c r="H78" i="22"/>
  <c r="F78" i="22"/>
  <c r="D78" i="22"/>
  <c r="L77" i="22"/>
  <c r="H77" i="22"/>
  <c r="F77" i="22"/>
  <c r="D77" i="22"/>
  <c r="L76" i="22"/>
  <c r="H76" i="22"/>
  <c r="F76" i="22"/>
  <c r="D76" i="22"/>
  <c r="L75" i="22"/>
  <c r="H75" i="22"/>
  <c r="F75" i="22"/>
  <c r="D75" i="22"/>
  <c r="L74" i="22"/>
  <c r="H74" i="22"/>
  <c r="F74" i="22"/>
  <c r="D74" i="22"/>
  <c r="L73" i="22"/>
  <c r="H73" i="22"/>
  <c r="F73" i="22"/>
  <c r="D73" i="22"/>
  <c r="L72" i="22"/>
  <c r="H72" i="22"/>
  <c r="F72" i="22"/>
  <c r="D72" i="22"/>
  <c r="L71" i="22"/>
  <c r="H71" i="22"/>
  <c r="F71" i="22"/>
  <c r="D71" i="22"/>
  <c r="L70" i="22"/>
  <c r="H70" i="22"/>
  <c r="F70" i="22"/>
  <c r="D70" i="22"/>
  <c r="L69" i="22"/>
  <c r="H69" i="22"/>
  <c r="F69" i="22"/>
  <c r="D69" i="22"/>
  <c r="L68" i="22"/>
  <c r="H68" i="22"/>
  <c r="F68" i="22"/>
  <c r="D68" i="22"/>
  <c r="L67" i="22"/>
  <c r="H67" i="22"/>
  <c r="F67" i="22"/>
  <c r="D67" i="22"/>
  <c r="L66" i="22"/>
  <c r="H66" i="22"/>
  <c r="F66" i="22"/>
  <c r="D66" i="22"/>
  <c r="L65" i="22"/>
  <c r="H65" i="22"/>
  <c r="F65" i="22"/>
  <c r="D65" i="22"/>
  <c r="L64" i="22"/>
  <c r="H64" i="22"/>
  <c r="F64" i="22"/>
  <c r="D64" i="22"/>
  <c r="L63" i="22"/>
  <c r="H63" i="22"/>
  <c r="F63" i="22"/>
  <c r="D63" i="22"/>
  <c r="L62" i="22"/>
  <c r="H62" i="22"/>
  <c r="F62" i="22"/>
  <c r="D62" i="22"/>
  <c r="L61" i="22"/>
  <c r="H61" i="22"/>
  <c r="F61" i="22"/>
  <c r="D61" i="22"/>
  <c r="L60" i="22"/>
  <c r="H60" i="22"/>
  <c r="F60" i="22"/>
  <c r="D60" i="22"/>
  <c r="L59" i="22"/>
  <c r="H59" i="22"/>
  <c r="F59" i="22"/>
  <c r="D59" i="22"/>
  <c r="L58" i="22"/>
  <c r="H58" i="22"/>
  <c r="F58" i="22"/>
  <c r="D58" i="22"/>
  <c r="L57" i="22"/>
  <c r="H57" i="22"/>
  <c r="F57" i="22"/>
  <c r="D57" i="22"/>
  <c r="L56" i="22"/>
  <c r="H56" i="22"/>
  <c r="F56" i="22"/>
  <c r="D56" i="22"/>
  <c r="L55" i="22"/>
  <c r="H55" i="22"/>
  <c r="F55" i="22"/>
  <c r="D55" i="22"/>
  <c r="L54" i="22"/>
  <c r="H54" i="22"/>
  <c r="F54" i="22"/>
  <c r="D54" i="22"/>
  <c r="L53" i="22"/>
  <c r="H53" i="22"/>
  <c r="F53" i="22"/>
  <c r="D53" i="22"/>
  <c r="L52" i="22"/>
  <c r="H52" i="22"/>
  <c r="F52" i="22"/>
  <c r="D52" i="22"/>
  <c r="L51" i="22"/>
  <c r="H51" i="22"/>
  <c r="F51" i="22"/>
  <c r="D51" i="22"/>
  <c r="L50" i="22"/>
  <c r="H50" i="22"/>
  <c r="F50" i="22"/>
  <c r="D50" i="22"/>
  <c r="L49" i="22"/>
  <c r="H49" i="22"/>
  <c r="F49" i="22"/>
  <c r="D49" i="22"/>
  <c r="L48" i="22"/>
  <c r="H48" i="22"/>
  <c r="F48" i="22"/>
  <c r="D48" i="22"/>
  <c r="L47" i="22"/>
  <c r="H47" i="22"/>
  <c r="F47" i="22"/>
  <c r="D47" i="22"/>
  <c r="L46" i="22"/>
  <c r="H46" i="22"/>
  <c r="F46" i="22"/>
  <c r="D46" i="22"/>
  <c r="L45" i="22"/>
  <c r="H45" i="22"/>
  <c r="F45" i="22"/>
  <c r="D45" i="22"/>
  <c r="L44" i="22"/>
  <c r="H44" i="22"/>
  <c r="F44" i="22"/>
  <c r="D44" i="22"/>
  <c r="L43" i="22"/>
  <c r="H43" i="22"/>
  <c r="F43" i="22"/>
  <c r="D43" i="22"/>
  <c r="L42" i="22"/>
  <c r="H42" i="22"/>
  <c r="F42" i="22"/>
  <c r="D42" i="22"/>
  <c r="L41" i="22"/>
  <c r="H41" i="22"/>
  <c r="F41" i="22"/>
  <c r="D41" i="22"/>
  <c r="L40" i="22"/>
  <c r="H40" i="22"/>
  <c r="F40" i="22"/>
  <c r="D40" i="22"/>
  <c r="L39" i="22"/>
  <c r="H39" i="22"/>
  <c r="F39" i="22"/>
  <c r="D39" i="22"/>
  <c r="L38" i="22"/>
  <c r="H38" i="22"/>
  <c r="F38" i="22"/>
  <c r="D38" i="22"/>
  <c r="L37" i="22"/>
  <c r="H37" i="22"/>
  <c r="F37" i="22"/>
  <c r="D37" i="22"/>
  <c r="L36" i="22"/>
  <c r="H36" i="22"/>
  <c r="F36" i="22"/>
  <c r="D36" i="22"/>
  <c r="L35" i="22"/>
  <c r="H35" i="22"/>
  <c r="F35" i="22"/>
  <c r="D35" i="22"/>
  <c r="L34" i="22"/>
  <c r="H34" i="22"/>
  <c r="F34" i="22"/>
  <c r="D34" i="22"/>
  <c r="L33" i="22"/>
  <c r="H33" i="22"/>
  <c r="F33" i="22"/>
  <c r="D33" i="22"/>
  <c r="L32" i="22"/>
  <c r="H32" i="22"/>
  <c r="F32" i="22"/>
  <c r="D32" i="22"/>
  <c r="L31" i="22"/>
  <c r="H31" i="22"/>
  <c r="F31" i="22"/>
  <c r="D31" i="22"/>
  <c r="L30" i="22"/>
  <c r="H30" i="22"/>
  <c r="F30" i="22"/>
  <c r="D30" i="22"/>
  <c r="L29" i="22"/>
  <c r="H29" i="22"/>
  <c r="F29" i="22"/>
  <c r="D29" i="22"/>
  <c r="L28" i="22"/>
  <c r="H28" i="22"/>
  <c r="F28" i="22"/>
  <c r="D28" i="22"/>
  <c r="L27" i="22"/>
  <c r="H27" i="22"/>
  <c r="F27" i="22"/>
  <c r="D27" i="22"/>
  <c r="L26" i="22"/>
  <c r="H26" i="22"/>
  <c r="F26" i="22"/>
  <c r="D26" i="22"/>
  <c r="L25" i="22"/>
  <c r="H25" i="22"/>
  <c r="F25" i="22"/>
  <c r="D25" i="22"/>
  <c r="L24" i="22"/>
  <c r="H24" i="22"/>
  <c r="F24" i="22"/>
  <c r="D24" i="22"/>
  <c r="L23" i="22"/>
  <c r="H23" i="22"/>
  <c r="F23" i="22"/>
  <c r="D23" i="22"/>
  <c r="L22" i="22"/>
  <c r="H22" i="22"/>
  <c r="F22" i="22"/>
  <c r="D22" i="22"/>
  <c r="L21" i="22"/>
  <c r="H21" i="22"/>
  <c r="F21" i="22"/>
  <c r="D21" i="22"/>
  <c r="L20" i="22"/>
  <c r="H20" i="22"/>
  <c r="F20" i="22"/>
  <c r="D20" i="22"/>
  <c r="L19" i="22"/>
  <c r="H19" i="22"/>
  <c r="F19" i="22"/>
  <c r="D19" i="22"/>
  <c r="L18" i="22"/>
  <c r="H18" i="22"/>
  <c r="F18" i="22"/>
  <c r="D18" i="22"/>
  <c r="L17" i="22"/>
  <c r="H17" i="22"/>
  <c r="F17" i="22"/>
  <c r="D17" i="22"/>
  <c r="L16" i="22"/>
  <c r="H16" i="22"/>
  <c r="F16" i="22"/>
  <c r="D16" i="22"/>
  <c r="L15" i="22"/>
  <c r="H15" i="22"/>
  <c r="F15" i="22"/>
  <c r="D15" i="22"/>
  <c r="L14" i="22"/>
  <c r="H14" i="22"/>
  <c r="F14" i="22"/>
  <c r="D14" i="22"/>
  <c r="L13" i="22"/>
  <c r="H13" i="22"/>
  <c r="F13" i="22"/>
  <c r="D13" i="22"/>
  <c r="L12" i="22"/>
  <c r="H12" i="22"/>
  <c r="F12" i="22"/>
  <c r="D12" i="22"/>
  <c r="L11" i="22"/>
  <c r="H11" i="22"/>
  <c r="F11" i="22"/>
  <c r="D11" i="22"/>
  <c r="L10" i="22"/>
  <c r="H10" i="22"/>
  <c r="F10" i="22"/>
  <c r="D10" i="22"/>
  <c r="L9" i="22"/>
  <c r="H9" i="22"/>
  <c r="F9" i="22"/>
  <c r="D9" i="22"/>
  <c r="L8" i="22"/>
  <c r="H8" i="22"/>
  <c r="F8" i="22"/>
  <c r="D8" i="22"/>
  <c r="L7" i="22"/>
  <c r="H7" i="22"/>
  <c r="F7" i="22"/>
  <c r="D7" i="22"/>
  <c r="L6" i="22"/>
  <c r="H6" i="22"/>
  <c r="F6" i="22"/>
  <c r="D6" i="22"/>
  <c r="L252" i="21"/>
  <c r="H252" i="21"/>
  <c r="F252" i="21"/>
  <c r="D252" i="21"/>
  <c r="L251" i="21"/>
  <c r="H251" i="21"/>
  <c r="F251" i="21"/>
  <c r="D251" i="21"/>
  <c r="L250" i="21"/>
  <c r="H250" i="21"/>
  <c r="F250" i="21"/>
  <c r="D250" i="21"/>
  <c r="L249" i="21"/>
  <c r="H249" i="21"/>
  <c r="F249" i="21"/>
  <c r="D249" i="21"/>
  <c r="L248" i="21"/>
  <c r="H248" i="21"/>
  <c r="F248" i="21"/>
  <c r="D248" i="21"/>
  <c r="L247" i="21"/>
  <c r="H247" i="21"/>
  <c r="F247" i="21"/>
  <c r="D247" i="21"/>
  <c r="L246" i="21"/>
  <c r="H246" i="21"/>
  <c r="F246" i="21"/>
  <c r="D246" i="21"/>
  <c r="L245" i="21"/>
  <c r="H245" i="21"/>
  <c r="F245" i="21"/>
  <c r="D245" i="21"/>
  <c r="L244" i="21"/>
  <c r="H244" i="21"/>
  <c r="F244" i="21"/>
  <c r="D244" i="21"/>
  <c r="L243" i="21"/>
  <c r="H243" i="21"/>
  <c r="F243" i="21"/>
  <c r="D243" i="21"/>
  <c r="L242" i="21"/>
  <c r="H242" i="21"/>
  <c r="F242" i="21"/>
  <c r="D242" i="21"/>
  <c r="L241" i="21"/>
  <c r="H241" i="21"/>
  <c r="F241" i="21"/>
  <c r="D241" i="21"/>
  <c r="L240" i="21"/>
  <c r="H240" i="21"/>
  <c r="F240" i="21"/>
  <c r="D240" i="21"/>
  <c r="L239" i="21"/>
  <c r="H239" i="21"/>
  <c r="F239" i="21"/>
  <c r="D239" i="21"/>
  <c r="L238" i="21"/>
  <c r="H238" i="21"/>
  <c r="F238" i="21"/>
  <c r="D238" i="21"/>
  <c r="L237" i="21"/>
  <c r="H237" i="21"/>
  <c r="F237" i="21"/>
  <c r="D237" i="21"/>
  <c r="L236" i="21"/>
  <c r="H236" i="21"/>
  <c r="F236" i="21"/>
  <c r="D236" i="21"/>
  <c r="L235" i="21"/>
  <c r="H235" i="21"/>
  <c r="F235" i="21"/>
  <c r="D235" i="21"/>
  <c r="L234" i="21"/>
  <c r="H234" i="21"/>
  <c r="F234" i="21"/>
  <c r="D234" i="21"/>
  <c r="L233" i="21"/>
  <c r="H233" i="21"/>
  <c r="F233" i="21"/>
  <c r="D233" i="21"/>
  <c r="L232" i="21"/>
  <c r="H232" i="21"/>
  <c r="F232" i="21"/>
  <c r="D232" i="21"/>
  <c r="L231" i="21"/>
  <c r="H231" i="21"/>
  <c r="F231" i="21"/>
  <c r="D231" i="21"/>
  <c r="L230" i="21"/>
  <c r="H230" i="21"/>
  <c r="F230" i="21"/>
  <c r="D230" i="21"/>
  <c r="L229" i="21"/>
  <c r="H229" i="21"/>
  <c r="F229" i="21"/>
  <c r="D229" i="21"/>
  <c r="L228" i="21"/>
  <c r="H228" i="21"/>
  <c r="F228" i="21"/>
  <c r="D228" i="21"/>
  <c r="L227" i="21"/>
  <c r="H227" i="21"/>
  <c r="F227" i="21"/>
  <c r="D227" i="21"/>
  <c r="L226" i="21"/>
  <c r="H226" i="21"/>
  <c r="F226" i="21"/>
  <c r="D226" i="21"/>
  <c r="L225" i="21"/>
  <c r="H225" i="21"/>
  <c r="F225" i="21"/>
  <c r="D225" i="21"/>
  <c r="L224" i="21"/>
  <c r="H224" i="21"/>
  <c r="F224" i="21"/>
  <c r="D224" i="21"/>
  <c r="L223" i="21"/>
  <c r="H223" i="21"/>
  <c r="F223" i="21"/>
  <c r="D223" i="21"/>
  <c r="L222" i="21"/>
  <c r="H222" i="21"/>
  <c r="F222" i="21"/>
  <c r="D222" i="21"/>
  <c r="L221" i="21"/>
  <c r="H221" i="21"/>
  <c r="F221" i="21"/>
  <c r="D221" i="21"/>
  <c r="L220" i="21"/>
  <c r="H220" i="21"/>
  <c r="F220" i="21"/>
  <c r="D220" i="21"/>
  <c r="L219" i="21"/>
  <c r="H219" i="21"/>
  <c r="F219" i="21"/>
  <c r="D219" i="21"/>
  <c r="L218" i="21"/>
  <c r="H218" i="21"/>
  <c r="F218" i="21"/>
  <c r="D218" i="21"/>
  <c r="L217" i="21"/>
  <c r="H217" i="21"/>
  <c r="F217" i="21"/>
  <c r="D217" i="21"/>
  <c r="L216" i="21"/>
  <c r="H216" i="21"/>
  <c r="F216" i="21"/>
  <c r="D216" i="21"/>
  <c r="L215" i="21"/>
  <c r="H215" i="21"/>
  <c r="F215" i="21"/>
  <c r="D215" i="21"/>
  <c r="L214" i="21"/>
  <c r="H214" i="21"/>
  <c r="F214" i="21"/>
  <c r="D214" i="21"/>
  <c r="L213" i="21"/>
  <c r="H213" i="21"/>
  <c r="F213" i="21"/>
  <c r="D213" i="21"/>
  <c r="L212" i="21"/>
  <c r="H212" i="21"/>
  <c r="F212" i="21"/>
  <c r="D212" i="21"/>
  <c r="L211" i="21"/>
  <c r="H211" i="21"/>
  <c r="F211" i="21"/>
  <c r="D211" i="21"/>
  <c r="L210" i="21"/>
  <c r="H210" i="21"/>
  <c r="F210" i="21"/>
  <c r="D210" i="21"/>
  <c r="L209" i="21"/>
  <c r="H209" i="21"/>
  <c r="F209" i="21"/>
  <c r="D209" i="21"/>
  <c r="L208" i="21"/>
  <c r="H208" i="21"/>
  <c r="F208" i="21"/>
  <c r="D208" i="21"/>
  <c r="L207" i="21"/>
  <c r="H207" i="21"/>
  <c r="F207" i="21"/>
  <c r="D207" i="21"/>
  <c r="L206" i="21"/>
  <c r="H206" i="21"/>
  <c r="F206" i="21"/>
  <c r="D206" i="21"/>
  <c r="L205" i="21"/>
  <c r="H205" i="21"/>
  <c r="F205" i="21"/>
  <c r="D205" i="21"/>
  <c r="L204" i="21"/>
  <c r="H204" i="21"/>
  <c r="F204" i="21"/>
  <c r="D204" i="21"/>
  <c r="L203" i="21"/>
  <c r="H203" i="21"/>
  <c r="F203" i="21"/>
  <c r="D203" i="21"/>
  <c r="L202" i="21"/>
  <c r="H202" i="21"/>
  <c r="F202" i="21"/>
  <c r="D202" i="21"/>
  <c r="L201" i="21"/>
  <c r="H201" i="21"/>
  <c r="F201" i="21"/>
  <c r="D201" i="21"/>
  <c r="L200" i="21"/>
  <c r="H200" i="21"/>
  <c r="F200" i="21"/>
  <c r="D200" i="21"/>
  <c r="L199" i="21"/>
  <c r="H199" i="21"/>
  <c r="F199" i="21"/>
  <c r="D199" i="21"/>
  <c r="L198" i="21"/>
  <c r="H198" i="21"/>
  <c r="F198" i="21"/>
  <c r="D198" i="21"/>
  <c r="L197" i="21"/>
  <c r="H197" i="21"/>
  <c r="F197" i="21"/>
  <c r="D197" i="21"/>
  <c r="L196" i="21"/>
  <c r="H196" i="21"/>
  <c r="F196" i="21"/>
  <c r="D196" i="21"/>
  <c r="L195" i="21"/>
  <c r="H195" i="21"/>
  <c r="F195" i="21"/>
  <c r="D195" i="21"/>
  <c r="L194" i="21"/>
  <c r="H194" i="21"/>
  <c r="F194" i="21"/>
  <c r="D194" i="21"/>
  <c r="L193" i="21"/>
  <c r="H193" i="21"/>
  <c r="F193" i="21"/>
  <c r="D193" i="21"/>
  <c r="L192" i="21"/>
  <c r="H192" i="21"/>
  <c r="F192" i="21"/>
  <c r="D192" i="21"/>
  <c r="L191" i="21"/>
  <c r="H191" i="21"/>
  <c r="F191" i="21"/>
  <c r="D191" i="21"/>
  <c r="L190" i="21"/>
  <c r="H190" i="21"/>
  <c r="F190" i="21"/>
  <c r="D190" i="21"/>
  <c r="L189" i="21"/>
  <c r="H189" i="21"/>
  <c r="F189" i="21"/>
  <c r="D189" i="21"/>
  <c r="L188" i="21"/>
  <c r="H188" i="21"/>
  <c r="F188" i="21"/>
  <c r="D188" i="21"/>
  <c r="L187" i="21"/>
  <c r="H187" i="21"/>
  <c r="F187" i="21"/>
  <c r="D187" i="21"/>
  <c r="L186" i="21"/>
  <c r="H186" i="21"/>
  <c r="F186" i="21"/>
  <c r="D186" i="21"/>
  <c r="L185" i="21"/>
  <c r="H185" i="21"/>
  <c r="F185" i="21"/>
  <c r="D185" i="21"/>
  <c r="L184" i="21"/>
  <c r="H184" i="21"/>
  <c r="F184" i="21"/>
  <c r="D184" i="21"/>
  <c r="L183" i="21"/>
  <c r="H183" i="21"/>
  <c r="F183" i="21"/>
  <c r="D183" i="21"/>
  <c r="L182" i="21"/>
  <c r="H182" i="21"/>
  <c r="F182" i="21"/>
  <c r="D182" i="21"/>
  <c r="L181" i="21"/>
  <c r="H181" i="21"/>
  <c r="F181" i="21"/>
  <c r="D181" i="21"/>
  <c r="L180" i="21"/>
  <c r="H180" i="21"/>
  <c r="F180" i="21"/>
  <c r="D180" i="21"/>
  <c r="L179" i="21"/>
  <c r="H179" i="21"/>
  <c r="F179" i="21"/>
  <c r="D179" i="21"/>
  <c r="L178" i="21"/>
  <c r="H178" i="21"/>
  <c r="F178" i="21"/>
  <c r="D178" i="21"/>
  <c r="L177" i="21"/>
  <c r="H177" i="21"/>
  <c r="F177" i="21"/>
  <c r="D177" i="21"/>
  <c r="L176" i="21"/>
  <c r="H176" i="21"/>
  <c r="F176" i="21"/>
  <c r="D176" i="21"/>
  <c r="L175" i="21"/>
  <c r="H175" i="21"/>
  <c r="F175" i="21"/>
  <c r="D175" i="21"/>
  <c r="L174" i="21"/>
  <c r="H174" i="21"/>
  <c r="F174" i="21"/>
  <c r="D174" i="21"/>
  <c r="L173" i="21"/>
  <c r="H173" i="21"/>
  <c r="F173" i="21"/>
  <c r="D173" i="21"/>
  <c r="L172" i="21"/>
  <c r="H172" i="21"/>
  <c r="F172" i="21"/>
  <c r="D172" i="21"/>
  <c r="L171" i="21"/>
  <c r="H171" i="21"/>
  <c r="F171" i="21"/>
  <c r="D171" i="21"/>
  <c r="L170" i="21"/>
  <c r="H170" i="21"/>
  <c r="F170" i="21"/>
  <c r="D170" i="21"/>
  <c r="L169" i="21"/>
  <c r="H169" i="21"/>
  <c r="F169" i="21"/>
  <c r="D169" i="21"/>
  <c r="L168" i="21"/>
  <c r="H168" i="21"/>
  <c r="F168" i="21"/>
  <c r="D168" i="21"/>
  <c r="L167" i="21"/>
  <c r="H167" i="21"/>
  <c r="F167" i="21"/>
  <c r="D167" i="21"/>
  <c r="L166" i="21"/>
  <c r="H166" i="21"/>
  <c r="F166" i="21"/>
  <c r="D166" i="21"/>
  <c r="L165" i="21"/>
  <c r="H165" i="21"/>
  <c r="F165" i="21"/>
  <c r="D165" i="21"/>
  <c r="L164" i="21"/>
  <c r="H164" i="21"/>
  <c r="F164" i="21"/>
  <c r="D164" i="21"/>
  <c r="L163" i="21"/>
  <c r="H163" i="21"/>
  <c r="F163" i="21"/>
  <c r="D163" i="21"/>
  <c r="L162" i="21"/>
  <c r="H162" i="21"/>
  <c r="F162" i="21"/>
  <c r="D162" i="21"/>
  <c r="L161" i="21"/>
  <c r="H161" i="21"/>
  <c r="F161" i="21"/>
  <c r="D161" i="21"/>
  <c r="L160" i="21"/>
  <c r="H160" i="21"/>
  <c r="F160" i="21"/>
  <c r="D160" i="21"/>
  <c r="L159" i="21"/>
  <c r="H159" i="21"/>
  <c r="F159" i="21"/>
  <c r="D159" i="21"/>
  <c r="L158" i="21"/>
  <c r="H158" i="21"/>
  <c r="F158" i="21"/>
  <c r="D158" i="21"/>
  <c r="L157" i="21"/>
  <c r="H157" i="21"/>
  <c r="F157" i="21"/>
  <c r="D157" i="21"/>
  <c r="L156" i="21"/>
  <c r="H156" i="21"/>
  <c r="F156" i="21"/>
  <c r="D156" i="21"/>
  <c r="L155" i="21"/>
  <c r="H155" i="21"/>
  <c r="F155" i="21"/>
  <c r="D155" i="21"/>
  <c r="L154" i="21"/>
  <c r="H154" i="21"/>
  <c r="F154" i="21"/>
  <c r="D154" i="21"/>
  <c r="L153" i="21"/>
  <c r="H153" i="21"/>
  <c r="F153" i="21"/>
  <c r="D153" i="21"/>
  <c r="L152" i="21"/>
  <c r="H152" i="21"/>
  <c r="F152" i="21"/>
  <c r="D152" i="21"/>
  <c r="L151" i="21"/>
  <c r="H151" i="21"/>
  <c r="F151" i="21"/>
  <c r="D151" i="21"/>
  <c r="L150" i="21"/>
  <c r="H150" i="21"/>
  <c r="F150" i="21"/>
  <c r="D150" i="21"/>
  <c r="L149" i="21"/>
  <c r="H149" i="21"/>
  <c r="F149" i="21"/>
  <c r="D149" i="21"/>
  <c r="L148" i="21"/>
  <c r="H148" i="21"/>
  <c r="F148" i="21"/>
  <c r="D148" i="21"/>
  <c r="L147" i="21"/>
  <c r="H147" i="21"/>
  <c r="F147" i="21"/>
  <c r="D147" i="21"/>
  <c r="L146" i="21"/>
  <c r="H146" i="21"/>
  <c r="F146" i="21"/>
  <c r="D146" i="21"/>
  <c r="L145" i="21"/>
  <c r="H145" i="21"/>
  <c r="F145" i="21"/>
  <c r="D145" i="21"/>
  <c r="L144" i="21"/>
  <c r="H144" i="21"/>
  <c r="F144" i="21"/>
  <c r="D144" i="21"/>
  <c r="L143" i="21"/>
  <c r="H143" i="21"/>
  <c r="F143" i="21"/>
  <c r="D143" i="21"/>
  <c r="L142" i="21"/>
  <c r="H142" i="21"/>
  <c r="F142" i="21"/>
  <c r="D142" i="21"/>
  <c r="L141" i="21"/>
  <c r="H141" i="21"/>
  <c r="F141" i="21"/>
  <c r="D141" i="21"/>
  <c r="L140" i="21"/>
  <c r="H140" i="21"/>
  <c r="F140" i="21"/>
  <c r="D140" i="21"/>
  <c r="L139" i="21"/>
  <c r="H139" i="21"/>
  <c r="F139" i="21"/>
  <c r="D139" i="21"/>
  <c r="L138" i="21"/>
  <c r="H138" i="21"/>
  <c r="F138" i="21"/>
  <c r="D138" i="21"/>
  <c r="L137" i="21"/>
  <c r="H137" i="21"/>
  <c r="F137" i="21"/>
  <c r="D137" i="21"/>
  <c r="L136" i="21"/>
  <c r="H136" i="21"/>
  <c r="F136" i="21"/>
  <c r="D136" i="21"/>
  <c r="L135" i="21"/>
  <c r="H135" i="21"/>
  <c r="F135" i="21"/>
  <c r="D135" i="21"/>
  <c r="L134" i="21"/>
  <c r="H134" i="21"/>
  <c r="F134" i="21"/>
  <c r="D134" i="21"/>
  <c r="L133" i="21"/>
  <c r="H133" i="21"/>
  <c r="F133" i="21"/>
  <c r="D133" i="21"/>
  <c r="L132" i="21"/>
  <c r="H132" i="21"/>
  <c r="F132" i="21"/>
  <c r="D132" i="21"/>
  <c r="L131" i="21"/>
  <c r="H131" i="21"/>
  <c r="F131" i="21"/>
  <c r="D131" i="21"/>
  <c r="L130" i="21"/>
  <c r="H130" i="21"/>
  <c r="F130" i="21"/>
  <c r="D130" i="21"/>
  <c r="L129" i="21"/>
  <c r="H129" i="21"/>
  <c r="F129" i="21"/>
  <c r="D129" i="21"/>
  <c r="L128" i="21"/>
  <c r="H128" i="21"/>
  <c r="F128" i="21"/>
  <c r="D128" i="21"/>
  <c r="L127" i="21"/>
  <c r="H127" i="21"/>
  <c r="F127" i="21"/>
  <c r="D127" i="21"/>
  <c r="L126" i="21"/>
  <c r="H126" i="21"/>
  <c r="F126" i="21"/>
  <c r="D126" i="21"/>
  <c r="L125" i="21"/>
  <c r="H125" i="21"/>
  <c r="F125" i="21"/>
  <c r="D125" i="21"/>
  <c r="L124" i="21"/>
  <c r="H124" i="21"/>
  <c r="F124" i="21"/>
  <c r="D124" i="21"/>
  <c r="L123" i="21"/>
  <c r="H123" i="21"/>
  <c r="F123" i="21"/>
  <c r="D123" i="21"/>
  <c r="L122" i="21"/>
  <c r="H122" i="21"/>
  <c r="F122" i="21"/>
  <c r="D122" i="21"/>
  <c r="L121" i="21"/>
  <c r="H121" i="21"/>
  <c r="F121" i="21"/>
  <c r="D121" i="21"/>
  <c r="L120" i="21"/>
  <c r="H120" i="21"/>
  <c r="F120" i="21"/>
  <c r="D120" i="21"/>
  <c r="L119" i="21"/>
  <c r="H119" i="21"/>
  <c r="F119" i="21"/>
  <c r="D119" i="21"/>
  <c r="L118" i="21"/>
  <c r="H118" i="21"/>
  <c r="F118" i="21"/>
  <c r="D118" i="21"/>
  <c r="L117" i="21"/>
  <c r="H117" i="21"/>
  <c r="F117" i="21"/>
  <c r="D117" i="21"/>
  <c r="L116" i="21"/>
  <c r="H116" i="21"/>
  <c r="F116" i="21"/>
  <c r="D116" i="21"/>
  <c r="L115" i="21"/>
  <c r="H115" i="21"/>
  <c r="F115" i="21"/>
  <c r="D115" i="21"/>
  <c r="L114" i="21"/>
  <c r="H114" i="21"/>
  <c r="F114" i="21"/>
  <c r="D114" i="21"/>
  <c r="L113" i="21"/>
  <c r="H113" i="21"/>
  <c r="F113" i="21"/>
  <c r="D113" i="21"/>
  <c r="L112" i="21"/>
  <c r="H112" i="21"/>
  <c r="F112" i="21"/>
  <c r="D112" i="21"/>
  <c r="L111" i="21"/>
  <c r="H111" i="21"/>
  <c r="F111" i="21"/>
  <c r="D111" i="21"/>
  <c r="L110" i="21"/>
  <c r="H110" i="21"/>
  <c r="F110" i="21"/>
  <c r="D110" i="21"/>
  <c r="L109" i="21"/>
  <c r="H109" i="21"/>
  <c r="F109" i="21"/>
  <c r="D109" i="21"/>
  <c r="L108" i="21"/>
  <c r="H108" i="21"/>
  <c r="F108" i="21"/>
  <c r="D108" i="21"/>
  <c r="L107" i="21"/>
  <c r="H107" i="21"/>
  <c r="F107" i="21"/>
  <c r="D107" i="21"/>
  <c r="L106" i="21"/>
  <c r="H106" i="21"/>
  <c r="F106" i="21"/>
  <c r="D106" i="21"/>
  <c r="L105" i="21"/>
  <c r="H105" i="21"/>
  <c r="F105" i="21"/>
  <c r="D105" i="21"/>
  <c r="L104" i="21"/>
  <c r="H104" i="21"/>
  <c r="F104" i="21"/>
  <c r="D104" i="21"/>
  <c r="L103" i="21"/>
  <c r="H103" i="21"/>
  <c r="F103" i="21"/>
  <c r="D103" i="21"/>
  <c r="L102" i="21"/>
  <c r="H102" i="21"/>
  <c r="F102" i="21"/>
  <c r="D102" i="21"/>
  <c r="L101" i="21"/>
  <c r="H101" i="21"/>
  <c r="F101" i="21"/>
  <c r="D101" i="21"/>
  <c r="L100" i="21"/>
  <c r="H100" i="21"/>
  <c r="F100" i="21"/>
  <c r="D100" i="21"/>
  <c r="L99" i="21"/>
  <c r="H99" i="21"/>
  <c r="F99" i="21"/>
  <c r="D99" i="21"/>
  <c r="L98" i="21"/>
  <c r="H98" i="21"/>
  <c r="F98" i="21"/>
  <c r="D98" i="21"/>
  <c r="L97" i="21"/>
  <c r="H97" i="21"/>
  <c r="F97" i="21"/>
  <c r="D97" i="21"/>
  <c r="L96" i="21"/>
  <c r="H96" i="21"/>
  <c r="F96" i="21"/>
  <c r="D96" i="21"/>
  <c r="L95" i="21"/>
  <c r="H95" i="21"/>
  <c r="F95" i="21"/>
  <c r="D95" i="21"/>
  <c r="L94" i="21"/>
  <c r="H94" i="21"/>
  <c r="F94" i="21"/>
  <c r="D94" i="21"/>
  <c r="L93" i="21"/>
  <c r="H93" i="21"/>
  <c r="F93" i="21"/>
  <c r="D93" i="21"/>
  <c r="L92" i="21"/>
  <c r="H92" i="21"/>
  <c r="F92" i="21"/>
  <c r="D92" i="21"/>
  <c r="L91" i="21"/>
  <c r="H91" i="21"/>
  <c r="F91" i="21"/>
  <c r="D91" i="21"/>
  <c r="L90" i="21"/>
  <c r="H90" i="21"/>
  <c r="F90" i="21"/>
  <c r="D90" i="21"/>
  <c r="L89" i="21"/>
  <c r="H89" i="21"/>
  <c r="F89" i="21"/>
  <c r="D89" i="21"/>
  <c r="L88" i="21"/>
  <c r="H88" i="21"/>
  <c r="F88" i="21"/>
  <c r="D88" i="21"/>
  <c r="L87" i="21"/>
  <c r="H87" i="21"/>
  <c r="F87" i="21"/>
  <c r="D87" i="21"/>
  <c r="L86" i="21"/>
  <c r="H86" i="21"/>
  <c r="F86" i="21"/>
  <c r="D86" i="21"/>
  <c r="L85" i="21"/>
  <c r="H85" i="21"/>
  <c r="F85" i="21"/>
  <c r="D85" i="21"/>
  <c r="L84" i="21"/>
  <c r="H84" i="21"/>
  <c r="F84" i="21"/>
  <c r="D84" i="21"/>
  <c r="L83" i="21"/>
  <c r="H83" i="21"/>
  <c r="F83" i="21"/>
  <c r="D83" i="21"/>
  <c r="L82" i="21"/>
  <c r="H82" i="21"/>
  <c r="F82" i="21"/>
  <c r="D82" i="21"/>
  <c r="L81" i="21"/>
  <c r="H81" i="21"/>
  <c r="F81" i="21"/>
  <c r="D81" i="21"/>
  <c r="L80" i="21"/>
  <c r="H80" i="21"/>
  <c r="F80" i="21"/>
  <c r="D80" i="21"/>
  <c r="L79" i="21"/>
  <c r="H79" i="21"/>
  <c r="F79" i="21"/>
  <c r="D79" i="21"/>
  <c r="L78" i="21"/>
  <c r="H78" i="21"/>
  <c r="F78" i="21"/>
  <c r="D78" i="21"/>
  <c r="L77" i="21"/>
  <c r="H77" i="21"/>
  <c r="F77" i="21"/>
  <c r="D77" i="21"/>
  <c r="L76" i="21"/>
  <c r="H76" i="21"/>
  <c r="F76" i="21"/>
  <c r="D76" i="21"/>
  <c r="L75" i="21"/>
  <c r="H75" i="21"/>
  <c r="F75" i="21"/>
  <c r="D75" i="21"/>
  <c r="L74" i="21"/>
  <c r="H74" i="21"/>
  <c r="F74" i="21"/>
  <c r="D74" i="21"/>
  <c r="L73" i="21"/>
  <c r="H73" i="21"/>
  <c r="F73" i="21"/>
  <c r="D73" i="21"/>
  <c r="L72" i="21"/>
  <c r="H72" i="21"/>
  <c r="F72" i="21"/>
  <c r="D72" i="21"/>
  <c r="L71" i="21"/>
  <c r="H71" i="21"/>
  <c r="F71" i="21"/>
  <c r="D71" i="21"/>
  <c r="L70" i="21"/>
  <c r="H70" i="21"/>
  <c r="F70" i="21"/>
  <c r="D70" i="21"/>
  <c r="L69" i="21"/>
  <c r="H69" i="21"/>
  <c r="F69" i="21"/>
  <c r="D69" i="21"/>
  <c r="L68" i="21"/>
  <c r="H68" i="21"/>
  <c r="F68" i="21"/>
  <c r="D68" i="21"/>
  <c r="L67" i="21"/>
  <c r="H67" i="21"/>
  <c r="F67" i="21"/>
  <c r="D67" i="21"/>
  <c r="L66" i="21"/>
  <c r="H66" i="21"/>
  <c r="F66" i="21"/>
  <c r="D66" i="21"/>
  <c r="L65" i="21"/>
  <c r="H65" i="21"/>
  <c r="F65" i="21"/>
  <c r="D65" i="21"/>
  <c r="L64" i="21"/>
  <c r="H64" i="21"/>
  <c r="F64" i="21"/>
  <c r="D64" i="21"/>
  <c r="L63" i="21"/>
  <c r="H63" i="21"/>
  <c r="F63" i="21"/>
  <c r="D63" i="21"/>
  <c r="L62" i="21"/>
  <c r="H62" i="21"/>
  <c r="F62" i="21"/>
  <c r="D62" i="21"/>
  <c r="L61" i="21"/>
  <c r="H61" i="21"/>
  <c r="F61" i="21"/>
  <c r="D61" i="21"/>
  <c r="L60" i="21"/>
  <c r="H60" i="21"/>
  <c r="F60" i="21"/>
  <c r="D60" i="21"/>
  <c r="L59" i="21"/>
  <c r="H59" i="21"/>
  <c r="F59" i="21"/>
  <c r="D59" i="21"/>
  <c r="L58" i="21"/>
  <c r="H58" i="21"/>
  <c r="F58" i="21"/>
  <c r="D58" i="21"/>
  <c r="L57" i="21"/>
  <c r="H57" i="21"/>
  <c r="F57" i="21"/>
  <c r="D57" i="21"/>
  <c r="L56" i="21"/>
  <c r="H56" i="21"/>
  <c r="F56" i="21"/>
  <c r="D56" i="21"/>
  <c r="L55" i="21"/>
  <c r="H55" i="21"/>
  <c r="F55" i="21"/>
  <c r="D55" i="21"/>
  <c r="L54" i="21"/>
  <c r="H54" i="21"/>
  <c r="F54" i="21"/>
  <c r="D54" i="21"/>
  <c r="L53" i="21"/>
  <c r="H53" i="21"/>
  <c r="F53" i="21"/>
  <c r="D53" i="21"/>
  <c r="L52" i="21"/>
  <c r="H52" i="21"/>
  <c r="F52" i="21"/>
  <c r="D52" i="21"/>
  <c r="L51" i="21"/>
  <c r="H51" i="21"/>
  <c r="F51" i="21"/>
  <c r="D51" i="21"/>
  <c r="L50" i="21"/>
  <c r="H50" i="21"/>
  <c r="F50" i="21"/>
  <c r="D50" i="21"/>
  <c r="L49" i="21"/>
  <c r="H49" i="21"/>
  <c r="F49" i="21"/>
  <c r="D49" i="21"/>
  <c r="L48" i="21"/>
  <c r="H48" i="21"/>
  <c r="F48" i="21"/>
  <c r="D48" i="21"/>
  <c r="L47" i="21"/>
  <c r="H47" i="21"/>
  <c r="F47" i="21"/>
  <c r="D47" i="21"/>
  <c r="L46" i="21"/>
  <c r="H46" i="21"/>
  <c r="F46" i="21"/>
  <c r="D46" i="21"/>
  <c r="L45" i="21"/>
  <c r="H45" i="21"/>
  <c r="F45" i="21"/>
  <c r="D45" i="21"/>
  <c r="L44" i="21"/>
  <c r="H44" i="21"/>
  <c r="F44" i="21"/>
  <c r="D44" i="21"/>
  <c r="L43" i="21"/>
  <c r="H43" i="21"/>
  <c r="F43" i="21"/>
  <c r="D43" i="21"/>
  <c r="L42" i="21"/>
  <c r="H42" i="21"/>
  <c r="F42" i="21"/>
  <c r="D42" i="21"/>
  <c r="L41" i="21"/>
  <c r="H41" i="21"/>
  <c r="F41" i="21"/>
  <c r="D41" i="21"/>
  <c r="L40" i="21"/>
  <c r="H40" i="21"/>
  <c r="F40" i="21"/>
  <c r="D40" i="21"/>
  <c r="L39" i="21"/>
  <c r="H39" i="21"/>
  <c r="F39" i="21"/>
  <c r="D39" i="21"/>
  <c r="L38" i="21"/>
  <c r="H38" i="21"/>
  <c r="F38" i="21"/>
  <c r="D38" i="21"/>
  <c r="L37" i="21"/>
  <c r="H37" i="21"/>
  <c r="F37" i="21"/>
  <c r="D37" i="21"/>
  <c r="L36" i="21"/>
  <c r="H36" i="21"/>
  <c r="F36" i="21"/>
  <c r="D36" i="21"/>
  <c r="L35" i="21"/>
  <c r="H35" i="21"/>
  <c r="F35" i="21"/>
  <c r="D35" i="21"/>
  <c r="L34" i="21"/>
  <c r="H34" i="21"/>
  <c r="F34" i="21"/>
  <c r="D34" i="21"/>
  <c r="L33" i="21"/>
  <c r="H33" i="21"/>
  <c r="F33" i="21"/>
  <c r="D33" i="21"/>
  <c r="L32" i="21"/>
  <c r="H32" i="21"/>
  <c r="F32" i="21"/>
  <c r="D32" i="21"/>
  <c r="L31" i="21"/>
  <c r="H31" i="21"/>
  <c r="F31" i="21"/>
  <c r="D31" i="21"/>
  <c r="L30" i="21"/>
  <c r="H30" i="21"/>
  <c r="F30" i="21"/>
  <c r="D30" i="21"/>
  <c r="L29" i="21"/>
  <c r="H29" i="21"/>
  <c r="F29" i="21"/>
  <c r="D29" i="21"/>
  <c r="L28" i="21"/>
  <c r="H28" i="21"/>
  <c r="F28" i="21"/>
  <c r="D28" i="21"/>
  <c r="L27" i="21"/>
  <c r="H27" i="21"/>
  <c r="F27" i="21"/>
  <c r="D27" i="21"/>
  <c r="L26" i="21"/>
  <c r="H26" i="21"/>
  <c r="F26" i="21"/>
  <c r="D26" i="21"/>
  <c r="L25" i="21"/>
  <c r="H25" i="21"/>
  <c r="F25" i="21"/>
  <c r="D25" i="21"/>
  <c r="L24" i="21"/>
  <c r="H24" i="21"/>
  <c r="F24" i="21"/>
  <c r="D24" i="21"/>
  <c r="L23" i="21"/>
  <c r="H23" i="21"/>
  <c r="F23" i="21"/>
  <c r="D23" i="21"/>
  <c r="L22" i="21"/>
  <c r="H22" i="21"/>
  <c r="F22" i="21"/>
  <c r="D22" i="21"/>
  <c r="L21" i="21"/>
  <c r="H21" i="21"/>
  <c r="F21" i="21"/>
  <c r="D21" i="21"/>
  <c r="L20" i="21"/>
  <c r="H20" i="21"/>
  <c r="F20" i="21"/>
  <c r="D20" i="21"/>
  <c r="L19" i="21"/>
  <c r="H19" i="21"/>
  <c r="F19" i="21"/>
  <c r="D19" i="21"/>
  <c r="L18" i="21"/>
  <c r="H18" i="21"/>
  <c r="F18" i="21"/>
  <c r="D18" i="21"/>
  <c r="L17" i="21"/>
  <c r="H17" i="21"/>
  <c r="F17" i="21"/>
  <c r="D17" i="21"/>
  <c r="L16" i="21"/>
  <c r="H16" i="21"/>
  <c r="F16" i="21"/>
  <c r="D16" i="21"/>
  <c r="L15" i="21"/>
  <c r="H15" i="21"/>
  <c r="F15" i="21"/>
  <c r="D15" i="21"/>
  <c r="L14" i="21"/>
  <c r="H14" i="21"/>
  <c r="F14" i="21"/>
  <c r="D14" i="21"/>
  <c r="L13" i="21"/>
  <c r="H13" i="21"/>
  <c r="F13" i="21"/>
  <c r="D13" i="21"/>
  <c r="L12" i="21"/>
  <c r="H12" i="21"/>
  <c r="F12" i="21"/>
  <c r="D12" i="21"/>
  <c r="L11" i="21"/>
  <c r="H11" i="21"/>
  <c r="F11" i="21"/>
  <c r="D11" i="21"/>
  <c r="L10" i="21"/>
  <c r="H10" i="21"/>
  <c r="F10" i="21"/>
  <c r="D10" i="21"/>
  <c r="L9" i="21"/>
  <c r="H9" i="21"/>
  <c r="F9" i="21"/>
  <c r="D9" i="21"/>
  <c r="L8" i="21"/>
  <c r="H8" i="21"/>
  <c r="F8" i="21"/>
  <c r="D8" i="21"/>
  <c r="L7" i="21"/>
  <c r="H7" i="21"/>
  <c r="F7" i="21"/>
  <c r="D7" i="21"/>
  <c r="L6" i="21"/>
  <c r="H6" i="21"/>
  <c r="F6" i="21"/>
  <c r="D6" i="21"/>
  <c r="L163" i="19"/>
  <c r="L162" i="19"/>
  <c r="L161" i="19"/>
  <c r="L160" i="19"/>
  <c r="H160" i="19"/>
  <c r="F160" i="19"/>
  <c r="D160" i="19"/>
  <c r="L159" i="19"/>
  <c r="H159" i="19"/>
  <c r="F159" i="19"/>
  <c r="D159" i="19"/>
  <c r="L158" i="19"/>
  <c r="H158" i="19"/>
  <c r="F158" i="19"/>
  <c r="D158" i="19"/>
  <c r="L157" i="19"/>
  <c r="H157" i="19"/>
  <c r="F157" i="19"/>
  <c r="D157" i="19"/>
  <c r="L156" i="19"/>
  <c r="H156" i="19"/>
  <c r="F156" i="19"/>
  <c r="D156" i="19"/>
  <c r="L155" i="19"/>
  <c r="H155" i="19"/>
  <c r="F155" i="19"/>
  <c r="D155" i="19"/>
  <c r="L154" i="19"/>
  <c r="H154" i="19"/>
  <c r="F154" i="19"/>
  <c r="D154" i="19"/>
  <c r="L153" i="19"/>
  <c r="H153" i="19"/>
  <c r="F153" i="19"/>
  <c r="D153" i="19"/>
  <c r="L152" i="19"/>
  <c r="H152" i="19"/>
  <c r="F152" i="19"/>
  <c r="D152" i="19"/>
  <c r="L151" i="19"/>
  <c r="H151" i="19"/>
  <c r="F151" i="19"/>
  <c r="D151" i="19"/>
  <c r="L150" i="19"/>
  <c r="H150" i="19"/>
  <c r="F150" i="19"/>
  <c r="D150" i="19"/>
  <c r="L149" i="19"/>
  <c r="H149" i="19"/>
  <c r="F149" i="19"/>
  <c r="D149" i="19"/>
  <c r="L148" i="19"/>
  <c r="H148" i="19"/>
  <c r="F148" i="19"/>
  <c r="D148" i="19"/>
  <c r="L147" i="19"/>
  <c r="H147" i="19"/>
  <c r="F147" i="19"/>
  <c r="D147" i="19"/>
  <c r="L146" i="19"/>
  <c r="H146" i="19"/>
  <c r="F146" i="19"/>
  <c r="D146" i="19"/>
  <c r="L145" i="19"/>
  <c r="H145" i="19"/>
  <c r="F145" i="19"/>
  <c r="D145" i="19"/>
  <c r="L144" i="19"/>
  <c r="H144" i="19"/>
  <c r="F144" i="19"/>
  <c r="D144" i="19"/>
  <c r="L143" i="19"/>
  <c r="H143" i="19"/>
  <c r="F143" i="19"/>
  <c r="D143" i="19"/>
  <c r="L142" i="19"/>
  <c r="H142" i="19"/>
  <c r="F142" i="19"/>
  <c r="D142" i="19"/>
  <c r="L141" i="19"/>
  <c r="H141" i="19"/>
  <c r="F141" i="19"/>
  <c r="D141" i="19"/>
  <c r="L140" i="19"/>
  <c r="H140" i="19"/>
  <c r="F140" i="19"/>
  <c r="D140" i="19"/>
  <c r="L139" i="19"/>
  <c r="H139" i="19"/>
  <c r="F139" i="19"/>
  <c r="D139" i="19"/>
  <c r="L138" i="19"/>
  <c r="H138" i="19"/>
  <c r="F138" i="19"/>
  <c r="D138" i="19"/>
  <c r="L137" i="19"/>
  <c r="H137" i="19"/>
  <c r="F137" i="19"/>
  <c r="D137" i="19"/>
  <c r="L136" i="19"/>
  <c r="H136" i="19"/>
  <c r="F136" i="19"/>
  <c r="D136" i="19"/>
  <c r="L135" i="19"/>
  <c r="H135" i="19"/>
  <c r="F135" i="19"/>
  <c r="D135" i="19"/>
  <c r="L134" i="19"/>
  <c r="H134" i="19"/>
  <c r="F134" i="19"/>
  <c r="D134" i="19"/>
  <c r="L133" i="19"/>
  <c r="H133" i="19"/>
  <c r="F133" i="19"/>
  <c r="D133" i="19"/>
  <c r="L132" i="19"/>
  <c r="H132" i="19"/>
  <c r="F132" i="19"/>
  <c r="D132" i="19"/>
  <c r="L131" i="19"/>
  <c r="H131" i="19"/>
  <c r="F131" i="19"/>
  <c r="D131" i="19"/>
  <c r="L130" i="19"/>
  <c r="H130" i="19"/>
  <c r="F130" i="19"/>
  <c r="D130" i="19"/>
  <c r="L129" i="19"/>
  <c r="H129" i="19"/>
  <c r="F129" i="19"/>
  <c r="D129" i="19"/>
  <c r="L128" i="19"/>
  <c r="H128" i="19"/>
  <c r="F128" i="19"/>
  <c r="D128" i="19"/>
  <c r="L127" i="19"/>
  <c r="H127" i="19"/>
  <c r="F127" i="19"/>
  <c r="D127" i="19"/>
  <c r="L126" i="19"/>
  <c r="H126" i="19"/>
  <c r="F126" i="19"/>
  <c r="D126" i="19"/>
  <c r="L125" i="19"/>
  <c r="H125" i="19"/>
  <c r="F125" i="19"/>
  <c r="D125" i="19"/>
  <c r="L124" i="19"/>
  <c r="H124" i="19"/>
  <c r="F124" i="19"/>
  <c r="D124" i="19"/>
  <c r="L123" i="19"/>
  <c r="H123" i="19"/>
  <c r="F123" i="19"/>
  <c r="D123" i="19"/>
  <c r="L122" i="19"/>
  <c r="H122" i="19"/>
  <c r="F122" i="19"/>
  <c r="D122" i="19"/>
  <c r="L121" i="19"/>
  <c r="H121" i="19"/>
  <c r="F121" i="19"/>
  <c r="D121" i="19"/>
  <c r="L120" i="19"/>
  <c r="H120" i="19"/>
  <c r="F120" i="19"/>
  <c r="D120" i="19"/>
  <c r="L119" i="19"/>
  <c r="H119" i="19"/>
  <c r="F119" i="19"/>
  <c r="D119" i="19"/>
  <c r="L118" i="19"/>
  <c r="H118" i="19"/>
  <c r="F118" i="19"/>
  <c r="D118" i="19"/>
  <c r="L117" i="19"/>
  <c r="H117" i="19"/>
  <c r="F117" i="19"/>
  <c r="D117" i="19"/>
  <c r="L116" i="19"/>
  <c r="H116" i="19"/>
  <c r="F116" i="19"/>
  <c r="D116" i="19"/>
  <c r="L115" i="19"/>
  <c r="H115" i="19"/>
  <c r="F115" i="19"/>
  <c r="D115" i="19"/>
  <c r="L114" i="19"/>
  <c r="H114" i="19"/>
  <c r="F114" i="19"/>
  <c r="D114" i="19"/>
  <c r="L113" i="19"/>
  <c r="H113" i="19"/>
  <c r="F113" i="19"/>
  <c r="D113" i="19"/>
  <c r="L112" i="19"/>
  <c r="H112" i="19"/>
  <c r="F112" i="19"/>
  <c r="D112" i="19"/>
  <c r="L111" i="19"/>
  <c r="H111" i="19"/>
  <c r="F111" i="19"/>
  <c r="D111" i="19"/>
  <c r="L110" i="19"/>
  <c r="H110" i="19"/>
  <c r="F110" i="19"/>
  <c r="D110" i="19"/>
  <c r="L109" i="19"/>
  <c r="H109" i="19"/>
  <c r="F109" i="19"/>
  <c r="D109" i="19"/>
  <c r="L108" i="19"/>
  <c r="H108" i="19"/>
  <c r="F108" i="19"/>
  <c r="D108" i="19"/>
  <c r="L107" i="19"/>
  <c r="H107" i="19"/>
  <c r="F107" i="19"/>
  <c r="D107" i="19"/>
  <c r="L106" i="19"/>
  <c r="H106" i="19"/>
  <c r="F106" i="19"/>
  <c r="D106" i="19"/>
  <c r="L105" i="19"/>
  <c r="H105" i="19"/>
  <c r="F105" i="19"/>
  <c r="D105" i="19"/>
  <c r="L104" i="19"/>
  <c r="H104" i="19"/>
  <c r="F104" i="19"/>
  <c r="D104" i="19"/>
  <c r="L103" i="19"/>
  <c r="H103" i="19"/>
  <c r="F103" i="19"/>
  <c r="D103" i="19"/>
  <c r="L102" i="19"/>
  <c r="H102" i="19"/>
  <c r="F102" i="19"/>
  <c r="D102" i="19"/>
  <c r="L101" i="19"/>
  <c r="H101" i="19"/>
  <c r="F101" i="19"/>
  <c r="D101" i="19"/>
  <c r="L100" i="19"/>
  <c r="H100" i="19"/>
  <c r="F100" i="19"/>
  <c r="D100" i="19"/>
  <c r="L99" i="19"/>
  <c r="H99" i="19"/>
  <c r="F99" i="19"/>
  <c r="D99" i="19"/>
  <c r="L98" i="19"/>
  <c r="H98" i="19"/>
  <c r="F98" i="19"/>
  <c r="D98" i="19"/>
  <c r="L97" i="19"/>
  <c r="H97" i="19"/>
  <c r="F97" i="19"/>
  <c r="D97" i="19"/>
  <c r="L96" i="19"/>
  <c r="H96" i="19"/>
  <c r="F96" i="19"/>
  <c r="D96" i="19"/>
  <c r="L95" i="19"/>
  <c r="H95" i="19"/>
  <c r="F95" i="19"/>
  <c r="D95" i="19"/>
  <c r="L94" i="19"/>
  <c r="H94" i="19"/>
  <c r="F94" i="19"/>
  <c r="D94" i="19"/>
  <c r="L93" i="19"/>
  <c r="H93" i="19"/>
  <c r="F93" i="19"/>
  <c r="D93" i="19"/>
  <c r="L92" i="19"/>
  <c r="H92" i="19"/>
  <c r="F92" i="19"/>
  <c r="D92" i="19"/>
  <c r="L91" i="19"/>
  <c r="H91" i="19"/>
  <c r="F91" i="19"/>
  <c r="D91" i="19"/>
  <c r="L90" i="19"/>
  <c r="H90" i="19"/>
  <c r="F90" i="19"/>
  <c r="D90" i="19"/>
  <c r="L89" i="19"/>
  <c r="H89" i="19"/>
  <c r="F89" i="19"/>
  <c r="D89" i="19"/>
  <c r="L88" i="19"/>
  <c r="H88" i="19"/>
  <c r="F88" i="19"/>
  <c r="D88" i="19"/>
  <c r="L87" i="19"/>
  <c r="H87" i="19"/>
  <c r="F87" i="19"/>
  <c r="D87" i="19"/>
  <c r="L86" i="19"/>
  <c r="H86" i="19"/>
  <c r="F86" i="19"/>
  <c r="D86" i="19"/>
  <c r="L85" i="19"/>
  <c r="H85" i="19"/>
  <c r="F85" i="19"/>
  <c r="D85" i="19"/>
  <c r="L84" i="19"/>
  <c r="H84" i="19"/>
  <c r="F84" i="19"/>
  <c r="D84" i="19"/>
  <c r="L83" i="19"/>
  <c r="H83" i="19"/>
  <c r="F83" i="19"/>
  <c r="D83" i="19"/>
  <c r="L82" i="19"/>
  <c r="H82" i="19"/>
  <c r="F82" i="19"/>
  <c r="D82" i="19"/>
  <c r="L81" i="19"/>
  <c r="H81" i="19"/>
  <c r="F81" i="19"/>
  <c r="D81" i="19"/>
  <c r="L80" i="19"/>
  <c r="H80" i="19"/>
  <c r="F80" i="19"/>
  <c r="D80" i="19"/>
  <c r="L79" i="19"/>
  <c r="H79" i="19"/>
  <c r="F79" i="19"/>
  <c r="D79" i="19"/>
  <c r="L78" i="19"/>
  <c r="H78" i="19"/>
  <c r="F78" i="19"/>
  <c r="D78" i="19"/>
  <c r="L77" i="19"/>
  <c r="H77" i="19"/>
  <c r="F77" i="19"/>
  <c r="D77" i="19"/>
  <c r="L76" i="19"/>
  <c r="H76" i="19"/>
  <c r="F76" i="19"/>
  <c r="D76" i="19"/>
  <c r="L75" i="19"/>
  <c r="H75" i="19"/>
  <c r="F75" i="19"/>
  <c r="D75" i="19"/>
  <c r="L74" i="19"/>
  <c r="H74" i="19"/>
  <c r="F74" i="19"/>
  <c r="D74" i="19"/>
  <c r="L73" i="19"/>
  <c r="H73" i="19"/>
  <c r="F73" i="19"/>
  <c r="D73" i="19"/>
  <c r="L72" i="19"/>
  <c r="H72" i="19"/>
  <c r="F72" i="19"/>
  <c r="D72" i="19"/>
  <c r="L71" i="19"/>
  <c r="H71" i="19"/>
  <c r="F71" i="19"/>
  <c r="D71" i="19"/>
  <c r="L70" i="19"/>
  <c r="H70" i="19"/>
  <c r="F70" i="19"/>
  <c r="D70" i="19"/>
  <c r="L69" i="19"/>
  <c r="H69" i="19"/>
  <c r="F69" i="19"/>
  <c r="D69" i="19"/>
  <c r="L68" i="19"/>
  <c r="H68" i="19"/>
  <c r="F68" i="19"/>
  <c r="D68" i="19"/>
  <c r="L67" i="19"/>
  <c r="H67" i="19"/>
  <c r="F67" i="19"/>
  <c r="D67" i="19"/>
  <c r="L66" i="19"/>
  <c r="H66" i="19"/>
  <c r="F66" i="19"/>
  <c r="D66" i="19"/>
  <c r="L65" i="19"/>
  <c r="H65" i="19"/>
  <c r="F65" i="19"/>
  <c r="D65" i="19"/>
  <c r="L64" i="19"/>
  <c r="H64" i="19"/>
  <c r="F64" i="19"/>
  <c r="D64" i="19"/>
  <c r="L63" i="19"/>
  <c r="H63" i="19"/>
  <c r="F63" i="19"/>
  <c r="D63" i="19"/>
  <c r="L62" i="19"/>
  <c r="H62" i="19"/>
  <c r="F62" i="19"/>
  <c r="D62" i="19"/>
  <c r="L61" i="19"/>
  <c r="H61" i="19"/>
  <c r="F61" i="19"/>
  <c r="D61" i="19"/>
  <c r="L60" i="19"/>
  <c r="H60" i="19"/>
  <c r="F60" i="19"/>
  <c r="D60" i="19"/>
  <c r="L59" i="19"/>
  <c r="H59" i="19"/>
  <c r="F59" i="19"/>
  <c r="D59" i="19"/>
  <c r="L58" i="19"/>
  <c r="H58" i="19"/>
  <c r="F58" i="19"/>
  <c r="D58" i="19"/>
  <c r="L57" i="19"/>
  <c r="H57" i="19"/>
  <c r="F57" i="19"/>
  <c r="D57" i="19"/>
  <c r="L56" i="19"/>
  <c r="H56" i="19"/>
  <c r="F56" i="19"/>
  <c r="D56" i="19"/>
  <c r="L55" i="19"/>
  <c r="H55" i="19"/>
  <c r="F55" i="19"/>
  <c r="D55" i="19"/>
  <c r="L54" i="19"/>
  <c r="H54" i="19"/>
  <c r="F54" i="19"/>
  <c r="D54" i="19"/>
  <c r="L53" i="19"/>
  <c r="H53" i="19"/>
  <c r="F53" i="19"/>
  <c r="D53" i="19"/>
  <c r="L52" i="19"/>
  <c r="H52" i="19"/>
  <c r="F52" i="19"/>
  <c r="D52" i="19"/>
  <c r="L51" i="19"/>
  <c r="H51" i="19"/>
  <c r="F51" i="19"/>
  <c r="D51" i="19"/>
  <c r="L50" i="19"/>
  <c r="H50" i="19"/>
  <c r="F50" i="19"/>
  <c r="D50" i="19"/>
  <c r="L49" i="19"/>
  <c r="H49" i="19"/>
  <c r="F49" i="19"/>
  <c r="D49" i="19"/>
  <c r="L48" i="19"/>
  <c r="H48" i="19"/>
  <c r="F48" i="19"/>
  <c r="D48" i="19"/>
  <c r="L47" i="19"/>
  <c r="H47" i="19"/>
  <c r="F47" i="19"/>
  <c r="D47" i="19"/>
  <c r="L46" i="19"/>
  <c r="H46" i="19"/>
  <c r="F46" i="19"/>
  <c r="D46" i="19"/>
  <c r="L45" i="19"/>
  <c r="H45" i="19"/>
  <c r="F45" i="19"/>
  <c r="D45" i="19"/>
  <c r="L44" i="19"/>
  <c r="H44" i="19"/>
  <c r="F44" i="19"/>
  <c r="D44" i="19"/>
  <c r="L43" i="19"/>
  <c r="H43" i="19"/>
  <c r="F43" i="19"/>
  <c r="D43" i="19"/>
  <c r="L42" i="19"/>
  <c r="H42" i="19"/>
  <c r="F42" i="19"/>
  <c r="D42" i="19"/>
  <c r="L41" i="19"/>
  <c r="H41" i="19"/>
  <c r="F41" i="19"/>
  <c r="D41" i="19"/>
  <c r="L40" i="19"/>
  <c r="H40" i="19"/>
  <c r="F40" i="19"/>
  <c r="D40" i="19"/>
  <c r="L39" i="19"/>
  <c r="H39" i="19"/>
  <c r="F39" i="19"/>
  <c r="D39" i="19"/>
  <c r="L38" i="19"/>
  <c r="H38" i="19"/>
  <c r="F38" i="19"/>
  <c r="D38" i="19"/>
  <c r="L37" i="19"/>
  <c r="H37" i="19"/>
  <c r="F37" i="19"/>
  <c r="D37" i="19"/>
  <c r="L36" i="19"/>
  <c r="H36" i="19"/>
  <c r="F36" i="19"/>
  <c r="D36" i="19"/>
  <c r="L35" i="19"/>
  <c r="H35" i="19"/>
  <c r="F35" i="19"/>
  <c r="D35" i="19"/>
  <c r="L34" i="19"/>
  <c r="H34" i="19"/>
  <c r="F34" i="19"/>
  <c r="D34" i="19"/>
  <c r="L33" i="19"/>
  <c r="H33" i="19"/>
  <c r="F33" i="19"/>
  <c r="D33" i="19"/>
  <c r="L32" i="19"/>
  <c r="H32" i="19"/>
  <c r="F32" i="19"/>
  <c r="D32" i="19"/>
  <c r="L31" i="19"/>
  <c r="H31" i="19"/>
  <c r="F31" i="19"/>
  <c r="D31" i="19"/>
  <c r="L30" i="19"/>
  <c r="H30" i="19"/>
  <c r="F30" i="19"/>
  <c r="D30" i="19"/>
  <c r="L29" i="19"/>
  <c r="H29" i="19"/>
  <c r="F29" i="19"/>
  <c r="D29" i="19"/>
  <c r="L28" i="19"/>
  <c r="H28" i="19"/>
  <c r="F28" i="19"/>
  <c r="D28" i="19"/>
  <c r="L27" i="19"/>
  <c r="H27" i="19"/>
  <c r="F27" i="19"/>
  <c r="D27" i="19"/>
  <c r="L26" i="19"/>
  <c r="H26" i="19"/>
  <c r="F26" i="19"/>
  <c r="D26" i="19"/>
  <c r="L25" i="19"/>
  <c r="H25" i="19"/>
  <c r="F25" i="19"/>
  <c r="D25" i="19"/>
  <c r="L24" i="19"/>
  <c r="H24" i="19"/>
  <c r="F24" i="19"/>
  <c r="D24" i="19"/>
  <c r="L23" i="19"/>
  <c r="H23" i="19"/>
  <c r="F23" i="19"/>
  <c r="D23" i="19"/>
  <c r="L22" i="19"/>
  <c r="H22" i="19"/>
  <c r="F22" i="19"/>
  <c r="D22" i="19"/>
  <c r="L21" i="19"/>
  <c r="H21" i="19"/>
  <c r="F21" i="19"/>
  <c r="D21" i="19"/>
  <c r="L20" i="19"/>
  <c r="H20" i="19"/>
  <c r="F20" i="19"/>
  <c r="D20" i="19"/>
  <c r="L19" i="19"/>
  <c r="H19" i="19"/>
  <c r="F19" i="19"/>
  <c r="D19" i="19"/>
  <c r="L18" i="19"/>
  <c r="H18" i="19"/>
  <c r="F18" i="19"/>
  <c r="D18" i="19"/>
  <c r="L17" i="19"/>
  <c r="H17" i="19"/>
  <c r="F17" i="19"/>
  <c r="D17" i="19"/>
  <c r="L16" i="19"/>
  <c r="H16" i="19"/>
  <c r="F16" i="19"/>
  <c r="D16" i="19"/>
  <c r="L15" i="19"/>
  <c r="H15" i="19"/>
  <c r="F15" i="19"/>
  <c r="D15" i="19"/>
  <c r="L14" i="19"/>
  <c r="H14" i="19"/>
  <c r="F14" i="19"/>
  <c r="D14" i="19"/>
  <c r="L13" i="19"/>
  <c r="H13" i="19"/>
  <c r="F13" i="19"/>
  <c r="D13" i="19"/>
  <c r="L12" i="19"/>
  <c r="H12" i="19"/>
  <c r="F12" i="19"/>
  <c r="D12" i="19"/>
  <c r="L11" i="19"/>
  <c r="H11" i="19"/>
  <c r="F11" i="19"/>
  <c r="D11" i="19"/>
  <c r="L10" i="19"/>
  <c r="H10" i="19"/>
  <c r="F10" i="19"/>
  <c r="D10" i="19"/>
  <c r="L9" i="19"/>
  <c r="H9" i="19"/>
  <c r="F9" i="19"/>
  <c r="D9" i="19"/>
  <c r="L8" i="19"/>
  <c r="H8" i="19"/>
  <c r="F8" i="19"/>
  <c r="D8" i="19"/>
  <c r="L7" i="19"/>
  <c r="H7" i="19"/>
  <c r="F7" i="19"/>
  <c r="D7" i="19"/>
  <c r="L6" i="19"/>
  <c r="H6" i="19"/>
  <c r="F6" i="19"/>
  <c r="D6" i="19"/>
  <c r="L338" i="18"/>
  <c r="H338" i="18"/>
  <c r="F338" i="18"/>
  <c r="D338" i="18"/>
  <c r="L337" i="18"/>
  <c r="H337" i="18"/>
  <c r="F337" i="18"/>
  <c r="D337" i="18"/>
  <c r="L336" i="18"/>
  <c r="H336" i="18"/>
  <c r="F336" i="18"/>
  <c r="D336" i="18"/>
  <c r="L335" i="18"/>
  <c r="H335" i="18"/>
  <c r="F335" i="18"/>
  <c r="D335" i="18"/>
  <c r="L334" i="18"/>
  <c r="H334" i="18"/>
  <c r="F334" i="18"/>
  <c r="D334" i="18"/>
  <c r="L333" i="18"/>
  <c r="H333" i="18"/>
  <c r="F333" i="18"/>
  <c r="D333" i="18"/>
  <c r="L332" i="18"/>
  <c r="H332" i="18"/>
  <c r="F332" i="18"/>
  <c r="D332" i="18"/>
  <c r="L331" i="18"/>
  <c r="H331" i="18"/>
  <c r="F331" i="18"/>
  <c r="D331" i="18"/>
  <c r="L330" i="18"/>
  <c r="H330" i="18"/>
  <c r="F330" i="18"/>
  <c r="D330" i="18"/>
  <c r="L329" i="18"/>
  <c r="H329" i="18"/>
  <c r="F329" i="18"/>
  <c r="D329" i="18"/>
  <c r="L328" i="18"/>
  <c r="H328" i="18"/>
  <c r="F328" i="18"/>
  <c r="D328" i="18"/>
  <c r="L327" i="18"/>
  <c r="H327" i="18"/>
  <c r="F327" i="18"/>
  <c r="D327" i="18"/>
  <c r="L326" i="18"/>
  <c r="H326" i="18"/>
  <c r="F326" i="18"/>
  <c r="D326" i="18"/>
  <c r="L325" i="18"/>
  <c r="H325" i="18"/>
  <c r="F325" i="18"/>
  <c r="D325" i="18"/>
  <c r="L324" i="18"/>
  <c r="H324" i="18"/>
  <c r="F324" i="18"/>
  <c r="D324" i="18"/>
  <c r="L323" i="18"/>
  <c r="H323" i="18"/>
  <c r="F323" i="18"/>
  <c r="D323" i="18"/>
  <c r="L322" i="18"/>
  <c r="H322" i="18"/>
  <c r="F322" i="18"/>
  <c r="D322" i="18"/>
  <c r="L321" i="18"/>
  <c r="H321" i="18"/>
  <c r="F321" i="18"/>
  <c r="D321" i="18"/>
  <c r="L320" i="18"/>
  <c r="H320" i="18"/>
  <c r="F320" i="18"/>
  <c r="D320" i="18"/>
  <c r="L319" i="18"/>
  <c r="H319" i="18"/>
  <c r="F319" i="18"/>
  <c r="D319" i="18"/>
  <c r="L318" i="18"/>
  <c r="H318" i="18"/>
  <c r="F318" i="18"/>
  <c r="D318" i="18"/>
  <c r="L317" i="18"/>
  <c r="H317" i="18"/>
  <c r="F317" i="18"/>
  <c r="D317" i="18"/>
  <c r="L316" i="18"/>
  <c r="H316" i="18"/>
  <c r="F316" i="18"/>
  <c r="D316" i="18"/>
  <c r="L315" i="18"/>
  <c r="H315" i="18"/>
  <c r="F315" i="18"/>
  <c r="D315" i="18"/>
  <c r="L314" i="18"/>
  <c r="H314" i="18"/>
  <c r="F314" i="18"/>
  <c r="D314" i="18"/>
  <c r="L313" i="18"/>
  <c r="H313" i="18"/>
  <c r="F313" i="18"/>
  <c r="D313" i="18"/>
  <c r="L312" i="18"/>
  <c r="H312" i="18"/>
  <c r="F312" i="18"/>
  <c r="D312" i="18"/>
  <c r="L311" i="18"/>
  <c r="H311" i="18"/>
  <c r="F311" i="18"/>
  <c r="D311" i="18"/>
  <c r="L310" i="18"/>
  <c r="H310" i="18"/>
  <c r="F310" i="18"/>
  <c r="D310" i="18"/>
  <c r="L309" i="18"/>
  <c r="H309" i="18"/>
  <c r="F309" i="18"/>
  <c r="D309" i="18"/>
  <c r="L308" i="18"/>
  <c r="L307" i="18"/>
  <c r="L306" i="18"/>
  <c r="L305" i="18"/>
  <c r="L304" i="18"/>
  <c r="L303" i="18"/>
  <c r="H303" i="18"/>
  <c r="F303" i="18"/>
  <c r="D303" i="18"/>
  <c r="L302" i="18"/>
  <c r="H302" i="18"/>
  <c r="F302" i="18"/>
  <c r="D302" i="18"/>
  <c r="L301" i="18"/>
  <c r="H301" i="18"/>
  <c r="F301" i="18"/>
  <c r="D301" i="18"/>
  <c r="L300" i="18"/>
  <c r="H300" i="18"/>
  <c r="F300" i="18"/>
  <c r="D300" i="18"/>
  <c r="L299" i="18"/>
  <c r="H299" i="18"/>
  <c r="F299" i="18"/>
  <c r="D299" i="18"/>
  <c r="L298" i="18"/>
  <c r="H298" i="18"/>
  <c r="F298" i="18"/>
  <c r="D298" i="18"/>
  <c r="L297" i="18"/>
  <c r="H297" i="18"/>
  <c r="F297" i="18"/>
  <c r="D297" i="18"/>
  <c r="L296" i="18"/>
  <c r="H296" i="18"/>
  <c r="F296" i="18"/>
  <c r="D296" i="18"/>
  <c r="L295" i="18"/>
  <c r="H295" i="18"/>
  <c r="F295" i="18"/>
  <c r="D295" i="18"/>
  <c r="L294" i="18"/>
  <c r="H294" i="18"/>
  <c r="F294" i="18"/>
  <c r="D294" i="18"/>
  <c r="L293" i="18"/>
  <c r="H293" i="18"/>
  <c r="F293" i="18"/>
  <c r="D293" i="18"/>
  <c r="L292" i="18"/>
  <c r="H292" i="18"/>
  <c r="F292" i="18"/>
  <c r="D292" i="18"/>
  <c r="L291" i="18"/>
  <c r="H291" i="18"/>
  <c r="F291" i="18"/>
  <c r="D291" i="18"/>
  <c r="L290" i="18"/>
  <c r="H290" i="18"/>
  <c r="F290" i="18"/>
  <c r="D290" i="18"/>
  <c r="L289" i="18"/>
  <c r="H289" i="18"/>
  <c r="F289" i="18"/>
  <c r="D289" i="18"/>
  <c r="L288" i="18"/>
  <c r="H288" i="18"/>
  <c r="F288" i="18"/>
  <c r="D288" i="18"/>
  <c r="L287" i="18"/>
  <c r="H287" i="18"/>
  <c r="F287" i="18"/>
  <c r="D287" i="18"/>
  <c r="L286" i="18"/>
  <c r="H286" i="18"/>
  <c r="F286" i="18"/>
  <c r="D286" i="18"/>
  <c r="L285" i="18"/>
  <c r="H285" i="18"/>
  <c r="F285" i="18"/>
  <c r="D285" i="18"/>
  <c r="L284" i="18"/>
  <c r="H284" i="18"/>
  <c r="F284" i="18"/>
  <c r="D284" i="18"/>
  <c r="L283" i="18"/>
  <c r="H283" i="18"/>
  <c r="F283" i="18"/>
  <c r="D283" i="18"/>
  <c r="L282" i="18"/>
  <c r="H282" i="18"/>
  <c r="F282" i="18"/>
  <c r="D282" i="18"/>
  <c r="L281" i="18"/>
  <c r="H281" i="18"/>
  <c r="F281" i="18"/>
  <c r="D281" i="18"/>
  <c r="L280" i="18"/>
  <c r="H280" i="18"/>
  <c r="F280" i="18"/>
  <c r="D280" i="18"/>
  <c r="L279" i="18"/>
  <c r="H279" i="18"/>
  <c r="F279" i="18"/>
  <c r="D279" i="18"/>
  <c r="L278" i="18"/>
  <c r="H278" i="18"/>
  <c r="F278" i="18"/>
  <c r="D278" i="18"/>
  <c r="L277" i="18"/>
  <c r="H277" i="18"/>
  <c r="F277" i="18"/>
  <c r="D277" i="18"/>
  <c r="L276" i="18"/>
  <c r="H276" i="18"/>
  <c r="F276" i="18"/>
  <c r="D276" i="18"/>
  <c r="L275" i="18"/>
  <c r="H275" i="18"/>
  <c r="F275" i="18"/>
  <c r="D275" i="18"/>
  <c r="L274" i="18"/>
  <c r="H274" i="18"/>
  <c r="F274" i="18"/>
  <c r="D274" i="18"/>
  <c r="L273" i="18"/>
  <c r="H273" i="18"/>
  <c r="F273" i="18"/>
  <c r="D273" i="18"/>
  <c r="L272" i="18"/>
  <c r="H272" i="18"/>
  <c r="F272" i="18"/>
  <c r="D272" i="18"/>
  <c r="L271" i="18"/>
  <c r="H271" i="18"/>
  <c r="F271" i="18"/>
  <c r="D271" i="18"/>
  <c r="L270" i="18"/>
  <c r="H270" i="18"/>
  <c r="F270" i="18"/>
  <c r="D270" i="18"/>
  <c r="L269" i="18"/>
  <c r="H269" i="18"/>
  <c r="F269" i="18"/>
  <c r="D269" i="18"/>
  <c r="L268" i="18"/>
  <c r="H268" i="18"/>
  <c r="F268" i="18"/>
  <c r="D268" i="18"/>
  <c r="L267" i="18"/>
  <c r="H267" i="18"/>
  <c r="F267" i="18"/>
  <c r="D267" i="18"/>
  <c r="L266" i="18"/>
  <c r="H266" i="18"/>
  <c r="F266" i="18"/>
  <c r="D266" i="18"/>
  <c r="L265" i="18"/>
  <c r="H265" i="18"/>
  <c r="F265" i="18"/>
  <c r="D265" i="18"/>
  <c r="L264" i="18"/>
  <c r="H264" i="18"/>
  <c r="F264" i="18"/>
  <c r="D264" i="18"/>
  <c r="L263" i="18"/>
  <c r="H263" i="18"/>
  <c r="F263" i="18"/>
  <c r="D263" i="18"/>
  <c r="L262" i="18"/>
  <c r="H262" i="18"/>
  <c r="F262" i="18"/>
  <c r="D262" i="18"/>
  <c r="L261" i="18"/>
  <c r="H261" i="18"/>
  <c r="F261" i="18"/>
  <c r="D261" i="18"/>
  <c r="L260" i="18"/>
  <c r="H260" i="18"/>
  <c r="F260" i="18"/>
  <c r="D260" i="18"/>
  <c r="L259" i="18"/>
  <c r="H259" i="18"/>
  <c r="F259" i="18"/>
  <c r="D259" i="18"/>
  <c r="L258" i="18"/>
  <c r="H258" i="18"/>
  <c r="F258" i="18"/>
  <c r="D258" i="18"/>
  <c r="L257" i="18"/>
  <c r="H257" i="18"/>
  <c r="F257" i="18"/>
  <c r="D257" i="18"/>
  <c r="L256" i="18"/>
  <c r="H256" i="18"/>
  <c r="F256" i="18"/>
  <c r="D256" i="18"/>
  <c r="L255" i="18"/>
  <c r="H255" i="18"/>
  <c r="F255" i="18"/>
  <c r="D255" i="18"/>
  <c r="L254" i="18"/>
  <c r="H254" i="18"/>
  <c r="F254" i="18"/>
  <c r="D254" i="18"/>
  <c r="L253" i="18"/>
  <c r="H253" i="18"/>
  <c r="F253" i="18"/>
  <c r="D253" i="18"/>
  <c r="L252" i="18"/>
  <c r="H252" i="18"/>
  <c r="F252" i="18"/>
  <c r="D252" i="18"/>
  <c r="L251" i="18"/>
  <c r="H251" i="18"/>
  <c r="F251" i="18"/>
  <c r="D251" i="18"/>
  <c r="L250" i="18"/>
  <c r="H250" i="18"/>
  <c r="F250" i="18"/>
  <c r="D250" i="18"/>
  <c r="L249" i="18"/>
  <c r="H249" i="18"/>
  <c r="F249" i="18"/>
  <c r="D249" i="18"/>
  <c r="L248" i="18"/>
  <c r="H248" i="18"/>
  <c r="F248" i="18"/>
  <c r="D248" i="18"/>
  <c r="L247" i="18"/>
  <c r="H247" i="18"/>
  <c r="F247" i="18"/>
  <c r="D247" i="18"/>
  <c r="L246" i="18"/>
  <c r="H246" i="18"/>
  <c r="F246" i="18"/>
  <c r="D246" i="18"/>
  <c r="L245" i="18"/>
  <c r="H245" i="18"/>
  <c r="F245" i="18"/>
  <c r="D245" i="18"/>
  <c r="L244" i="18"/>
  <c r="H244" i="18"/>
  <c r="F244" i="18"/>
  <c r="D244" i="18"/>
  <c r="L243" i="18"/>
  <c r="H243" i="18"/>
  <c r="F243" i="18"/>
  <c r="D243" i="18"/>
  <c r="L242" i="18"/>
  <c r="H242" i="18"/>
  <c r="F242" i="18"/>
  <c r="D242" i="18"/>
  <c r="L241" i="18"/>
  <c r="H241" i="18"/>
  <c r="F241" i="18"/>
  <c r="D241" i="18"/>
  <c r="L240" i="18"/>
  <c r="H240" i="18"/>
  <c r="F240" i="18"/>
  <c r="D240" i="18"/>
  <c r="L239" i="18"/>
  <c r="H239" i="18"/>
  <c r="F239" i="18"/>
  <c r="D239" i="18"/>
  <c r="L238" i="18"/>
  <c r="H238" i="18"/>
  <c r="F238" i="18"/>
  <c r="D238" i="18"/>
  <c r="L237" i="18"/>
  <c r="H237" i="18"/>
  <c r="F237" i="18"/>
  <c r="D237" i="18"/>
  <c r="L236" i="18"/>
  <c r="H236" i="18"/>
  <c r="F236" i="18"/>
  <c r="D236" i="18"/>
  <c r="L235" i="18"/>
  <c r="H235" i="18"/>
  <c r="F235" i="18"/>
  <c r="D235" i="18"/>
  <c r="L234" i="18"/>
  <c r="H234" i="18"/>
  <c r="F234" i="18"/>
  <c r="D234" i="18"/>
  <c r="L233" i="18"/>
  <c r="H233" i="18"/>
  <c r="F233" i="18"/>
  <c r="D233" i="18"/>
  <c r="L232" i="18"/>
  <c r="H232" i="18"/>
  <c r="F232" i="18"/>
  <c r="D232" i="18"/>
  <c r="L231" i="18"/>
  <c r="H231" i="18"/>
  <c r="F231" i="18"/>
  <c r="D231" i="18"/>
  <c r="L230" i="18"/>
  <c r="H230" i="18"/>
  <c r="F230" i="18"/>
  <c r="D230" i="18"/>
  <c r="L229" i="18"/>
  <c r="H229" i="18"/>
  <c r="F229" i="18"/>
  <c r="D229" i="18"/>
  <c r="L228" i="18"/>
  <c r="H228" i="18"/>
  <c r="F228" i="18"/>
  <c r="D228" i="18"/>
  <c r="L227" i="18"/>
  <c r="H227" i="18"/>
  <c r="F227" i="18"/>
  <c r="D227" i="18"/>
  <c r="L226" i="18"/>
  <c r="H226" i="18"/>
  <c r="F226" i="18"/>
  <c r="D226" i="18"/>
  <c r="L225" i="18"/>
  <c r="H225" i="18"/>
  <c r="F225" i="18"/>
  <c r="D225" i="18"/>
  <c r="L224" i="18"/>
  <c r="H224" i="18"/>
  <c r="F224" i="18"/>
  <c r="D224" i="18"/>
  <c r="L223" i="18"/>
  <c r="H223" i="18"/>
  <c r="F223" i="18"/>
  <c r="D223" i="18"/>
  <c r="L222" i="18"/>
  <c r="H222" i="18"/>
  <c r="F222" i="18"/>
  <c r="D222" i="18"/>
  <c r="L221" i="18"/>
  <c r="H221" i="18"/>
  <c r="F221" i="18"/>
  <c r="D221" i="18"/>
  <c r="L220" i="18"/>
  <c r="H220" i="18"/>
  <c r="F220" i="18"/>
  <c r="D220" i="18"/>
  <c r="L219" i="18"/>
  <c r="H219" i="18"/>
  <c r="F219" i="18"/>
  <c r="D219" i="18"/>
  <c r="L218" i="18"/>
  <c r="H218" i="18"/>
  <c r="F218" i="18"/>
  <c r="D218" i="18"/>
  <c r="L217" i="18"/>
  <c r="H217" i="18"/>
  <c r="F217" i="18"/>
  <c r="D217" i="18"/>
  <c r="L216" i="18"/>
  <c r="H216" i="18"/>
  <c r="F216" i="18"/>
  <c r="D216" i="18"/>
  <c r="L215" i="18"/>
  <c r="H215" i="18"/>
  <c r="F215" i="18"/>
  <c r="D215" i="18"/>
  <c r="L214" i="18"/>
  <c r="H214" i="18"/>
  <c r="F214" i="18"/>
  <c r="D214" i="18"/>
  <c r="L213" i="18"/>
  <c r="H213" i="18"/>
  <c r="F213" i="18"/>
  <c r="D213" i="18"/>
  <c r="L212" i="18"/>
  <c r="H212" i="18"/>
  <c r="F212" i="18"/>
  <c r="D212" i="18"/>
  <c r="L211" i="18"/>
  <c r="H211" i="18"/>
  <c r="F211" i="18"/>
  <c r="D211" i="18"/>
  <c r="L210" i="18"/>
  <c r="H210" i="18"/>
  <c r="F210" i="18"/>
  <c r="D210" i="18"/>
  <c r="L209" i="18"/>
  <c r="H209" i="18"/>
  <c r="F209" i="18"/>
  <c r="D209" i="18"/>
  <c r="L208" i="18"/>
  <c r="H208" i="18"/>
  <c r="F208" i="18"/>
  <c r="D208" i="18"/>
  <c r="L207" i="18"/>
  <c r="H207" i="18"/>
  <c r="F207" i="18"/>
  <c r="D207" i="18"/>
  <c r="L206" i="18"/>
  <c r="H206" i="18"/>
  <c r="F206" i="18"/>
  <c r="D206" i="18"/>
  <c r="L205" i="18"/>
  <c r="H205" i="18"/>
  <c r="F205" i="18"/>
  <c r="D205" i="18"/>
  <c r="L204" i="18"/>
  <c r="H204" i="18"/>
  <c r="F204" i="18"/>
  <c r="D204" i="18"/>
  <c r="L203" i="18"/>
  <c r="H203" i="18"/>
  <c r="F203" i="18"/>
  <c r="D203" i="18"/>
  <c r="L202" i="18"/>
  <c r="H202" i="18"/>
  <c r="F202" i="18"/>
  <c r="D202" i="18"/>
  <c r="L201" i="18"/>
  <c r="H201" i="18"/>
  <c r="F201" i="18"/>
  <c r="D201" i="18"/>
  <c r="L200" i="18"/>
  <c r="H200" i="18"/>
  <c r="F200" i="18"/>
  <c r="D200" i="18"/>
  <c r="L199" i="18"/>
  <c r="H199" i="18"/>
  <c r="F199" i="18"/>
  <c r="D199" i="18"/>
  <c r="L198" i="18"/>
  <c r="H198" i="18"/>
  <c r="F198" i="18"/>
  <c r="D198" i="18"/>
  <c r="L197" i="18"/>
  <c r="H197" i="18"/>
  <c r="F197" i="18"/>
  <c r="D197" i="18"/>
  <c r="L196" i="18"/>
  <c r="H196" i="18"/>
  <c r="F196" i="18"/>
  <c r="D196" i="18"/>
  <c r="L195" i="18"/>
  <c r="H195" i="18"/>
  <c r="F195" i="18"/>
  <c r="D195" i="18"/>
  <c r="L194" i="18"/>
  <c r="H194" i="18"/>
  <c r="F194" i="18"/>
  <c r="D194" i="18"/>
  <c r="L193" i="18"/>
  <c r="H193" i="18"/>
  <c r="F193" i="18"/>
  <c r="D193" i="18"/>
  <c r="L192" i="18"/>
  <c r="H192" i="18"/>
  <c r="F192" i="18"/>
  <c r="D192" i="18"/>
  <c r="L191" i="18"/>
  <c r="H191" i="18"/>
  <c r="F191" i="18"/>
  <c r="D191" i="18"/>
  <c r="L190" i="18"/>
  <c r="H190" i="18"/>
  <c r="F190" i="18"/>
  <c r="D190" i="18"/>
  <c r="L189" i="18"/>
  <c r="H189" i="18"/>
  <c r="F189" i="18"/>
  <c r="D189" i="18"/>
  <c r="L188" i="18"/>
  <c r="H188" i="18"/>
  <c r="F188" i="18"/>
  <c r="D188" i="18"/>
  <c r="L187" i="18"/>
  <c r="H187" i="18"/>
  <c r="F187" i="18"/>
  <c r="D187" i="18"/>
  <c r="L186" i="18"/>
  <c r="H186" i="18"/>
  <c r="F186" i="18"/>
  <c r="D186" i="18"/>
  <c r="L185" i="18"/>
  <c r="H185" i="18"/>
  <c r="F185" i="18"/>
  <c r="D185" i="18"/>
  <c r="L184" i="18"/>
  <c r="H184" i="18"/>
  <c r="F184" i="18"/>
  <c r="D184" i="18"/>
  <c r="L183" i="18"/>
  <c r="H183" i="18"/>
  <c r="F183" i="18"/>
  <c r="D183" i="18"/>
  <c r="L182" i="18"/>
  <c r="H182" i="18"/>
  <c r="F182" i="18"/>
  <c r="D182" i="18"/>
  <c r="L181" i="18"/>
  <c r="H181" i="18"/>
  <c r="F181" i="18"/>
  <c r="D181" i="18"/>
  <c r="L180" i="18"/>
  <c r="H180" i="18"/>
  <c r="F180" i="18"/>
  <c r="D180" i="18"/>
  <c r="L179" i="18"/>
  <c r="H179" i="18"/>
  <c r="F179" i="18"/>
  <c r="D179" i="18"/>
  <c r="L178" i="18"/>
  <c r="H178" i="18"/>
  <c r="F178" i="18"/>
  <c r="D178" i="18"/>
  <c r="L177" i="18"/>
  <c r="H177" i="18"/>
  <c r="F177" i="18"/>
  <c r="D177" i="18"/>
  <c r="L176" i="18"/>
  <c r="H176" i="18"/>
  <c r="F176" i="18"/>
  <c r="D176" i="18"/>
  <c r="L175" i="18"/>
  <c r="H175" i="18"/>
  <c r="F175" i="18"/>
  <c r="D175" i="18"/>
  <c r="L174" i="18"/>
  <c r="H174" i="18"/>
  <c r="F174" i="18"/>
  <c r="D174" i="18"/>
  <c r="L173" i="18"/>
  <c r="H173" i="18"/>
  <c r="F173" i="18"/>
  <c r="D173" i="18"/>
  <c r="L172" i="18"/>
  <c r="H172" i="18"/>
  <c r="F172" i="18"/>
  <c r="D172" i="18"/>
  <c r="L171" i="18"/>
  <c r="H171" i="18"/>
  <c r="F171" i="18"/>
  <c r="D171" i="18"/>
  <c r="L170" i="18"/>
  <c r="H170" i="18"/>
  <c r="F170" i="18"/>
  <c r="D170" i="18"/>
  <c r="L169" i="18"/>
  <c r="H169" i="18"/>
  <c r="F169" i="18"/>
  <c r="D169" i="18"/>
  <c r="L168" i="18"/>
  <c r="H168" i="18"/>
  <c r="F168" i="18"/>
  <c r="D168" i="18"/>
  <c r="L167" i="18"/>
  <c r="H167" i="18"/>
  <c r="F167" i="18"/>
  <c r="D167" i="18"/>
  <c r="L166" i="18"/>
  <c r="H166" i="18"/>
  <c r="F166" i="18"/>
  <c r="D166" i="18"/>
  <c r="L165" i="18"/>
  <c r="H165" i="18"/>
  <c r="F165" i="18"/>
  <c r="D165" i="18"/>
  <c r="L164" i="18"/>
  <c r="H164" i="18"/>
  <c r="F164" i="18"/>
  <c r="D164" i="18"/>
  <c r="L163" i="18"/>
  <c r="H163" i="18"/>
  <c r="F163" i="18"/>
  <c r="D163" i="18"/>
  <c r="L162" i="18"/>
  <c r="H162" i="18"/>
  <c r="F162" i="18"/>
  <c r="D162" i="18"/>
  <c r="L161" i="18"/>
  <c r="H161" i="18"/>
  <c r="F161" i="18"/>
  <c r="D161" i="18"/>
  <c r="L160" i="18"/>
  <c r="H160" i="18"/>
  <c r="F160" i="18"/>
  <c r="D160" i="18"/>
  <c r="L159" i="18"/>
  <c r="H159" i="18"/>
  <c r="F159" i="18"/>
  <c r="D159" i="18"/>
  <c r="L158" i="18"/>
  <c r="H158" i="18"/>
  <c r="F158" i="18"/>
  <c r="D158" i="18"/>
  <c r="L157" i="18"/>
  <c r="H157" i="18"/>
  <c r="F157" i="18"/>
  <c r="D157" i="18"/>
  <c r="L156" i="18"/>
  <c r="H156" i="18"/>
  <c r="F156" i="18"/>
  <c r="D156" i="18"/>
  <c r="L155" i="18"/>
  <c r="H155" i="18"/>
  <c r="F155" i="18"/>
  <c r="D155" i="18"/>
  <c r="L154" i="18"/>
  <c r="H154" i="18"/>
  <c r="F154" i="18"/>
  <c r="D154" i="18"/>
  <c r="L153" i="18"/>
  <c r="H153" i="18"/>
  <c r="F153" i="18"/>
  <c r="D153" i="18"/>
  <c r="L152" i="18"/>
  <c r="H152" i="18"/>
  <c r="F152" i="18"/>
  <c r="D152" i="18"/>
  <c r="L151" i="18"/>
  <c r="H151" i="18"/>
  <c r="F151" i="18"/>
  <c r="D151" i="18"/>
  <c r="L150" i="18"/>
  <c r="H150" i="18"/>
  <c r="F150" i="18"/>
  <c r="D150" i="18"/>
  <c r="L149" i="18"/>
  <c r="H149" i="18"/>
  <c r="F149" i="18"/>
  <c r="D149" i="18"/>
  <c r="L148" i="18"/>
  <c r="H148" i="18"/>
  <c r="F148" i="18"/>
  <c r="D148" i="18"/>
  <c r="L147" i="18"/>
  <c r="H147" i="18"/>
  <c r="F147" i="18"/>
  <c r="D147" i="18"/>
  <c r="L146" i="18"/>
  <c r="H146" i="18"/>
  <c r="F146" i="18"/>
  <c r="D146" i="18"/>
  <c r="L145" i="18"/>
  <c r="H145" i="18"/>
  <c r="F145" i="18"/>
  <c r="D145" i="18"/>
  <c r="L144" i="18"/>
  <c r="H144" i="18"/>
  <c r="F144" i="18"/>
  <c r="D144" i="18"/>
  <c r="L143" i="18"/>
  <c r="H143" i="18"/>
  <c r="F143" i="18"/>
  <c r="D143" i="18"/>
  <c r="L142" i="18"/>
  <c r="H142" i="18"/>
  <c r="F142" i="18"/>
  <c r="D142" i="18"/>
  <c r="L141" i="18"/>
  <c r="H141" i="18"/>
  <c r="F141" i="18"/>
  <c r="D141" i="18"/>
  <c r="L140" i="18"/>
  <c r="H140" i="18"/>
  <c r="F140" i="18"/>
  <c r="D140" i="18"/>
  <c r="L139" i="18"/>
  <c r="H139" i="18"/>
  <c r="F139" i="18"/>
  <c r="D139" i="18"/>
  <c r="L138" i="18"/>
  <c r="H138" i="18"/>
  <c r="F138" i="18"/>
  <c r="D138" i="18"/>
  <c r="L137" i="18"/>
  <c r="H137" i="18"/>
  <c r="F137" i="18"/>
  <c r="D137" i="18"/>
  <c r="L136" i="18"/>
  <c r="H136" i="18"/>
  <c r="F136" i="18"/>
  <c r="D136" i="18"/>
  <c r="L135" i="18"/>
  <c r="H135" i="18"/>
  <c r="F135" i="18"/>
  <c r="D135" i="18"/>
  <c r="L134" i="18"/>
  <c r="H134" i="18"/>
  <c r="F134" i="18"/>
  <c r="D134" i="18"/>
  <c r="L133" i="18"/>
  <c r="H133" i="18"/>
  <c r="F133" i="18"/>
  <c r="D133" i="18"/>
  <c r="L132" i="18"/>
  <c r="H132" i="18"/>
  <c r="F132" i="18"/>
  <c r="D132" i="18"/>
  <c r="L131" i="18"/>
  <c r="H131" i="18"/>
  <c r="F131" i="18"/>
  <c r="D131" i="18"/>
  <c r="L130" i="18"/>
  <c r="H130" i="18"/>
  <c r="F130" i="18"/>
  <c r="D130" i="18"/>
  <c r="L129" i="18"/>
  <c r="H129" i="18"/>
  <c r="F129" i="18"/>
  <c r="D129" i="18"/>
  <c r="L128" i="18"/>
  <c r="H128" i="18"/>
  <c r="F128" i="18"/>
  <c r="D128" i="18"/>
  <c r="L127" i="18"/>
  <c r="H127" i="18"/>
  <c r="F127" i="18"/>
  <c r="D127" i="18"/>
  <c r="L126" i="18"/>
  <c r="H126" i="18"/>
  <c r="F126" i="18"/>
  <c r="D126" i="18"/>
  <c r="L125" i="18"/>
  <c r="H125" i="18"/>
  <c r="F125" i="18"/>
  <c r="D125" i="18"/>
  <c r="L124" i="18"/>
  <c r="H124" i="18"/>
  <c r="F124" i="18"/>
  <c r="D124" i="18"/>
  <c r="L123" i="18"/>
  <c r="H123" i="18"/>
  <c r="F123" i="18"/>
  <c r="D123" i="18"/>
  <c r="L122" i="18"/>
  <c r="H122" i="18"/>
  <c r="F122" i="18"/>
  <c r="D122" i="18"/>
  <c r="L121" i="18"/>
  <c r="H121" i="18"/>
  <c r="L120" i="18"/>
  <c r="H120" i="18"/>
  <c r="F120" i="18"/>
  <c r="D120" i="18"/>
  <c r="L119" i="18"/>
  <c r="H119" i="18"/>
  <c r="F119" i="18"/>
  <c r="D119" i="18"/>
  <c r="L118" i="18"/>
  <c r="H118" i="18"/>
  <c r="F118" i="18"/>
  <c r="D118" i="18"/>
  <c r="L117" i="18"/>
  <c r="H117" i="18"/>
  <c r="F117" i="18"/>
  <c r="D117" i="18"/>
  <c r="L116" i="18"/>
  <c r="H116" i="18"/>
  <c r="F116" i="18"/>
  <c r="D116" i="18"/>
  <c r="L115" i="18"/>
  <c r="H115" i="18"/>
  <c r="F115" i="18"/>
  <c r="D115" i="18"/>
  <c r="L114" i="18"/>
  <c r="H114" i="18"/>
  <c r="F114" i="18"/>
  <c r="D114" i="18"/>
  <c r="L113" i="18"/>
  <c r="H113" i="18"/>
  <c r="F113" i="18"/>
  <c r="D113" i="18"/>
  <c r="L112" i="18"/>
  <c r="H112" i="18"/>
  <c r="F112" i="18"/>
  <c r="D112" i="18"/>
  <c r="L111" i="18"/>
  <c r="H111" i="18"/>
  <c r="F111" i="18"/>
  <c r="D111" i="18"/>
  <c r="L110" i="18"/>
  <c r="H110" i="18"/>
  <c r="F110" i="18"/>
  <c r="D110" i="18"/>
  <c r="L109" i="18"/>
  <c r="H109" i="18"/>
  <c r="F109" i="18"/>
  <c r="D109" i="18"/>
  <c r="L108" i="18"/>
  <c r="H108" i="18"/>
  <c r="F108" i="18"/>
  <c r="D108" i="18"/>
  <c r="L107" i="18"/>
  <c r="H107" i="18"/>
  <c r="F107" i="18"/>
  <c r="D107" i="18"/>
  <c r="L106" i="18"/>
  <c r="H106" i="18"/>
  <c r="F106" i="18"/>
  <c r="D106" i="18"/>
  <c r="L105" i="18"/>
  <c r="H105" i="18"/>
  <c r="F105" i="18"/>
  <c r="D105" i="18"/>
  <c r="L104" i="18"/>
  <c r="H104" i="18"/>
  <c r="F104" i="18"/>
  <c r="D104" i="18"/>
  <c r="L103" i="18"/>
  <c r="H103" i="18"/>
  <c r="F103" i="18"/>
  <c r="D103" i="18"/>
  <c r="L102" i="18"/>
  <c r="H102" i="18"/>
  <c r="F102" i="18"/>
  <c r="D102" i="18"/>
  <c r="L101" i="18"/>
  <c r="H101" i="18"/>
  <c r="F101" i="18"/>
  <c r="D101" i="18"/>
  <c r="L100" i="18"/>
  <c r="H100" i="18"/>
  <c r="F100" i="18"/>
  <c r="D100" i="18"/>
  <c r="L99" i="18"/>
  <c r="H99" i="18"/>
  <c r="F99" i="18"/>
  <c r="D99" i="18"/>
  <c r="L98" i="18"/>
  <c r="H98" i="18"/>
  <c r="F98" i="18"/>
  <c r="D98" i="18"/>
  <c r="L97" i="18"/>
  <c r="H97" i="18"/>
  <c r="F97" i="18"/>
  <c r="D97" i="18"/>
  <c r="L96" i="18"/>
  <c r="H96" i="18"/>
  <c r="F96" i="18"/>
  <c r="D96" i="18"/>
  <c r="L95" i="18"/>
  <c r="H95" i="18"/>
  <c r="F95" i="18"/>
  <c r="D95" i="18"/>
  <c r="L94" i="18"/>
  <c r="H94" i="18"/>
  <c r="F94" i="18"/>
  <c r="D94" i="18"/>
  <c r="L93" i="18"/>
  <c r="H93" i="18"/>
  <c r="F93" i="18"/>
  <c r="D93" i="18"/>
  <c r="L92" i="18"/>
  <c r="L91" i="18"/>
  <c r="L90" i="18"/>
  <c r="L89" i="18"/>
  <c r="L88" i="18"/>
  <c r="L87" i="18"/>
  <c r="L86" i="18"/>
  <c r="L85" i="18"/>
  <c r="L84" i="18"/>
  <c r="L83" i="18"/>
  <c r="L82" i="18"/>
  <c r="L81" i="18"/>
  <c r="L80" i="18"/>
  <c r="H80" i="18"/>
  <c r="F80" i="18"/>
  <c r="D80" i="18"/>
  <c r="L79" i="18"/>
  <c r="H79" i="18"/>
  <c r="F79" i="18"/>
  <c r="D79" i="18"/>
  <c r="L78" i="18"/>
  <c r="H78" i="18"/>
  <c r="F78" i="18"/>
  <c r="D78" i="18"/>
  <c r="L77" i="18"/>
  <c r="H77" i="18"/>
  <c r="F77" i="18"/>
  <c r="D77" i="18"/>
  <c r="L76" i="18"/>
  <c r="H76" i="18"/>
  <c r="F76" i="18"/>
  <c r="D76" i="18"/>
  <c r="L75" i="18"/>
  <c r="H75" i="18"/>
  <c r="F75" i="18"/>
  <c r="D75" i="18"/>
  <c r="L74" i="18"/>
  <c r="H74" i="18"/>
  <c r="F74" i="18"/>
  <c r="D74" i="18"/>
  <c r="L73" i="18"/>
  <c r="H73" i="18"/>
  <c r="F73" i="18"/>
  <c r="D73" i="18"/>
  <c r="L72" i="18"/>
  <c r="H72" i="18"/>
  <c r="F72" i="18"/>
  <c r="D72" i="18"/>
  <c r="L71" i="18"/>
  <c r="H71" i="18"/>
  <c r="F71" i="18"/>
  <c r="D71" i="18"/>
  <c r="L70" i="18"/>
  <c r="H70" i="18"/>
  <c r="F70" i="18"/>
  <c r="D70" i="18"/>
  <c r="L69" i="18"/>
  <c r="H69" i="18"/>
  <c r="F69" i="18"/>
  <c r="D69" i="18"/>
  <c r="L68" i="18"/>
  <c r="H68" i="18"/>
  <c r="F68" i="18"/>
  <c r="D68" i="18"/>
  <c r="L67" i="18"/>
  <c r="H67" i="18"/>
  <c r="F67" i="18"/>
  <c r="D67" i="18"/>
  <c r="L66" i="18"/>
  <c r="H66" i="18"/>
  <c r="F66" i="18"/>
  <c r="D66" i="18"/>
  <c r="L65" i="18"/>
  <c r="H65" i="18"/>
  <c r="F65" i="18"/>
  <c r="D65" i="18"/>
  <c r="L64" i="18"/>
  <c r="H64" i="18"/>
  <c r="F64" i="18"/>
  <c r="D64" i="18"/>
  <c r="L63" i="18"/>
  <c r="H63" i="18"/>
  <c r="F63" i="18"/>
  <c r="D63" i="18"/>
  <c r="L62" i="18"/>
  <c r="H62" i="18"/>
  <c r="F62" i="18"/>
  <c r="D62" i="18"/>
  <c r="L61" i="18"/>
  <c r="H61" i="18"/>
  <c r="F61" i="18"/>
  <c r="D61" i="18"/>
  <c r="L60" i="18"/>
  <c r="H60" i="18"/>
  <c r="F60" i="18"/>
  <c r="D60" i="18"/>
  <c r="L59" i="18"/>
  <c r="H59" i="18"/>
  <c r="F59" i="18"/>
  <c r="D59" i="18"/>
  <c r="L58" i="18"/>
  <c r="H58" i="18"/>
  <c r="F58" i="18"/>
  <c r="D58" i="18"/>
  <c r="L57" i="18"/>
  <c r="H57" i="18"/>
  <c r="F57" i="18"/>
  <c r="D57" i="18"/>
  <c r="L56" i="18"/>
  <c r="H56" i="18"/>
  <c r="F56" i="18"/>
  <c r="D56" i="18"/>
  <c r="L55" i="18"/>
  <c r="H55" i="18"/>
  <c r="F55" i="18"/>
  <c r="D55" i="18"/>
  <c r="L54" i="18"/>
  <c r="H54" i="18"/>
  <c r="F54" i="18"/>
  <c r="D54" i="18"/>
  <c r="L53" i="18"/>
  <c r="H53" i="18"/>
  <c r="F53" i="18"/>
  <c r="D53" i="18"/>
  <c r="L52" i="18"/>
  <c r="H52" i="18"/>
  <c r="F52" i="18"/>
  <c r="D52" i="18"/>
  <c r="L51" i="18"/>
  <c r="H51" i="18"/>
  <c r="F51" i="18"/>
  <c r="D51" i="18"/>
  <c r="L50" i="18"/>
  <c r="H50" i="18"/>
  <c r="F50" i="18"/>
  <c r="D50" i="18"/>
  <c r="L49" i="18"/>
  <c r="H49" i="18"/>
  <c r="F49" i="18"/>
  <c r="D49" i="18"/>
  <c r="L48" i="18"/>
  <c r="H48" i="18"/>
  <c r="F48" i="18"/>
  <c r="D48" i="18"/>
  <c r="L47" i="18"/>
  <c r="H47" i="18"/>
  <c r="F47" i="18"/>
  <c r="D47" i="18"/>
  <c r="L46" i="18"/>
  <c r="H46" i="18"/>
  <c r="F46" i="18"/>
  <c r="D46" i="18"/>
  <c r="L45" i="18"/>
  <c r="H45" i="18"/>
  <c r="F45" i="18"/>
  <c r="D45" i="18"/>
  <c r="L44" i="18"/>
  <c r="H44" i="18"/>
  <c r="F44" i="18"/>
  <c r="D44" i="18"/>
  <c r="L43" i="18"/>
  <c r="H43" i="18"/>
  <c r="F43" i="18"/>
  <c r="D43" i="18"/>
  <c r="L42" i="18"/>
  <c r="H42" i="18"/>
  <c r="F42" i="18"/>
  <c r="D42" i="18"/>
  <c r="L41" i="18"/>
  <c r="H41" i="18"/>
  <c r="F41" i="18"/>
  <c r="D41" i="18"/>
  <c r="L40" i="18"/>
  <c r="H40" i="18"/>
  <c r="F40" i="18"/>
  <c r="D40" i="18"/>
  <c r="L39" i="18"/>
  <c r="H39" i="18"/>
  <c r="F39" i="18"/>
  <c r="D39" i="18"/>
  <c r="L38" i="18"/>
  <c r="H38" i="18"/>
  <c r="F38" i="18"/>
  <c r="D38" i="18"/>
  <c r="L37" i="18"/>
  <c r="H37" i="18"/>
  <c r="F37" i="18"/>
  <c r="D37" i="18"/>
  <c r="L36" i="18"/>
  <c r="H36" i="18"/>
  <c r="F36" i="18"/>
  <c r="D36" i="18"/>
  <c r="L35" i="18"/>
  <c r="H35" i="18"/>
  <c r="F35" i="18"/>
  <c r="D35" i="18"/>
  <c r="L34" i="18"/>
  <c r="H34" i="18"/>
  <c r="F34" i="18"/>
  <c r="D34" i="18"/>
  <c r="L33" i="18"/>
  <c r="H33" i="18"/>
  <c r="F33" i="18"/>
  <c r="D33" i="18"/>
  <c r="L32" i="18"/>
  <c r="H32" i="18"/>
  <c r="F32" i="18"/>
  <c r="D32" i="18"/>
  <c r="L31" i="18"/>
  <c r="H31" i="18"/>
  <c r="F31" i="18"/>
  <c r="D31" i="18"/>
  <c r="L30" i="18"/>
  <c r="H30" i="18"/>
  <c r="F30" i="18"/>
  <c r="D30" i="18"/>
  <c r="L29" i="18"/>
  <c r="H29" i="18"/>
  <c r="F29" i="18"/>
  <c r="D29" i="18"/>
  <c r="L28" i="18"/>
  <c r="H28" i="18"/>
  <c r="F28" i="18"/>
  <c r="D28" i="18"/>
  <c r="L27" i="18"/>
  <c r="H27" i="18"/>
  <c r="F27" i="18"/>
  <c r="D27" i="18"/>
  <c r="L26" i="18"/>
  <c r="H26" i="18"/>
  <c r="F26" i="18"/>
  <c r="D26" i="18"/>
  <c r="L12" i="18"/>
  <c r="H12" i="18"/>
  <c r="F12" i="18"/>
  <c r="D12" i="18"/>
  <c r="L11" i="18"/>
  <c r="H11" i="18"/>
  <c r="F11" i="18"/>
  <c r="D11" i="18"/>
  <c r="L10" i="18"/>
  <c r="H10" i="18"/>
  <c r="F10" i="18"/>
  <c r="D10" i="18"/>
  <c r="L9" i="18"/>
  <c r="H9" i="18"/>
  <c r="F9" i="18"/>
  <c r="D9" i="18"/>
  <c r="L8" i="18"/>
  <c r="H8" i="18"/>
  <c r="F8" i="18"/>
  <c r="D8" i="18"/>
  <c r="L7" i="18"/>
  <c r="H7" i="18"/>
  <c r="F7" i="18"/>
  <c r="D7" i="18"/>
  <c r="L6" i="18"/>
  <c r="H6" i="18"/>
  <c r="F6" i="18"/>
  <c r="D6" i="18"/>
  <c r="L31" i="17"/>
  <c r="H31" i="17"/>
  <c r="F31" i="17"/>
  <c r="D31" i="17"/>
  <c r="L30" i="17"/>
  <c r="H30" i="17"/>
  <c r="F30" i="17"/>
  <c r="D30" i="17"/>
  <c r="L29" i="17"/>
  <c r="H29" i="17"/>
  <c r="F29" i="17"/>
  <c r="D29" i="17"/>
  <c r="L28" i="17"/>
  <c r="H28" i="17"/>
  <c r="F28" i="17"/>
  <c r="D28" i="17"/>
  <c r="L27" i="17"/>
  <c r="H27" i="17"/>
  <c r="F27" i="17"/>
  <c r="D27" i="17"/>
  <c r="L26" i="17"/>
  <c r="H26" i="17"/>
  <c r="F26" i="17"/>
  <c r="D26" i="17"/>
  <c r="L25" i="17"/>
  <c r="H25" i="17"/>
  <c r="F25" i="17"/>
  <c r="D25" i="17"/>
  <c r="L24" i="17"/>
  <c r="H24" i="17"/>
  <c r="F24" i="17"/>
  <c r="D24" i="17"/>
  <c r="L23" i="17"/>
  <c r="H23" i="17"/>
  <c r="F23" i="17"/>
  <c r="D23" i="17"/>
  <c r="L22" i="17"/>
  <c r="H22" i="17"/>
  <c r="F22" i="17"/>
  <c r="D22" i="17"/>
  <c r="L21" i="17"/>
  <c r="H21" i="17"/>
  <c r="F21" i="17"/>
  <c r="D21" i="17"/>
  <c r="L20" i="17"/>
  <c r="H20" i="17"/>
  <c r="F20" i="17"/>
  <c r="D20" i="17"/>
  <c r="L19" i="17"/>
  <c r="H19" i="17"/>
  <c r="F19" i="17"/>
  <c r="D19" i="17"/>
  <c r="L18" i="17"/>
  <c r="H18" i="17"/>
  <c r="F18" i="17"/>
  <c r="D18" i="17"/>
  <c r="L17" i="17"/>
  <c r="H17" i="17"/>
  <c r="F17" i="17"/>
  <c r="D17" i="17"/>
  <c r="L16" i="17"/>
  <c r="H16" i="17"/>
  <c r="F16" i="17"/>
  <c r="D16" i="17"/>
  <c r="L15" i="17"/>
  <c r="H15" i="17"/>
  <c r="F15" i="17"/>
  <c r="D15" i="17"/>
  <c r="L14" i="17"/>
  <c r="H14" i="17"/>
  <c r="F14" i="17"/>
  <c r="D14" i="17"/>
  <c r="L13" i="17"/>
  <c r="H13" i="17"/>
  <c r="F13" i="17"/>
  <c r="D13" i="17"/>
  <c r="L12" i="17"/>
  <c r="H12" i="17"/>
  <c r="F12" i="17"/>
  <c r="D12" i="17"/>
  <c r="L11" i="17"/>
  <c r="H11" i="17"/>
  <c r="F11" i="17"/>
  <c r="D11" i="17"/>
  <c r="L10" i="17"/>
  <c r="H10" i="17"/>
  <c r="F10" i="17"/>
  <c r="D10" i="17"/>
  <c r="L9" i="17"/>
  <c r="H9" i="17"/>
  <c r="F9" i="17"/>
  <c r="D9" i="17"/>
  <c r="L8" i="17"/>
  <c r="H8" i="17"/>
  <c r="F8" i="17"/>
  <c r="D8" i="17"/>
  <c r="L7" i="17"/>
  <c r="H7" i="17"/>
  <c r="F7" i="17"/>
  <c r="D7" i="17"/>
  <c r="K31" i="35"/>
  <c r="H31" i="35"/>
  <c r="F31" i="35"/>
  <c r="D31" i="35"/>
  <c r="K30" i="35"/>
  <c r="H30" i="35"/>
  <c r="F30" i="35"/>
  <c r="D30" i="35"/>
  <c r="K29" i="35"/>
  <c r="H29" i="35"/>
  <c r="F29" i="35"/>
  <c r="D29" i="35"/>
  <c r="K28" i="35"/>
  <c r="H28" i="35"/>
  <c r="F28" i="35"/>
  <c r="D28" i="35"/>
  <c r="K27" i="35"/>
  <c r="H27" i="35"/>
  <c r="F27" i="35"/>
  <c r="D27" i="35"/>
  <c r="K26" i="35"/>
  <c r="H26" i="35"/>
  <c r="F26" i="35"/>
  <c r="D26" i="35"/>
  <c r="K25" i="35"/>
  <c r="H25" i="35"/>
  <c r="F25" i="35"/>
  <c r="D25" i="35"/>
  <c r="K24" i="35"/>
  <c r="H24" i="35"/>
  <c r="F24" i="35"/>
  <c r="D24" i="35"/>
  <c r="K23" i="35"/>
  <c r="H23" i="35"/>
  <c r="F23" i="35"/>
  <c r="D23" i="35"/>
  <c r="K22" i="35"/>
  <c r="F22" i="35"/>
  <c r="D22" i="35"/>
  <c r="K21" i="35"/>
  <c r="H21" i="35"/>
  <c r="F21" i="35"/>
  <c r="D21" i="35"/>
  <c r="K20" i="35"/>
  <c r="H20" i="35"/>
  <c r="F20" i="35"/>
  <c r="D20" i="35"/>
  <c r="K19" i="35"/>
  <c r="H19" i="35"/>
  <c r="F19" i="35"/>
  <c r="D19" i="35"/>
  <c r="K18" i="35"/>
  <c r="H18" i="35"/>
  <c r="F18" i="35"/>
  <c r="D18" i="35"/>
  <c r="K17" i="35"/>
  <c r="H17" i="35"/>
  <c r="F17" i="35"/>
  <c r="D17" i="35"/>
  <c r="K16" i="35"/>
  <c r="H16" i="35"/>
  <c r="F16" i="35"/>
  <c r="D16" i="35"/>
  <c r="K15" i="35"/>
  <c r="H15" i="35"/>
  <c r="F15" i="35"/>
  <c r="D15" i="35"/>
  <c r="K14" i="35"/>
  <c r="H14" i="35"/>
  <c r="F14" i="35"/>
  <c r="D14" i="35"/>
  <c r="K13" i="35"/>
  <c r="H13" i="35"/>
  <c r="F13" i="35"/>
  <c r="D13" i="35"/>
  <c r="K12" i="35"/>
  <c r="H12" i="35"/>
  <c r="F12" i="35"/>
  <c r="D12" i="35"/>
  <c r="K11" i="35"/>
  <c r="H11" i="35"/>
  <c r="F11" i="35"/>
  <c r="D11" i="35"/>
  <c r="K10" i="35"/>
  <c r="H10" i="35"/>
  <c r="F10" i="35"/>
  <c r="D10" i="35"/>
  <c r="K9" i="35"/>
  <c r="H9" i="35"/>
  <c r="F9" i="35"/>
  <c r="D9" i="35"/>
  <c r="K8" i="35"/>
  <c r="H8" i="35"/>
  <c r="F8" i="35"/>
  <c r="D8" i="35"/>
  <c r="K7" i="35"/>
  <c r="H7" i="35"/>
  <c r="F7" i="35"/>
  <c r="D7" i="35"/>
  <c r="K6" i="35"/>
  <c r="H6" i="35"/>
  <c r="F6" i="35"/>
  <c r="D6" i="35"/>
  <c r="K31" i="34"/>
  <c r="H31" i="34"/>
  <c r="F31" i="34"/>
  <c r="D31" i="34"/>
  <c r="K30" i="34"/>
  <c r="H30" i="34"/>
  <c r="F30" i="34"/>
  <c r="D30" i="34"/>
  <c r="K29" i="34"/>
  <c r="H29" i="34"/>
  <c r="F29" i="34"/>
  <c r="D29" i="34"/>
  <c r="K28" i="34"/>
  <c r="H28" i="34"/>
  <c r="F28" i="34"/>
  <c r="D28" i="34"/>
  <c r="K27" i="34"/>
  <c r="H27" i="34"/>
  <c r="F27" i="34"/>
  <c r="D27" i="34"/>
  <c r="K26" i="34"/>
  <c r="H26" i="34"/>
  <c r="F26" i="34"/>
  <c r="D26" i="34"/>
  <c r="K25" i="34"/>
  <c r="H25" i="34"/>
  <c r="F25" i="34"/>
  <c r="D25" i="34"/>
  <c r="K24" i="34"/>
  <c r="H24" i="34"/>
  <c r="F24" i="34"/>
  <c r="D24" i="34"/>
  <c r="K23" i="34"/>
  <c r="H23" i="34"/>
  <c r="F23" i="34"/>
  <c r="D23" i="34"/>
  <c r="K22" i="34"/>
  <c r="H22" i="34"/>
  <c r="F22" i="34"/>
  <c r="D22" i="34"/>
  <c r="K21" i="34"/>
  <c r="H21" i="34"/>
  <c r="F21" i="34"/>
  <c r="D21" i="34"/>
  <c r="K20" i="34"/>
  <c r="H20" i="34"/>
  <c r="F20" i="34"/>
  <c r="D20" i="34"/>
  <c r="K19" i="34"/>
  <c r="H19" i="34"/>
  <c r="F19" i="34"/>
  <c r="D19" i="34"/>
  <c r="K18" i="34"/>
  <c r="H18" i="34"/>
  <c r="F18" i="34"/>
  <c r="D18" i="34"/>
  <c r="K17" i="34"/>
  <c r="H17" i="34"/>
  <c r="F17" i="34"/>
  <c r="D17" i="34"/>
  <c r="K16" i="34"/>
  <c r="H16" i="34"/>
  <c r="F16" i="34"/>
  <c r="D16" i="34"/>
  <c r="K15" i="34"/>
  <c r="H15" i="34"/>
  <c r="F15" i="34"/>
  <c r="D15" i="34"/>
  <c r="K14" i="34"/>
  <c r="H14" i="34"/>
  <c r="F14" i="34"/>
  <c r="D14" i="34"/>
  <c r="K13" i="34"/>
  <c r="H13" i="34"/>
  <c r="F13" i="34"/>
  <c r="D13" i="34"/>
  <c r="K12" i="34"/>
  <c r="H12" i="34"/>
  <c r="F12" i="34"/>
  <c r="D12" i="34"/>
  <c r="K11" i="34"/>
  <c r="H11" i="34"/>
  <c r="F11" i="34"/>
  <c r="D11" i="34"/>
  <c r="K10" i="34"/>
  <c r="H10" i="34"/>
  <c r="F10" i="34"/>
  <c r="D10" i="34"/>
  <c r="K9" i="34"/>
  <c r="H9" i="34"/>
  <c r="F9" i="34"/>
  <c r="D9" i="34"/>
  <c r="K8" i="34"/>
  <c r="H8" i="34"/>
  <c r="F8" i="34"/>
  <c r="D8" i="34"/>
  <c r="K7" i="34"/>
  <c r="H7" i="34"/>
  <c r="F7" i="34"/>
  <c r="D7" i="34"/>
  <c r="K6" i="34"/>
  <c r="H6" i="34"/>
  <c r="F6" i="34"/>
  <c r="D6" i="34"/>
  <c r="K22" i="11"/>
  <c r="H22" i="11"/>
  <c r="F22" i="11"/>
  <c r="D22" i="11"/>
  <c r="K21" i="11"/>
  <c r="H21" i="11"/>
  <c r="F21" i="11"/>
  <c r="D21" i="11"/>
  <c r="K20" i="11"/>
  <c r="H20" i="11"/>
  <c r="F20" i="11"/>
  <c r="D20" i="11"/>
  <c r="K19" i="11"/>
  <c r="H19" i="11"/>
  <c r="F19" i="11"/>
  <c r="D19" i="11"/>
  <c r="K18" i="11"/>
  <c r="H18" i="11"/>
  <c r="F18" i="11"/>
  <c r="D18" i="11"/>
  <c r="K17" i="11"/>
  <c r="H17" i="11"/>
  <c r="F17" i="11"/>
  <c r="D17" i="11"/>
  <c r="K16" i="11"/>
  <c r="H16" i="11"/>
  <c r="F16" i="11"/>
  <c r="D16" i="11"/>
  <c r="K15" i="11"/>
  <c r="H15" i="11"/>
  <c r="F15" i="11"/>
  <c r="D15" i="11"/>
  <c r="K14" i="11"/>
  <c r="H14" i="11"/>
  <c r="F14" i="11"/>
  <c r="D14" i="11"/>
  <c r="K13" i="11"/>
  <c r="H13" i="11"/>
  <c r="F13" i="11"/>
  <c r="D13" i="11"/>
  <c r="K12" i="11"/>
  <c r="H12" i="11"/>
  <c r="F12" i="11"/>
  <c r="D12" i="11"/>
  <c r="K11" i="11"/>
  <c r="H11" i="11"/>
  <c r="F11" i="11"/>
  <c r="D11" i="11"/>
  <c r="K10" i="11"/>
  <c r="H10" i="11"/>
  <c r="F10" i="11"/>
  <c r="D10" i="11"/>
  <c r="K9" i="11"/>
  <c r="H9" i="11"/>
  <c r="F9" i="11"/>
  <c r="D9" i="11"/>
  <c r="K8" i="11"/>
  <c r="H8" i="11"/>
  <c r="F8" i="11"/>
  <c r="D8" i="11"/>
  <c r="K7" i="11"/>
  <c r="H7" i="11"/>
  <c r="F7" i="11"/>
  <c r="D7" i="11"/>
  <c r="K51" i="32"/>
  <c r="H51" i="32"/>
  <c r="F51" i="32"/>
  <c r="D51" i="32"/>
  <c r="K50" i="32"/>
  <c r="H50" i="32"/>
  <c r="F50" i="32"/>
  <c r="D50" i="32"/>
  <c r="K49" i="32"/>
  <c r="H49" i="32"/>
  <c r="F49" i="32"/>
  <c r="D49" i="32"/>
  <c r="K48" i="32"/>
  <c r="H48" i="32"/>
  <c r="F48" i="32"/>
  <c r="D48" i="32"/>
  <c r="K47" i="32"/>
  <c r="H47" i="32"/>
  <c r="F47" i="32"/>
  <c r="D47" i="32"/>
  <c r="K46" i="32"/>
  <c r="H46" i="32"/>
  <c r="F46" i="32"/>
  <c r="D46" i="32"/>
  <c r="K45" i="32"/>
  <c r="H45" i="32"/>
  <c r="F45" i="32"/>
  <c r="D45" i="32"/>
  <c r="K44" i="32"/>
  <c r="H44" i="32"/>
  <c r="F44" i="32"/>
  <c r="D44" i="32"/>
  <c r="K43" i="32"/>
  <c r="H43" i="32"/>
  <c r="F43" i="32"/>
  <c r="D43" i="32"/>
  <c r="K42" i="32"/>
  <c r="H42" i="32"/>
  <c r="F42" i="32"/>
  <c r="D42" i="32"/>
  <c r="K41" i="32"/>
  <c r="H41" i="32"/>
  <c r="F41" i="32"/>
  <c r="D41" i="32"/>
  <c r="K40" i="32"/>
  <c r="H40" i="32"/>
  <c r="F40" i="32"/>
  <c r="D40" i="32"/>
  <c r="K39" i="32"/>
  <c r="H39" i="32"/>
  <c r="F39" i="32"/>
  <c r="D39" i="32"/>
  <c r="K38" i="32"/>
  <c r="H38" i="32"/>
  <c r="F38" i="32"/>
  <c r="D38" i="32"/>
  <c r="K37" i="32"/>
  <c r="H37" i="32"/>
  <c r="F37" i="32"/>
  <c r="D37" i="32"/>
  <c r="K36" i="32"/>
  <c r="H36" i="32"/>
  <c r="F36" i="32"/>
  <c r="D36" i="32"/>
  <c r="K35" i="32"/>
  <c r="H35" i="32"/>
  <c r="F35" i="32"/>
  <c r="D35" i="32"/>
  <c r="K34" i="32"/>
  <c r="H34" i="32"/>
  <c r="F34" i="32"/>
  <c r="D34" i="32"/>
  <c r="K33" i="32"/>
  <c r="H33" i="32"/>
  <c r="F33" i="32"/>
  <c r="D33" i="32"/>
  <c r="K32" i="32"/>
  <c r="H32" i="32"/>
  <c r="F32" i="32"/>
  <c r="D32" i="32"/>
  <c r="K31" i="32"/>
  <c r="H31" i="32"/>
  <c r="F31" i="32"/>
  <c r="D31" i="32"/>
  <c r="K30" i="32"/>
  <c r="H30" i="32"/>
  <c r="F30" i="32"/>
  <c r="D30" i="32"/>
  <c r="K29" i="32"/>
  <c r="H29" i="32"/>
  <c r="F29" i="32"/>
  <c r="D29" i="32"/>
  <c r="K28" i="32"/>
  <c r="H28" i="32"/>
  <c r="F28" i="32"/>
  <c r="D28" i="32"/>
  <c r="K27" i="32"/>
  <c r="H27" i="32"/>
  <c r="F27" i="32"/>
  <c r="D27" i="32"/>
  <c r="K26" i="32"/>
  <c r="H26" i="32"/>
  <c r="F26" i="32"/>
  <c r="D26" i="32"/>
  <c r="K25" i="32"/>
  <c r="H25" i="32"/>
  <c r="F25" i="32"/>
  <c r="D25" i="32"/>
  <c r="K24" i="32"/>
  <c r="H24" i="32"/>
  <c r="F24" i="32"/>
  <c r="D24" i="32"/>
  <c r="K23" i="32"/>
  <c r="H23" i="32"/>
  <c r="F23" i="32"/>
  <c r="D23" i="32"/>
  <c r="K22" i="32"/>
  <c r="H22" i="32"/>
  <c r="F22" i="32"/>
  <c r="D22" i="32"/>
  <c r="K21" i="32"/>
  <c r="H21" i="32"/>
  <c r="F21" i="32"/>
  <c r="D21" i="32"/>
  <c r="K20" i="32"/>
  <c r="H20" i="32"/>
  <c r="F20" i="32"/>
  <c r="D20" i="32"/>
  <c r="K19" i="32"/>
  <c r="H19" i="32"/>
  <c r="F19" i="32"/>
  <c r="D19" i="32"/>
  <c r="K18" i="32"/>
  <c r="H18" i="32"/>
  <c r="F18" i="32"/>
  <c r="D18" i="32"/>
  <c r="K17" i="32"/>
  <c r="H17" i="32"/>
  <c r="F17" i="32"/>
  <c r="D17" i="32"/>
  <c r="K16" i="32"/>
  <c r="H16" i="32"/>
  <c r="F16" i="32"/>
  <c r="D16" i="32"/>
  <c r="K15" i="32"/>
  <c r="H15" i="32"/>
  <c r="F15" i="32"/>
  <c r="D15" i="32"/>
  <c r="K14" i="32"/>
  <c r="H14" i="32"/>
  <c r="F14" i="32"/>
  <c r="D14" i="32"/>
  <c r="K13" i="32"/>
  <c r="H13" i="32"/>
  <c r="F13" i="32"/>
  <c r="D13" i="32"/>
  <c r="K12" i="32"/>
  <c r="H12" i="32"/>
  <c r="F12" i="32"/>
  <c r="D12" i="32"/>
  <c r="K11" i="32"/>
  <c r="H11" i="32"/>
  <c r="F11" i="32"/>
  <c r="D11" i="32"/>
  <c r="K10" i="32"/>
  <c r="H10" i="32"/>
  <c r="F10" i="32"/>
  <c r="D10" i="32"/>
  <c r="K9" i="32"/>
  <c r="H9" i="32"/>
  <c r="F9" i="32"/>
  <c r="D9" i="32"/>
  <c r="K8" i="32"/>
  <c r="H8" i="32"/>
  <c r="F8" i="32"/>
  <c r="D8" i="32"/>
  <c r="K7" i="32"/>
  <c r="H7" i="32"/>
  <c r="F7" i="32"/>
  <c r="D7" i="32"/>
  <c r="K6" i="32"/>
  <c r="H6" i="32"/>
  <c r="F6" i="32"/>
  <c r="D6" i="32"/>
  <c r="K47" i="33"/>
  <c r="H47" i="33"/>
  <c r="F47" i="33"/>
  <c r="D47" i="33"/>
  <c r="K46" i="33"/>
  <c r="H46" i="33"/>
  <c r="F46" i="33"/>
  <c r="D46" i="33"/>
  <c r="K45" i="33"/>
  <c r="H45" i="33"/>
  <c r="F45" i="33"/>
  <c r="D45" i="33"/>
  <c r="K44" i="33"/>
  <c r="H44" i="33"/>
  <c r="F44" i="33"/>
  <c r="D44" i="33"/>
  <c r="K43" i="33"/>
  <c r="H43" i="33"/>
  <c r="F43" i="33"/>
  <c r="D43" i="33"/>
  <c r="K42" i="33"/>
  <c r="H42" i="33"/>
  <c r="F42" i="33"/>
  <c r="D42" i="33"/>
  <c r="K41" i="33"/>
  <c r="H41" i="33"/>
  <c r="F41" i="33"/>
  <c r="D41" i="33"/>
  <c r="K40" i="33"/>
  <c r="H40" i="33"/>
  <c r="F40" i="33"/>
  <c r="D40" i="33"/>
  <c r="K39" i="33"/>
  <c r="H39" i="33"/>
  <c r="F39" i="33"/>
  <c r="D39" i="33"/>
  <c r="K38" i="33"/>
  <c r="H38" i="33"/>
  <c r="F38" i="33"/>
  <c r="D38" i="33"/>
  <c r="K37" i="33"/>
  <c r="H37" i="33"/>
  <c r="F37" i="33"/>
  <c r="D37" i="33"/>
  <c r="K36" i="33"/>
  <c r="H36" i="33"/>
  <c r="F36" i="33"/>
  <c r="D36" i="33"/>
  <c r="K35" i="33"/>
  <c r="H35" i="33"/>
  <c r="F35" i="33"/>
  <c r="D35" i="33"/>
  <c r="K34" i="33"/>
  <c r="H34" i="33"/>
  <c r="F34" i="33"/>
  <c r="D34" i="33"/>
  <c r="K33" i="33"/>
  <c r="H33" i="33"/>
  <c r="F33" i="33"/>
  <c r="D33" i="33"/>
  <c r="K32" i="33"/>
  <c r="H32" i="33"/>
  <c r="F32" i="33"/>
  <c r="D32" i="33"/>
  <c r="K31" i="33"/>
  <c r="H31" i="33"/>
  <c r="F31" i="33"/>
  <c r="D31" i="33"/>
  <c r="K30" i="33"/>
  <c r="H30" i="33"/>
  <c r="F30" i="33"/>
  <c r="D30" i="33"/>
  <c r="K29" i="33"/>
  <c r="H29" i="33"/>
  <c r="F29" i="33"/>
  <c r="D29" i="33"/>
  <c r="K28" i="33"/>
  <c r="H28" i="33"/>
  <c r="F28" i="33"/>
  <c r="D28" i="33"/>
  <c r="K27" i="33"/>
  <c r="H27" i="33"/>
  <c r="F27" i="33"/>
  <c r="D27" i="33"/>
  <c r="K26" i="33"/>
  <c r="H26" i="33"/>
  <c r="F26" i="33"/>
  <c r="D26" i="33"/>
  <c r="K25" i="33"/>
  <c r="H25" i="33"/>
  <c r="F25" i="33"/>
  <c r="D25" i="33"/>
  <c r="K24" i="33"/>
  <c r="H24" i="33"/>
  <c r="F24" i="33"/>
  <c r="D24" i="33"/>
  <c r="K23" i="33"/>
  <c r="H23" i="33"/>
  <c r="F23" i="33"/>
  <c r="D23" i="33"/>
  <c r="K22" i="33"/>
  <c r="H22" i="33"/>
  <c r="F22" i="33"/>
  <c r="D22" i="33"/>
  <c r="K21" i="33"/>
  <c r="H21" i="33"/>
  <c r="F21" i="33"/>
  <c r="D21" i="33"/>
  <c r="K20" i="33"/>
  <c r="H20" i="33"/>
  <c r="F20" i="33"/>
  <c r="D20" i="33"/>
  <c r="K19" i="33"/>
  <c r="H19" i="33"/>
  <c r="F19" i="33"/>
  <c r="D19" i="33"/>
  <c r="K18" i="33"/>
  <c r="H18" i="33"/>
  <c r="F18" i="33"/>
  <c r="D18" i="33"/>
  <c r="K17" i="33"/>
  <c r="H17" i="33"/>
  <c r="F17" i="33"/>
  <c r="D17" i="33"/>
  <c r="K16" i="33"/>
  <c r="H16" i="33"/>
  <c r="F16" i="33"/>
  <c r="D16" i="33"/>
  <c r="K15" i="33"/>
  <c r="H15" i="33"/>
  <c r="F15" i="33"/>
  <c r="D15" i="33"/>
  <c r="K14" i="33"/>
  <c r="H14" i="33"/>
  <c r="F14" i="33"/>
  <c r="D14" i="33"/>
  <c r="K13" i="33"/>
  <c r="H13" i="33"/>
  <c r="F13" i="33"/>
  <c r="D13" i="33"/>
  <c r="K12" i="33"/>
  <c r="H12" i="33"/>
  <c r="F12" i="33"/>
  <c r="D12" i="33"/>
  <c r="K11" i="33"/>
  <c r="H11" i="33"/>
  <c r="F11" i="33"/>
  <c r="D11" i="33"/>
  <c r="K10" i="33"/>
  <c r="H10" i="33"/>
  <c r="F10" i="33"/>
  <c r="D10" i="33"/>
  <c r="K9" i="33"/>
  <c r="H9" i="33"/>
  <c r="F9" i="33"/>
  <c r="D9" i="33"/>
  <c r="K8" i="33"/>
  <c r="H8" i="33"/>
  <c r="F8" i="33"/>
  <c r="D8" i="33"/>
  <c r="K7" i="33"/>
  <c r="H7" i="33"/>
  <c r="F7" i="33"/>
  <c r="D7" i="33"/>
  <c r="K6" i="33"/>
  <c r="H6" i="33"/>
  <c r="F6" i="33"/>
  <c r="D6" i="33"/>
  <c r="K130" i="31"/>
  <c r="H130" i="31"/>
  <c r="F130" i="31"/>
  <c r="D130" i="31"/>
  <c r="K129" i="31"/>
  <c r="H129" i="31"/>
  <c r="F129" i="31"/>
  <c r="D129" i="31"/>
  <c r="K128" i="31"/>
  <c r="H128" i="31"/>
  <c r="F128" i="31"/>
  <c r="D128" i="31"/>
  <c r="K127" i="31"/>
  <c r="H127" i="31"/>
  <c r="F127" i="31"/>
  <c r="D127" i="31"/>
  <c r="K126" i="31"/>
  <c r="H126" i="31"/>
  <c r="F126" i="31"/>
  <c r="D126" i="31"/>
  <c r="K125" i="31"/>
  <c r="H125" i="31"/>
  <c r="F125" i="31"/>
  <c r="D125" i="31"/>
  <c r="K124" i="31"/>
  <c r="H124" i="31"/>
  <c r="F124" i="31"/>
  <c r="D124" i="31"/>
  <c r="K123" i="31"/>
  <c r="H123" i="31"/>
  <c r="F123" i="31"/>
  <c r="D123" i="31"/>
  <c r="K122" i="31"/>
  <c r="H122" i="31"/>
  <c r="F122" i="31"/>
  <c r="D122" i="31"/>
  <c r="K121" i="31"/>
  <c r="H121" i="31"/>
  <c r="F121" i="31"/>
  <c r="D121" i="31"/>
  <c r="K120" i="31"/>
  <c r="H120" i="31"/>
  <c r="F120" i="31"/>
  <c r="D120" i="31"/>
  <c r="K119" i="31"/>
  <c r="H119" i="31"/>
  <c r="F119" i="31"/>
  <c r="D119" i="31"/>
  <c r="K118" i="31"/>
  <c r="H118" i="31"/>
  <c r="F118" i="31"/>
  <c r="D118" i="31"/>
  <c r="K117" i="31"/>
  <c r="H117" i="31"/>
  <c r="F117" i="31"/>
  <c r="D117" i="31"/>
  <c r="K116" i="31"/>
  <c r="H116" i="31"/>
  <c r="F116" i="31"/>
  <c r="D116" i="31"/>
  <c r="K115" i="31"/>
  <c r="H115" i="31"/>
  <c r="F115" i="31"/>
  <c r="D115" i="31"/>
  <c r="K114" i="31"/>
  <c r="H114" i="31"/>
  <c r="F114" i="31"/>
  <c r="D114" i="31"/>
  <c r="K113" i="31"/>
  <c r="H113" i="31"/>
  <c r="F113" i="31"/>
  <c r="D113" i="31"/>
  <c r="K112" i="31"/>
  <c r="H112" i="31"/>
  <c r="F112" i="31"/>
  <c r="D112" i="31"/>
  <c r="K111" i="31"/>
  <c r="H111" i="31"/>
  <c r="F111" i="31"/>
  <c r="D111" i="31"/>
  <c r="K110" i="31"/>
  <c r="H110" i="31"/>
  <c r="F110" i="31"/>
  <c r="D110" i="31"/>
  <c r="K109" i="31"/>
  <c r="H109" i="31"/>
  <c r="F109" i="31"/>
  <c r="D109" i="31"/>
  <c r="K108" i="31"/>
  <c r="K107" i="31"/>
  <c r="H107" i="31"/>
  <c r="F107" i="31"/>
  <c r="D107" i="31"/>
  <c r="K106" i="31"/>
  <c r="H106" i="31"/>
  <c r="F106" i="31"/>
  <c r="D106" i="31"/>
  <c r="K105" i="31"/>
  <c r="H105" i="31"/>
  <c r="F105" i="31"/>
  <c r="D105" i="31"/>
  <c r="K104" i="31"/>
  <c r="H104" i="31"/>
  <c r="F104" i="31"/>
  <c r="D104" i="31"/>
  <c r="K103" i="31"/>
  <c r="H103" i="31"/>
  <c r="F103" i="31"/>
  <c r="D103" i="31"/>
  <c r="K102" i="31"/>
  <c r="H102" i="31"/>
  <c r="F102" i="31"/>
  <c r="D102" i="31"/>
  <c r="K101" i="31"/>
  <c r="H101" i="31"/>
  <c r="F101" i="31"/>
  <c r="D101" i="31"/>
  <c r="K100" i="31"/>
  <c r="H100" i="31"/>
  <c r="F100" i="31"/>
  <c r="D100" i="31"/>
  <c r="K99" i="31"/>
  <c r="H99" i="31"/>
  <c r="F99" i="31"/>
  <c r="D99" i="31"/>
  <c r="K98" i="31"/>
  <c r="H98" i="31"/>
  <c r="F98" i="31"/>
  <c r="D98" i="31"/>
  <c r="K97" i="31"/>
  <c r="H97" i="31"/>
  <c r="F97" i="31"/>
  <c r="D97" i="31"/>
  <c r="K96" i="31"/>
  <c r="H96" i="31"/>
  <c r="F96" i="31"/>
  <c r="D96" i="31"/>
  <c r="K95" i="31"/>
  <c r="H95" i="31"/>
  <c r="F95" i="31"/>
  <c r="D95" i="31"/>
  <c r="K94" i="31"/>
  <c r="H94" i="31"/>
  <c r="F94" i="31"/>
  <c r="D94" i="31"/>
  <c r="K93" i="31"/>
  <c r="H93" i="31"/>
  <c r="F93" i="31"/>
  <c r="D93" i="31"/>
  <c r="K92" i="31"/>
  <c r="H92" i="31"/>
  <c r="F92" i="31"/>
  <c r="D92" i="31"/>
  <c r="K91" i="31"/>
  <c r="H91" i="31"/>
  <c r="F91" i="31"/>
  <c r="D91" i="31"/>
  <c r="K90" i="31"/>
  <c r="H90" i="31"/>
  <c r="F90" i="31"/>
  <c r="D90" i="31"/>
  <c r="K89" i="31"/>
  <c r="H89" i="31"/>
  <c r="F89" i="31"/>
  <c r="D89" i="31"/>
  <c r="K88" i="31"/>
  <c r="H88" i="31"/>
  <c r="F88" i="31"/>
  <c r="D88" i="31"/>
  <c r="K87" i="31"/>
  <c r="H87" i="31"/>
  <c r="F87" i="31"/>
  <c r="D87" i="31"/>
  <c r="K86" i="31"/>
  <c r="H86" i="31"/>
  <c r="F86" i="31"/>
  <c r="D86" i="31"/>
  <c r="K85" i="31"/>
  <c r="H85" i="31"/>
  <c r="F85" i="31"/>
  <c r="D85" i="31"/>
  <c r="K84" i="31"/>
  <c r="H84" i="31"/>
  <c r="F84" i="31"/>
  <c r="D84" i="31"/>
  <c r="K83" i="31"/>
  <c r="H83" i="31"/>
  <c r="F83" i="31"/>
  <c r="D83" i="31"/>
  <c r="K82" i="31"/>
  <c r="H82" i="31"/>
  <c r="F82" i="31"/>
  <c r="D82" i="31"/>
  <c r="K81" i="31"/>
  <c r="H81" i="31"/>
  <c r="F81" i="31"/>
  <c r="D81" i="31"/>
  <c r="K80" i="31"/>
  <c r="H80" i="31"/>
  <c r="F80" i="31"/>
  <c r="D80" i="31"/>
  <c r="K79" i="31"/>
  <c r="H79" i="31"/>
  <c r="F79" i="31"/>
  <c r="D79" i="31"/>
  <c r="K78" i="31"/>
  <c r="H78" i="31"/>
  <c r="F78" i="31"/>
  <c r="D78" i="31"/>
  <c r="K77" i="31"/>
  <c r="H77" i="31"/>
  <c r="F77" i="31"/>
  <c r="D77" i="31"/>
  <c r="K76" i="31"/>
  <c r="H76" i="31"/>
  <c r="F76" i="31"/>
  <c r="D76" i="31"/>
  <c r="K75" i="31"/>
  <c r="H75" i="31"/>
  <c r="F75" i="31"/>
  <c r="D75" i="31"/>
  <c r="K74" i="31"/>
  <c r="H74" i="31"/>
  <c r="F74" i="31"/>
  <c r="D74" i="31"/>
  <c r="K73" i="31"/>
  <c r="H73" i="31"/>
  <c r="F73" i="31"/>
  <c r="D73" i="31"/>
  <c r="K72" i="31"/>
  <c r="H72" i="31"/>
  <c r="F72" i="31"/>
  <c r="D72" i="31"/>
  <c r="K71" i="31"/>
  <c r="H71" i="31"/>
  <c r="F71" i="31"/>
  <c r="D71" i="31"/>
  <c r="K70" i="31"/>
  <c r="H70" i="31"/>
  <c r="F70" i="31"/>
  <c r="D70" i="31"/>
  <c r="K69" i="31"/>
  <c r="H69" i="31"/>
  <c r="F69" i="31"/>
  <c r="D69" i="31"/>
  <c r="K68" i="31"/>
  <c r="H68" i="31"/>
  <c r="F68" i="31"/>
  <c r="D68" i="31"/>
  <c r="K67" i="31"/>
  <c r="H67" i="31"/>
  <c r="F67" i="31"/>
  <c r="D67" i="31"/>
  <c r="K66" i="31"/>
  <c r="H66" i="31"/>
  <c r="F66" i="31"/>
  <c r="D66" i="31"/>
  <c r="K65" i="31"/>
  <c r="H65" i="31"/>
  <c r="F65" i="31"/>
  <c r="D65" i="31"/>
  <c r="K64" i="31"/>
  <c r="H64" i="31"/>
  <c r="F64" i="31"/>
  <c r="D64" i="31"/>
  <c r="K63" i="31"/>
  <c r="H63" i="31"/>
  <c r="F63" i="31"/>
  <c r="D63" i="31"/>
  <c r="K62" i="31"/>
  <c r="H62" i="31"/>
  <c r="F62" i="31"/>
  <c r="D62" i="31"/>
  <c r="K61" i="31"/>
  <c r="H61" i="31"/>
  <c r="F61" i="31"/>
  <c r="D61" i="31"/>
  <c r="K60" i="31"/>
  <c r="H60" i="31"/>
  <c r="F60" i="31"/>
  <c r="D60" i="31"/>
  <c r="K59" i="31"/>
  <c r="H59" i="31"/>
  <c r="F59" i="31"/>
  <c r="D59" i="31"/>
  <c r="K58" i="31"/>
  <c r="H58" i="31"/>
  <c r="F58" i="31"/>
  <c r="D58" i="31"/>
  <c r="K57" i="31"/>
  <c r="H57" i="31"/>
  <c r="F57" i="31"/>
  <c r="D57" i="31"/>
  <c r="K56" i="31"/>
  <c r="H56" i="31"/>
  <c r="F56" i="31"/>
  <c r="D56" i="31"/>
  <c r="K55" i="31"/>
  <c r="H55" i="31"/>
  <c r="F55" i="31"/>
  <c r="D55" i="31"/>
  <c r="K54" i="31"/>
  <c r="H54" i="31"/>
  <c r="F54" i="31"/>
  <c r="D54" i="31"/>
  <c r="K53" i="31"/>
  <c r="H53" i="31"/>
  <c r="F53" i="31"/>
  <c r="D53" i="31"/>
  <c r="K52" i="31"/>
  <c r="H52" i="31"/>
  <c r="F52" i="31"/>
  <c r="D52" i="31"/>
  <c r="K51" i="31"/>
  <c r="H51" i="31"/>
  <c r="F51" i="31"/>
  <c r="D51" i="31"/>
  <c r="K50" i="31"/>
  <c r="H50" i="31"/>
  <c r="F50" i="31"/>
  <c r="D50" i="31"/>
  <c r="K49" i="31"/>
  <c r="H49" i="31"/>
  <c r="F49" i="31"/>
  <c r="D49" i="31"/>
  <c r="K48" i="31"/>
  <c r="H48" i="31"/>
  <c r="F48" i="31"/>
  <c r="D48" i="31"/>
  <c r="K47" i="31"/>
  <c r="H47" i="31"/>
  <c r="F47" i="31"/>
  <c r="D47" i="31"/>
  <c r="K46" i="31"/>
  <c r="H46" i="31"/>
  <c r="F46" i="31"/>
  <c r="D46" i="31"/>
  <c r="K45" i="31"/>
  <c r="H45" i="31"/>
  <c r="F45" i="31"/>
  <c r="D45" i="31"/>
  <c r="K44" i="31"/>
  <c r="H44" i="31"/>
  <c r="F44" i="31"/>
  <c r="D44" i="31"/>
  <c r="K43" i="31"/>
  <c r="H43" i="31"/>
  <c r="F43" i="31"/>
  <c r="D43" i="31"/>
  <c r="K42" i="31"/>
  <c r="H42" i="31"/>
  <c r="F42" i="31"/>
  <c r="D42" i="31"/>
  <c r="K41" i="31"/>
  <c r="H41" i="31"/>
  <c r="F41" i="31"/>
  <c r="D41" i="31"/>
  <c r="K40" i="31"/>
  <c r="H40" i="31"/>
  <c r="F40" i="31"/>
  <c r="D40" i="31"/>
  <c r="K39" i="31"/>
  <c r="H39" i="31"/>
  <c r="F39" i="31"/>
  <c r="D39" i="31"/>
  <c r="K38" i="31"/>
  <c r="H38" i="31"/>
  <c r="F38" i="31"/>
  <c r="D38" i="31"/>
  <c r="K37" i="31"/>
  <c r="H37" i="31"/>
  <c r="F37" i="31"/>
  <c r="D37" i="31"/>
  <c r="K36" i="31"/>
  <c r="H36" i="31"/>
  <c r="F36" i="31"/>
  <c r="D36" i="31"/>
  <c r="K35" i="31"/>
  <c r="H35" i="31"/>
  <c r="F35" i="31"/>
  <c r="D35" i="31"/>
  <c r="K34" i="31"/>
  <c r="H34" i="31"/>
  <c r="F34" i="31"/>
  <c r="D34" i="31"/>
  <c r="K33" i="31"/>
  <c r="H33" i="31"/>
  <c r="F33" i="31"/>
  <c r="D33" i="31"/>
  <c r="K32" i="31"/>
  <c r="H32" i="31"/>
  <c r="F32" i="31"/>
  <c r="D32" i="31"/>
  <c r="K31" i="31"/>
  <c r="H31" i="31"/>
  <c r="F31" i="31"/>
  <c r="D31" i="31"/>
  <c r="K30" i="31"/>
  <c r="H30" i="31"/>
  <c r="F30" i="31"/>
  <c r="D30" i="31"/>
  <c r="K29" i="31"/>
  <c r="H29" i="31"/>
  <c r="F29" i="31"/>
  <c r="D29" i="31"/>
  <c r="K28" i="31"/>
  <c r="H28" i="31"/>
  <c r="F28" i="31"/>
  <c r="D28" i="31"/>
  <c r="K27" i="31"/>
  <c r="H27" i="31"/>
  <c r="F27" i="31"/>
  <c r="D27" i="31"/>
  <c r="K26" i="31"/>
  <c r="H26" i="31"/>
  <c r="F26" i="31"/>
  <c r="D26" i="31"/>
  <c r="K25" i="31"/>
  <c r="H25" i="31"/>
  <c r="F25" i="31"/>
  <c r="D25" i="31"/>
  <c r="K24" i="31"/>
  <c r="H24" i="31"/>
  <c r="F24" i="31"/>
  <c r="D24" i="31"/>
  <c r="K23" i="31"/>
  <c r="H23" i="31"/>
  <c r="F23" i="31"/>
  <c r="D23" i="31"/>
  <c r="K22" i="31"/>
  <c r="H22" i="31"/>
  <c r="F22" i="31"/>
  <c r="D22" i="31"/>
  <c r="K21" i="31"/>
  <c r="H21" i="31"/>
  <c r="F21" i="31"/>
  <c r="D21" i="31"/>
  <c r="K20" i="31"/>
  <c r="H20" i="31"/>
  <c r="F20" i="31"/>
  <c r="D20" i="31"/>
  <c r="K19" i="31"/>
  <c r="H19" i="31"/>
  <c r="F19" i="31"/>
  <c r="D19" i="31"/>
  <c r="K18" i="31"/>
  <c r="H18" i="31"/>
  <c r="F18" i="31"/>
  <c r="D18" i="31"/>
  <c r="K17" i="31"/>
  <c r="H17" i="31"/>
  <c r="F17" i="31"/>
  <c r="D17" i="31"/>
  <c r="K16" i="31"/>
  <c r="H16" i="31"/>
  <c r="F16" i="31"/>
  <c r="D16" i="31"/>
  <c r="K15" i="31"/>
  <c r="H15" i="31"/>
  <c r="F15" i="31"/>
  <c r="D15" i="31"/>
  <c r="K14" i="31"/>
  <c r="H14" i="31"/>
  <c r="F14" i="31"/>
  <c r="D14" i="31"/>
  <c r="K13" i="31"/>
  <c r="H13" i="31"/>
  <c r="F13" i="31"/>
  <c r="D13" i="31"/>
  <c r="K12" i="31"/>
  <c r="H12" i="31"/>
  <c r="F12" i="31"/>
  <c r="D12" i="31"/>
  <c r="K11" i="31"/>
  <c r="H11" i="31"/>
  <c r="F11" i="31"/>
  <c r="D11" i="31"/>
  <c r="K10" i="31"/>
  <c r="H10" i="31"/>
  <c r="F10" i="31"/>
  <c r="D10" i="31"/>
  <c r="K9" i="31"/>
  <c r="H9" i="31"/>
  <c r="F9" i="31"/>
  <c r="D9" i="31"/>
  <c r="K8" i="31"/>
  <c r="H8" i="31"/>
  <c r="F8" i="31"/>
  <c r="D8" i="31"/>
  <c r="K7" i="31"/>
  <c r="H7" i="31"/>
  <c r="F7" i="31"/>
  <c r="D7" i="31"/>
  <c r="K6" i="31"/>
  <c r="H6" i="31"/>
  <c r="F6" i="31"/>
  <c r="D6" i="31"/>
  <c r="K54" i="6"/>
  <c r="H54" i="6"/>
  <c r="F54" i="6"/>
  <c r="D54" i="6"/>
  <c r="K53" i="6"/>
  <c r="H53" i="6"/>
  <c r="F53" i="6"/>
  <c r="D53" i="6"/>
  <c r="K52" i="6"/>
  <c r="H52" i="6"/>
  <c r="F52" i="6"/>
  <c r="D52" i="6"/>
  <c r="K51" i="6"/>
  <c r="K50" i="6"/>
  <c r="H50" i="6"/>
  <c r="F50" i="6"/>
  <c r="D50" i="6"/>
  <c r="K49" i="6"/>
  <c r="H49" i="6"/>
  <c r="F49" i="6"/>
  <c r="D49" i="6"/>
  <c r="K48" i="6"/>
  <c r="H48" i="6"/>
  <c r="F48" i="6"/>
  <c r="D48" i="6"/>
  <c r="K47" i="6"/>
  <c r="H47" i="6"/>
  <c r="F47" i="6"/>
  <c r="D47" i="6"/>
  <c r="K46" i="6"/>
  <c r="H46" i="6"/>
  <c r="F46" i="6"/>
  <c r="D46" i="6"/>
  <c r="K45" i="6"/>
  <c r="H45" i="6"/>
  <c r="F45" i="6"/>
  <c r="D45" i="6"/>
  <c r="K44" i="6"/>
  <c r="H44" i="6"/>
  <c r="F44" i="6"/>
  <c r="D44" i="6"/>
  <c r="K43" i="6"/>
  <c r="H43" i="6"/>
  <c r="F43" i="6"/>
  <c r="D43" i="6"/>
  <c r="K42" i="6"/>
  <c r="H42" i="6"/>
  <c r="F42" i="6"/>
  <c r="D42" i="6"/>
  <c r="K41" i="6"/>
  <c r="H41" i="6"/>
  <c r="F41" i="6"/>
  <c r="D41" i="6"/>
  <c r="K40" i="6"/>
  <c r="H40" i="6"/>
  <c r="F40" i="6"/>
  <c r="D40" i="6"/>
  <c r="K39" i="6"/>
  <c r="H39" i="6"/>
  <c r="F39" i="6"/>
  <c r="D39" i="6"/>
  <c r="K38" i="6"/>
  <c r="H38" i="6"/>
  <c r="F38" i="6"/>
  <c r="D38" i="6"/>
  <c r="K37" i="6"/>
  <c r="H37" i="6"/>
  <c r="F37" i="6"/>
  <c r="D37" i="6"/>
  <c r="K36" i="6"/>
  <c r="H36" i="6"/>
  <c r="F36" i="6"/>
  <c r="D36" i="6"/>
  <c r="K35" i="6"/>
  <c r="H35" i="6"/>
  <c r="F35" i="6"/>
  <c r="D35" i="6"/>
  <c r="K34" i="6"/>
  <c r="H34" i="6"/>
  <c r="F34" i="6"/>
  <c r="D34" i="6"/>
  <c r="K33" i="6"/>
  <c r="H33" i="6"/>
  <c r="F33" i="6"/>
  <c r="D33" i="6"/>
  <c r="K32" i="6"/>
  <c r="H32" i="6"/>
  <c r="F32" i="6"/>
  <c r="D32" i="6"/>
  <c r="K31" i="6"/>
  <c r="H31" i="6"/>
  <c r="F31" i="6"/>
  <c r="D31" i="6"/>
  <c r="K30" i="6"/>
  <c r="H30" i="6"/>
  <c r="F30" i="6"/>
  <c r="D30" i="6"/>
  <c r="K29" i="6"/>
  <c r="K28" i="6"/>
  <c r="H28" i="6"/>
  <c r="K27" i="6"/>
  <c r="H27" i="6"/>
  <c r="K26" i="6"/>
  <c r="H26" i="6"/>
  <c r="F26" i="6"/>
  <c r="D26" i="6"/>
  <c r="K25" i="6"/>
  <c r="H25" i="6"/>
  <c r="F25" i="6"/>
  <c r="D25" i="6"/>
  <c r="K24" i="6"/>
  <c r="H24" i="6"/>
  <c r="F24" i="6"/>
  <c r="D24" i="6"/>
  <c r="K23" i="6"/>
  <c r="H23" i="6"/>
  <c r="F23" i="6"/>
  <c r="D23" i="6"/>
  <c r="K22" i="6"/>
  <c r="H22" i="6"/>
  <c r="F22" i="6"/>
  <c r="D22" i="6"/>
  <c r="K21" i="6"/>
  <c r="H21" i="6"/>
  <c r="F21" i="6"/>
  <c r="D21" i="6"/>
  <c r="K20" i="6"/>
  <c r="H20" i="6"/>
  <c r="F20" i="6"/>
  <c r="D20" i="6"/>
  <c r="K19" i="6"/>
  <c r="H19" i="6"/>
  <c r="F19" i="6"/>
  <c r="D19" i="6"/>
  <c r="K18" i="6"/>
  <c r="H18" i="6"/>
  <c r="F18" i="6"/>
  <c r="D18" i="6"/>
  <c r="K17" i="6"/>
  <c r="H17" i="6"/>
  <c r="F17" i="6"/>
  <c r="D17" i="6"/>
  <c r="K16" i="6"/>
  <c r="H16" i="6"/>
  <c r="F16" i="6"/>
  <c r="D16" i="6"/>
  <c r="K15" i="6"/>
  <c r="H15" i="6"/>
  <c r="F15" i="6"/>
  <c r="D15" i="6"/>
  <c r="K14" i="6"/>
  <c r="H14" i="6"/>
  <c r="F14" i="6"/>
  <c r="D14" i="6"/>
  <c r="K13" i="6"/>
  <c r="H13" i="6"/>
  <c r="F13" i="6"/>
  <c r="D13" i="6"/>
  <c r="K12" i="6"/>
  <c r="H12" i="6"/>
  <c r="F12" i="6"/>
  <c r="D12" i="6"/>
  <c r="K11" i="6"/>
  <c r="H11" i="6"/>
  <c r="F11" i="6"/>
  <c r="D11" i="6"/>
  <c r="K10" i="6"/>
  <c r="H10" i="6"/>
  <c r="F10" i="6"/>
  <c r="D10" i="6"/>
  <c r="K9" i="6"/>
  <c r="H9" i="6"/>
  <c r="F9" i="6"/>
  <c r="D9" i="6"/>
  <c r="K8" i="6"/>
  <c r="H8" i="6"/>
  <c r="F8" i="6"/>
  <c r="D8" i="6"/>
  <c r="K7" i="6"/>
  <c r="H7" i="6"/>
  <c r="F7" i="6"/>
  <c r="D7" i="6"/>
  <c r="K30" i="29"/>
  <c r="H30" i="29"/>
  <c r="F30" i="29"/>
  <c r="D30" i="29"/>
  <c r="K29" i="29"/>
  <c r="H29" i="29"/>
  <c r="F29" i="29"/>
  <c r="D29" i="29"/>
  <c r="K28" i="29"/>
  <c r="H28" i="29"/>
  <c r="F28" i="29"/>
  <c r="D28" i="29"/>
  <c r="K27" i="29"/>
  <c r="H27" i="29"/>
  <c r="F27" i="29"/>
  <c r="D27" i="29"/>
  <c r="K26" i="29"/>
  <c r="H26" i="29"/>
  <c r="F26" i="29"/>
  <c r="D26" i="29"/>
  <c r="K25" i="29"/>
  <c r="H25" i="29"/>
  <c r="F25" i="29"/>
  <c r="D25" i="29"/>
  <c r="K24" i="29"/>
  <c r="H24" i="29"/>
  <c r="F24" i="29"/>
  <c r="D24" i="29"/>
  <c r="K23" i="29"/>
  <c r="H23" i="29"/>
  <c r="F23" i="29"/>
  <c r="D23" i="29"/>
  <c r="K22" i="29"/>
  <c r="H22" i="29"/>
  <c r="F22" i="29"/>
  <c r="D22" i="29"/>
  <c r="K21" i="29"/>
  <c r="H21" i="29"/>
  <c r="F21" i="29"/>
  <c r="D21" i="29"/>
  <c r="K20" i="29"/>
  <c r="H20" i="29"/>
  <c r="F20" i="29"/>
  <c r="D20" i="29"/>
  <c r="K19" i="29"/>
  <c r="H19" i="29"/>
  <c r="F19" i="29"/>
  <c r="D19" i="29"/>
  <c r="K18" i="29"/>
  <c r="H18" i="29"/>
  <c r="F18" i="29"/>
  <c r="D18" i="29"/>
  <c r="K17" i="29"/>
  <c r="H17" i="29"/>
  <c r="F17" i="29"/>
  <c r="D17" i="29"/>
  <c r="K16" i="29"/>
  <c r="H16" i="29"/>
  <c r="F16" i="29"/>
  <c r="D16" i="29"/>
  <c r="K15" i="29"/>
  <c r="H15" i="29"/>
  <c r="F15" i="29"/>
  <c r="D15" i="29"/>
  <c r="K14" i="29"/>
  <c r="H14" i="29"/>
  <c r="F14" i="29"/>
  <c r="D14" i="29"/>
  <c r="K13" i="29"/>
  <c r="H13" i="29"/>
  <c r="F13" i="29"/>
  <c r="D13" i="29"/>
  <c r="K12" i="29"/>
  <c r="H12" i="29"/>
  <c r="F12" i="29"/>
  <c r="D12" i="29"/>
  <c r="K11" i="29"/>
  <c r="H11" i="29"/>
  <c r="F11" i="29"/>
  <c r="D11" i="29"/>
  <c r="K10" i="29"/>
  <c r="H10" i="29"/>
  <c r="F10" i="29"/>
  <c r="D10" i="29"/>
  <c r="K9" i="29"/>
  <c r="H9" i="29"/>
  <c r="F9" i="29"/>
  <c r="D9" i="29"/>
  <c r="K8" i="29"/>
  <c r="H8" i="29"/>
  <c r="F8" i="29"/>
  <c r="D8" i="29"/>
  <c r="K7" i="29"/>
  <c r="H7" i="29"/>
  <c r="F7" i="29"/>
  <c r="D7" i="29"/>
  <c r="K6" i="29"/>
  <c r="H6" i="29"/>
  <c r="F6" i="29"/>
  <c r="D6" i="29"/>
  <c r="K22" i="30"/>
  <c r="H22" i="30"/>
  <c r="F22" i="30"/>
  <c r="D22" i="30"/>
  <c r="K21" i="30"/>
  <c r="H21" i="30"/>
  <c r="F21" i="30"/>
  <c r="D21" i="30"/>
  <c r="K20" i="30"/>
  <c r="H20" i="30"/>
  <c r="F20" i="30"/>
  <c r="D20" i="30"/>
  <c r="K19" i="30"/>
  <c r="H19" i="30"/>
  <c r="F19" i="30"/>
  <c r="D19" i="30"/>
  <c r="K18" i="30"/>
  <c r="H18" i="30"/>
  <c r="F18" i="30"/>
  <c r="D18" i="30"/>
  <c r="K17" i="30"/>
  <c r="H17" i="30"/>
  <c r="F17" i="30"/>
  <c r="D17" i="30"/>
  <c r="K16" i="30"/>
  <c r="H16" i="30"/>
  <c r="F16" i="30"/>
  <c r="D16" i="30"/>
  <c r="K15" i="30"/>
  <c r="H15" i="30"/>
  <c r="F15" i="30"/>
  <c r="D15" i="30"/>
  <c r="K14" i="30"/>
  <c r="H14" i="30"/>
  <c r="F14" i="30"/>
  <c r="D14" i="30"/>
  <c r="K13" i="30"/>
  <c r="H13" i="30"/>
  <c r="F13" i="30"/>
  <c r="D13" i="30"/>
  <c r="K12" i="30"/>
  <c r="H12" i="30"/>
  <c r="F12" i="30"/>
  <c r="D12" i="30"/>
  <c r="K11" i="30"/>
  <c r="H11" i="30"/>
  <c r="F11" i="30"/>
  <c r="D11" i="30"/>
  <c r="K10" i="30"/>
  <c r="H10" i="30"/>
  <c r="F10" i="30"/>
  <c r="D10" i="30"/>
  <c r="K9" i="30"/>
  <c r="H9" i="30"/>
  <c r="F9" i="30"/>
  <c r="D9" i="30"/>
  <c r="K8" i="30"/>
  <c r="H8" i="30"/>
  <c r="F8" i="30"/>
  <c r="D8" i="30"/>
  <c r="K7" i="30"/>
  <c r="H7" i="30"/>
  <c r="F7" i="30"/>
  <c r="D7" i="30"/>
  <c r="K6" i="30"/>
  <c r="H6" i="30"/>
  <c r="F6" i="30"/>
  <c r="D6" i="30"/>
  <c r="K34" i="28"/>
  <c r="H34" i="28"/>
  <c r="F34" i="28"/>
  <c r="D34" i="28"/>
  <c r="K33" i="28"/>
  <c r="H33" i="28"/>
  <c r="F33" i="28"/>
  <c r="D33" i="28"/>
  <c r="K32" i="28"/>
  <c r="H32" i="28"/>
  <c r="F32" i="28"/>
  <c r="D32" i="28"/>
  <c r="K31" i="28"/>
  <c r="H31" i="28"/>
  <c r="F31" i="28"/>
  <c r="D31" i="28"/>
  <c r="K30" i="28"/>
  <c r="H30" i="28"/>
  <c r="F30" i="28"/>
  <c r="D30" i="28"/>
  <c r="K29" i="28"/>
  <c r="H29" i="28"/>
  <c r="F29" i="28"/>
  <c r="D29" i="28"/>
  <c r="K28" i="28"/>
  <c r="H28" i="28"/>
  <c r="F28" i="28"/>
  <c r="D28" i="28"/>
  <c r="K27" i="28"/>
  <c r="H27" i="28"/>
  <c r="F27" i="28"/>
  <c r="D27" i="28"/>
  <c r="K26" i="28"/>
  <c r="H26" i="28"/>
  <c r="F26" i="28"/>
  <c r="D26" i="28"/>
  <c r="K25" i="28"/>
  <c r="H25" i="28"/>
  <c r="F25" i="28"/>
  <c r="D25" i="28"/>
  <c r="K24" i="28"/>
  <c r="H24" i="28"/>
  <c r="F24" i="28"/>
  <c r="D24" i="28"/>
  <c r="K23" i="28"/>
  <c r="H23" i="28"/>
  <c r="F23" i="28"/>
  <c r="D23" i="28"/>
  <c r="K22" i="28"/>
  <c r="H22" i="28"/>
  <c r="F22" i="28"/>
  <c r="D22" i="28"/>
  <c r="K21" i="28"/>
  <c r="H21" i="28"/>
  <c r="F21" i="28"/>
  <c r="D21" i="28"/>
  <c r="K20" i="28"/>
  <c r="H20" i="28"/>
  <c r="F20" i="28"/>
  <c r="D20" i="28"/>
  <c r="K19" i="28"/>
  <c r="H19" i="28"/>
  <c r="F19" i="28"/>
  <c r="D19" i="28"/>
  <c r="K18" i="28"/>
  <c r="H18" i="28"/>
  <c r="F18" i="28"/>
  <c r="D18" i="28"/>
  <c r="K17" i="28"/>
  <c r="H17" i="28"/>
  <c r="F17" i="28"/>
  <c r="D17" i="28"/>
  <c r="K16" i="28"/>
  <c r="H16" i="28"/>
  <c r="F16" i="28"/>
  <c r="D16" i="28"/>
  <c r="K15" i="28"/>
  <c r="H15" i="28"/>
  <c r="F15" i="28"/>
  <c r="D15" i="28"/>
  <c r="K14" i="28"/>
  <c r="H14" i="28"/>
  <c r="F14" i="28"/>
  <c r="D14" i="28"/>
  <c r="K13" i="28"/>
  <c r="H13" i="28"/>
  <c r="F13" i="28"/>
  <c r="D13" i="28"/>
  <c r="K12" i="28"/>
  <c r="H12" i="28"/>
  <c r="F12" i="28"/>
  <c r="D12" i="28"/>
  <c r="K11" i="28"/>
  <c r="H11" i="28"/>
  <c r="F11" i="28"/>
  <c r="D11" i="28"/>
  <c r="K10" i="28"/>
  <c r="H10" i="28"/>
  <c r="F10" i="28"/>
  <c r="D10" i="28"/>
  <c r="K9" i="28"/>
  <c r="H9" i="28"/>
  <c r="F9" i="28"/>
  <c r="D9" i="28"/>
  <c r="K8" i="28"/>
  <c r="H8" i="28"/>
  <c r="F8" i="28"/>
  <c r="D8" i="28"/>
  <c r="K7" i="28"/>
  <c r="H7" i="28"/>
  <c r="F7" i="28"/>
  <c r="D7" i="28"/>
  <c r="K6" i="28"/>
  <c r="H6" i="28"/>
  <c r="F6" i="28"/>
  <c r="D6" i="28"/>
  <c r="K24" i="8"/>
  <c r="H24" i="8"/>
  <c r="F24" i="8"/>
  <c r="D24" i="8"/>
  <c r="K23" i="8"/>
  <c r="H23" i="8"/>
  <c r="F23" i="8"/>
  <c r="D23" i="8"/>
  <c r="K22" i="8"/>
  <c r="H22" i="8"/>
  <c r="F22" i="8"/>
  <c r="D22" i="8"/>
  <c r="K21" i="8"/>
  <c r="H21" i="8"/>
  <c r="F21" i="8"/>
  <c r="D21" i="8"/>
  <c r="K20" i="8"/>
  <c r="H20" i="8"/>
  <c r="K19" i="8"/>
  <c r="H19" i="8"/>
  <c r="K18" i="8"/>
  <c r="H18" i="8"/>
  <c r="F18" i="8"/>
  <c r="D18" i="8"/>
  <c r="K17" i="8"/>
  <c r="H17" i="8"/>
  <c r="F17" i="8"/>
  <c r="D17" i="8"/>
  <c r="K16" i="8"/>
  <c r="H16" i="8"/>
  <c r="F16" i="8"/>
  <c r="D16" i="8"/>
  <c r="K15" i="8"/>
  <c r="H15" i="8"/>
  <c r="F15" i="8"/>
  <c r="D15" i="8"/>
  <c r="K14" i="8"/>
  <c r="H14" i="8"/>
  <c r="F14" i="8"/>
  <c r="D14" i="8"/>
  <c r="K13" i="8"/>
  <c r="H13" i="8"/>
  <c r="F13" i="8"/>
  <c r="D13" i="8"/>
  <c r="K12" i="8"/>
  <c r="H12" i="8"/>
  <c r="F12" i="8"/>
  <c r="D12" i="8"/>
  <c r="K11" i="8"/>
  <c r="H11" i="8"/>
  <c r="F11" i="8"/>
  <c r="D11" i="8"/>
  <c r="K10" i="8"/>
  <c r="H10" i="8"/>
  <c r="F10" i="8"/>
  <c r="D10" i="8"/>
  <c r="K9" i="8"/>
  <c r="H9" i="8"/>
  <c r="F9" i="8"/>
  <c r="D9" i="8"/>
  <c r="K8" i="8"/>
  <c r="H8" i="8"/>
  <c r="F8" i="8"/>
  <c r="D8" i="8"/>
  <c r="K7" i="8"/>
  <c r="H7" i="8"/>
  <c r="F7" i="8"/>
  <c r="D7" i="8"/>
  <c r="K39" i="27"/>
  <c r="H39" i="27"/>
  <c r="F39" i="27"/>
  <c r="D39" i="27"/>
  <c r="K38" i="27"/>
  <c r="H38" i="27"/>
  <c r="F38" i="27"/>
  <c r="D38" i="27"/>
  <c r="K37" i="27"/>
  <c r="H37" i="27"/>
  <c r="F37" i="27"/>
  <c r="D37" i="27"/>
  <c r="K36" i="27"/>
  <c r="H36" i="27"/>
  <c r="F36" i="27"/>
  <c r="D36" i="27"/>
  <c r="K35" i="27"/>
  <c r="H35" i="27"/>
  <c r="F35" i="27"/>
  <c r="D35" i="27"/>
  <c r="K34" i="27"/>
  <c r="H34" i="27"/>
  <c r="F34" i="27"/>
  <c r="D34" i="27"/>
  <c r="K33" i="27"/>
  <c r="H33" i="27"/>
  <c r="F33" i="27"/>
  <c r="D33" i="27"/>
  <c r="K32" i="27"/>
  <c r="H32" i="27"/>
  <c r="F32" i="27"/>
  <c r="D32" i="27"/>
  <c r="K31" i="27"/>
  <c r="H31" i="27"/>
  <c r="F31" i="27"/>
  <c r="D31" i="27"/>
  <c r="K30" i="27"/>
  <c r="H30" i="27"/>
  <c r="F30" i="27"/>
  <c r="D30" i="27"/>
  <c r="K29" i="27"/>
  <c r="H29" i="27"/>
  <c r="F29" i="27"/>
  <c r="D29" i="27"/>
  <c r="K28" i="27"/>
  <c r="H28" i="27"/>
  <c r="F28" i="27"/>
  <c r="D28" i="27"/>
  <c r="K27" i="27"/>
  <c r="H27" i="27"/>
  <c r="F27" i="27"/>
  <c r="D27" i="27"/>
  <c r="K26" i="27"/>
  <c r="H26" i="27"/>
  <c r="F26" i="27"/>
  <c r="D26" i="27"/>
  <c r="K25" i="27"/>
  <c r="H25" i="27"/>
  <c r="F25" i="27"/>
  <c r="D25" i="27"/>
  <c r="K24" i="27"/>
  <c r="H24" i="27"/>
  <c r="F24" i="27"/>
  <c r="D24" i="27"/>
  <c r="K23" i="27"/>
  <c r="H23" i="27"/>
  <c r="F23" i="27"/>
  <c r="D23" i="27"/>
  <c r="K22" i="27"/>
  <c r="H22" i="27"/>
  <c r="F22" i="27"/>
  <c r="D22" i="27"/>
  <c r="K21" i="27"/>
  <c r="H21" i="27"/>
  <c r="F21" i="27"/>
  <c r="D21" i="27"/>
  <c r="K20" i="27"/>
  <c r="H20" i="27"/>
  <c r="F20" i="27"/>
  <c r="D20" i="27"/>
  <c r="K19" i="27"/>
  <c r="H19" i="27"/>
  <c r="F19" i="27"/>
  <c r="D19" i="27"/>
  <c r="K18" i="27"/>
  <c r="H18" i="27"/>
  <c r="F18" i="27"/>
  <c r="D18" i="27"/>
  <c r="K17" i="27"/>
  <c r="H17" i="27"/>
  <c r="F17" i="27"/>
  <c r="D17" i="27"/>
  <c r="K16" i="27"/>
  <c r="H16" i="27"/>
  <c r="F16" i="27"/>
  <c r="D16" i="27"/>
  <c r="K15" i="27"/>
  <c r="H15" i="27"/>
  <c r="F15" i="27"/>
  <c r="D15" i="27"/>
  <c r="K14" i="27"/>
  <c r="H14" i="27"/>
  <c r="F14" i="27"/>
  <c r="D14" i="27"/>
  <c r="K13" i="27"/>
  <c r="H13" i="27"/>
  <c r="F13" i="27"/>
  <c r="D13" i="27"/>
  <c r="K12" i="27"/>
  <c r="H12" i="27"/>
  <c r="F12" i="27"/>
  <c r="D12" i="27"/>
  <c r="K11" i="27"/>
  <c r="H11" i="27"/>
  <c r="F11" i="27"/>
  <c r="D11" i="27"/>
  <c r="K10" i="27"/>
  <c r="H10" i="27"/>
  <c r="F10" i="27"/>
  <c r="D10" i="27"/>
  <c r="K9" i="27"/>
  <c r="H9" i="27"/>
  <c r="F9" i="27"/>
  <c r="D9" i="27"/>
  <c r="K8" i="27"/>
  <c r="H8" i="27"/>
  <c r="F8" i="27"/>
  <c r="D8" i="27"/>
  <c r="K7" i="27"/>
  <c r="H7" i="27"/>
  <c r="F7" i="27"/>
  <c r="D7" i="27"/>
  <c r="K6" i="27"/>
  <c r="H6" i="27"/>
  <c r="F6" i="27"/>
  <c r="D6" i="27"/>
  <c r="K31" i="26"/>
  <c r="H31" i="26"/>
  <c r="F31" i="26"/>
  <c r="D31" i="26"/>
  <c r="K30" i="26"/>
  <c r="H30" i="26"/>
  <c r="F30" i="26"/>
  <c r="D30" i="26"/>
  <c r="K29" i="26"/>
  <c r="H29" i="26"/>
  <c r="F29" i="26"/>
  <c r="D29" i="26"/>
  <c r="K28" i="26"/>
  <c r="H28" i="26"/>
  <c r="F28" i="26"/>
  <c r="D28" i="26"/>
  <c r="K27" i="26"/>
  <c r="H27" i="26"/>
  <c r="F27" i="26"/>
  <c r="D27" i="26"/>
  <c r="K26" i="26"/>
  <c r="H26" i="26"/>
  <c r="F26" i="26"/>
  <c r="D26" i="26"/>
  <c r="K25" i="26"/>
  <c r="H25" i="26"/>
  <c r="F25" i="26"/>
  <c r="D25" i="26"/>
  <c r="K24" i="26"/>
  <c r="H24" i="26"/>
  <c r="F24" i="26"/>
  <c r="D24" i="26"/>
  <c r="K23" i="26"/>
  <c r="H23" i="26"/>
  <c r="F23" i="26"/>
  <c r="D23" i="26"/>
  <c r="K22" i="26"/>
  <c r="H22" i="26"/>
  <c r="F22" i="26"/>
  <c r="D22" i="26"/>
  <c r="K21" i="26"/>
  <c r="H21" i="26"/>
  <c r="F21" i="26"/>
  <c r="D21" i="26"/>
  <c r="K20" i="26"/>
  <c r="H20" i="26"/>
  <c r="F20" i="26"/>
  <c r="D20" i="26"/>
  <c r="K19" i="26"/>
  <c r="H19" i="26"/>
  <c r="F19" i="26"/>
  <c r="D19" i="26"/>
  <c r="K18" i="26"/>
  <c r="H18" i="26"/>
  <c r="F18" i="26"/>
  <c r="D18" i="26"/>
  <c r="K17" i="26"/>
  <c r="H17" i="26"/>
  <c r="F17" i="26"/>
  <c r="D17" i="26"/>
  <c r="K16" i="26"/>
  <c r="H16" i="26"/>
  <c r="F16" i="26"/>
  <c r="D16" i="26"/>
  <c r="K15" i="26"/>
  <c r="H15" i="26"/>
  <c r="F15" i="26"/>
  <c r="D15" i="26"/>
  <c r="K14" i="26"/>
  <c r="H14" i="26"/>
  <c r="F14" i="26"/>
  <c r="D14" i="26"/>
  <c r="K13" i="26"/>
  <c r="H13" i="26"/>
  <c r="F13" i="26"/>
  <c r="D13" i="26"/>
  <c r="K12" i="26"/>
  <c r="H12" i="26"/>
  <c r="F12" i="26"/>
  <c r="D12" i="26"/>
  <c r="K11" i="26"/>
  <c r="H11" i="26"/>
  <c r="F11" i="26"/>
  <c r="D11" i="26"/>
  <c r="K10" i="26"/>
  <c r="H10" i="26"/>
  <c r="F10" i="26"/>
  <c r="D10" i="26"/>
  <c r="K9" i="26"/>
  <c r="H9" i="26"/>
  <c r="F9" i="26"/>
  <c r="D9" i="26"/>
  <c r="K8" i="26"/>
  <c r="H8" i="26"/>
  <c r="F8" i="26"/>
  <c r="D8" i="26"/>
  <c r="K7" i="26"/>
  <c r="H7" i="26"/>
  <c r="F7" i="26"/>
  <c r="D7" i="26"/>
  <c r="K6" i="26"/>
  <c r="H6" i="26"/>
  <c r="F6" i="26"/>
  <c r="D6" i="26"/>
  <c r="K40" i="3"/>
  <c r="H40" i="3"/>
  <c r="F40" i="3"/>
  <c r="D40" i="3"/>
  <c r="K39" i="3"/>
  <c r="H39" i="3"/>
  <c r="F39" i="3"/>
  <c r="D39" i="3"/>
  <c r="K38" i="3"/>
  <c r="H38" i="3"/>
  <c r="F38" i="3"/>
  <c r="D38" i="3"/>
  <c r="K37" i="3"/>
  <c r="H37" i="3"/>
  <c r="F37" i="3"/>
  <c r="D37" i="3"/>
</calcChain>
</file>

<file path=xl/sharedStrings.xml><?xml version="1.0" encoding="utf-8"?>
<sst xmlns="http://schemas.openxmlformats.org/spreadsheetml/2006/main" count="7721" uniqueCount="1744">
  <si>
    <t>Total Medicaid Enrollees</t>
  </si>
  <si>
    <t>% EDB Duals with Medicaid Reported HIC</t>
  </si>
  <si>
    <t>% Total Enrollees in MC Anytime During Year</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</si>
  <si>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</si>
  <si>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</si>
  <si>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</si>
  <si>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</si>
  <si>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</si>
  <si>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</si>
  <si>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</si>
  <si>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</si>
  <si>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Measure</t>
  </si>
  <si>
    <t>Total Number of Claims</t>
  </si>
  <si>
    <t>Total FFS Claims</t>
  </si>
  <si>
    <t>% Claims with TPL</t>
  </si>
  <si>
    <t>% Claims with Leave Days</t>
  </si>
  <si>
    <t>% Claims with Span Bill</t>
  </si>
  <si>
    <t>Total Number of Records</t>
  </si>
  <si>
    <t>% with Valid 5 Digit Zip Code Format</t>
  </si>
  <si>
    <t>% Age 0</t>
  </si>
  <si>
    <t xml:space="preserve">% with County Code </t>
  </si>
  <si>
    <t>% Drug Claims with Quantity</t>
  </si>
  <si>
    <t xml:space="preserve">Total MC Enrollees </t>
  </si>
  <si>
    <t>% White</t>
  </si>
  <si>
    <t>% Black</t>
  </si>
  <si>
    <t>% Native American/Alaskan Native</t>
  </si>
  <si>
    <t>% Asian</t>
  </si>
  <si>
    <t># Claims with &gt; $200,000 Paid</t>
  </si>
  <si>
    <t>% Non-Dual FFS Enrollees with Maternal Delivery</t>
  </si>
  <si>
    <t>% Claims with &lt; $0 Paid</t>
  </si>
  <si>
    <t>% Claims with &gt; $0 Paid</t>
  </si>
  <si>
    <t>% Begin Date = Admission Date</t>
  </si>
  <si>
    <t>% Claims with Primary Diagnosis Code</t>
  </si>
  <si>
    <t>% CPT-4 Indicator Claims with CPT-4 Format = 5 Digits</t>
  </si>
  <si>
    <t>% Claims with HMO Capitation Payment</t>
  </si>
  <si>
    <t>% Claims with PCCM Capitation Payment</t>
  </si>
  <si>
    <t>% Outpatient Claims with Span Bill</t>
  </si>
  <si>
    <t>% Home Health Claims with Span Bill</t>
  </si>
  <si>
    <t>% Other Claims with Span Bill</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</si>
  <si>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</si>
  <si>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</si>
  <si>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</si>
  <si>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</si>
  <si>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</si>
  <si>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</si>
  <si>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</si>
  <si>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</si>
  <si>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</si>
  <si>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</si>
  <si>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</si>
  <si>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 with Procedure Code with Other Code Indicator</t>
  </si>
  <si>
    <t>% Drug Claims (MAX TOS = 16)</t>
  </si>
  <si>
    <t>% Durable Medical Equipment Claims (MAX TOS = 51)</t>
  </si>
  <si>
    <t>% Drug Claims with Days Supply</t>
  </si>
  <si>
    <t>% Claims with Over-the-Counter Drug Class</t>
  </si>
  <si>
    <t>% Claims with Prescription Drug Class</t>
  </si>
  <si>
    <t>% Claims with Multiple Sources</t>
  </si>
  <si>
    <t>% Claims with Single Source (No Generic)</t>
  </si>
  <si>
    <t>Total Medicaid Paid</t>
  </si>
  <si>
    <t xml:space="preserve">Total Medicaid Person-Years of Enrollment </t>
  </si>
  <si>
    <t>% Native Hawaiian or Other Pacific Islander</t>
  </si>
  <si>
    <t>% More Than One Race</t>
  </si>
  <si>
    <t>% Unknown Race</t>
  </si>
  <si>
    <t>% Hispanic/Latino (Included with Race Categories Prior to 2005)</t>
  </si>
  <si>
    <t>% of Hispanic/Latino with Unknown Race</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</si>
  <si>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</si>
  <si>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</si>
  <si>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</si>
  <si>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</si>
  <si>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</si>
  <si>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</si>
  <si>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 Enrolled in Any Section 1915(c) Waiver</t>
  </si>
  <si>
    <t>% of Section 1915(c) Waiver Enrollees with Any HMO/HIO Enrollment</t>
  </si>
  <si>
    <t>Total Enrollees in June</t>
  </si>
  <si>
    <t>Maximum Medicaid Paid</t>
  </si>
  <si>
    <t># of Enrollees with Total Medicaid Paid &gt; $1,000,000</t>
  </si>
  <si>
    <t># of Enrollees with Total Medicaid Paid &gt; $500,000</t>
  </si>
  <si>
    <t>Total Medicaid Person-Years of Enrollment</t>
  </si>
  <si>
    <t>% EDB Duals Ever Enrolled in HMO/HIOs</t>
  </si>
  <si>
    <t>% EDB Duals in PHP Only or PHP/PCCM Only</t>
  </si>
  <si>
    <t>% EDB Duals in PCCM Only</t>
  </si>
  <si>
    <t>% Section 1915(c) Waiver Enrollees Ever Enrolled in HMO/HIOs</t>
  </si>
  <si>
    <t>% Section 1915(c) Waiver Enrollees in PCCM Only</t>
  </si>
  <si>
    <t>Total Non-Dual FFS Person-Years of Enrollment</t>
  </si>
  <si>
    <t>Total FFS Medicaid Paid</t>
  </si>
  <si>
    <t>% Non-Dual FFS Enrollees with IP Claims (MAX TOS = 01)</t>
  </si>
  <si>
    <t>% with Ratio of ILTC Days/Enrollment Days &gt; 1</t>
  </si>
  <si>
    <t>% Non-Dual FFS Enrollees with Drug Claims (MAX TOS = 16)</t>
  </si>
  <si>
    <t>Total EDB Dual FFS Person-Years of Enrollment</t>
  </si>
  <si>
    <t>% FFS Duals with IP Claims (MAX TOS = 01)</t>
  </si>
  <si>
    <t>% FFS Duals with Drug Claims (MAX TOS = 16)</t>
  </si>
  <si>
    <t>% FFS Enrollees Who Are Recipients</t>
  </si>
  <si>
    <t>% Aged Who Are Recipients</t>
  </si>
  <si>
    <t>% Disabled Who Are Recipients</t>
  </si>
  <si>
    <t>% Child Who Are Recipients</t>
  </si>
  <si>
    <t>% Adults Who Are Recipients</t>
  </si>
  <si>
    <t>Total FFS Person-Years of Enrollment</t>
  </si>
  <si>
    <t>% FFS Enrollees with Drug Claims (MAX TOS = 16)</t>
  </si>
  <si>
    <t>June % Full Scope Benefits (RBF = 1)</t>
  </si>
  <si>
    <t>June % Unknown Benefits (RBF = 9)</t>
  </si>
  <si>
    <t>Aged Total</t>
  </si>
  <si>
    <t>Disabled Total</t>
  </si>
  <si>
    <t>Disabled</t>
  </si>
  <si>
    <t>Disabled EDB Dual FFS Total</t>
  </si>
  <si>
    <t>Child Total</t>
  </si>
  <si>
    <t xml:space="preserve">Adult Total </t>
  </si>
  <si>
    <t>Adult</t>
  </si>
  <si>
    <t>Total Capitation Payments</t>
  </si>
  <si>
    <t>Ratio of Capitation Claims to Person-Month Enrollment in MC</t>
  </si>
  <si>
    <t>% Non-EDB Duals Without Valid SSN</t>
  </si>
  <si>
    <t>% Non-EDB Duals Who Are Children/Adults</t>
  </si>
  <si>
    <t>% Aged Enrollees in Section 1915(c) Waiver</t>
  </si>
  <si>
    <t>% Disabled Enrollees in Section 1915(c) Waiver</t>
  </si>
  <si>
    <t>% Child Enrollees in Section 1915(c) Waiver</t>
  </si>
  <si>
    <t>% Adult Enrollees in Section 1915(c) Waiver</t>
  </si>
  <si>
    <t xml:space="preserve">Total EDB Duals </t>
  </si>
  <si>
    <t>% Non-Dual FFS Enrollees with All Other Claims</t>
  </si>
  <si>
    <t xml:space="preserve">% FFS Duals with All Other Claims </t>
  </si>
  <si>
    <t xml:space="preserve">% FFS Enrollees with All Other Claims </t>
  </si>
  <si>
    <t>% Encounter Claims</t>
  </si>
  <si>
    <t xml:space="preserve">% Supplemental Claims </t>
  </si>
  <si>
    <t>% Section 1915(c) Waiver Enrollees in PHP Only or PHP and PCCM Only</t>
  </si>
  <si>
    <t># Non-Dual FFS Enrollees with MSIS Dual Code but No EDB Confirmation</t>
  </si>
  <si>
    <t>Number of FFS Non-Duals with FFS Medicaid Paid &gt; $1,000,000</t>
  </si>
  <si>
    <t>Number of FFS Non-Duals with FFS Medicaid Paid &gt; $500,000</t>
  </si>
  <si>
    <t>Maximum FFS Medicaid Paid</t>
  </si>
  <si>
    <t>Number of FFS Duals with FFS Medicaid Paid &gt; $500,000</t>
  </si>
  <si>
    <t>Number of FFS Enrollees with FFS Medicaid Paid &gt; $1,000,000</t>
  </si>
  <si>
    <t>Number of FFS Enrollees with FFS Medicaid Paid &gt; $500,000</t>
  </si>
  <si>
    <t>% MH Aged claims with MH Aged Covered Days</t>
  </si>
  <si>
    <t>% IP Psych, Age &lt; 21 Claims with IP Psych Covered Days</t>
  </si>
  <si>
    <t># of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</si>
  <si>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</si>
  <si>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</si>
  <si>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</si>
  <si>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</si>
  <si>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</si>
  <si>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</si>
  <si>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 xml:space="preserve"># with ONLY S-CHIP Enrollment </t>
  </si>
  <si>
    <t xml:space="preserve">% with ONLY S-CHIP Enrollment </t>
  </si>
  <si>
    <t># with ANY S-CHIP Enrollment</t>
  </si>
  <si>
    <t>% with ANY S-CHIP Enrollment</t>
  </si>
  <si>
    <t xml:space="preserve">Total Person-Years of Enrollment with ANY S-CHIP Enrollment </t>
  </si>
  <si>
    <t># with Any M-CHIP Enrollment</t>
  </si>
  <si>
    <t>Total Person-Years of Enrollment Any M-CHIP</t>
  </si>
  <si>
    <t>June # with M-CHIP (SCHIP = 2) - Child (Age &lt; 19 Years)</t>
  </si>
  <si>
    <t>June # with M-CHIP (SCHIP = 2) - Adult (Age &gt; 18 Years)</t>
  </si>
  <si>
    <t>June # with S-CHIP (SCHIP = 3) - Child (Age &lt; 19 Years)</t>
  </si>
  <si>
    <t>June # with S-CHIP (SCHIP = 3) - Adult (Age &gt; 18 Years)</t>
  </si>
  <si>
    <t>% Records with Duplicated SSNs</t>
  </si>
  <si>
    <t>% Enrollees with MSIS Date of Death During Year</t>
  </si>
  <si>
    <t>% Enrollees with SSA Date of Death During Year</t>
  </si>
  <si>
    <t>% Enrollees with MSIS, SSA, or EDB Date of Death During Year</t>
  </si>
  <si>
    <t>% EDB Duals with MSIS Date of Death During Year</t>
  </si>
  <si>
    <t>% EDB Duals with SSA Date of Death During Year</t>
  </si>
  <si>
    <t>% EDB Duals with EDB, MSIS, or SSA Date of Death During Year</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</si>
  <si>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</si>
  <si>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</si>
  <si>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</si>
  <si>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</si>
  <si>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Total HMO/HIO Payments (Among People not Enrolled)</t>
  </si>
  <si>
    <t>% of Enrollees with Total Medicaid Paid = $0</t>
  </si>
  <si>
    <t># Enrollees with HMO/HIO Payments but No Enrollment in HMO/HIO or PACE</t>
  </si>
  <si>
    <t>% Claims with Admission Date</t>
  </si>
  <si>
    <t>% Claims with Patient Status</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</si>
  <si>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</si>
  <si>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</si>
  <si>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</si>
  <si>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</si>
  <si>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</si>
  <si>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</si>
  <si>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</si>
  <si>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</si>
  <si>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 with ANY M-CHIP Enrollment</t>
  </si>
  <si>
    <t>% Age 1-5</t>
  </si>
  <si>
    <t>% Age 6-18</t>
  </si>
  <si>
    <t>% Age 19-20</t>
  </si>
  <si>
    <t>% Age 21-44</t>
  </si>
  <si>
    <t>% Age 45-64</t>
  </si>
  <si>
    <t>% Age 65-74</t>
  </si>
  <si>
    <t>% Age 75-84</t>
  </si>
  <si>
    <t>% Female</t>
  </si>
  <si>
    <t>% Male</t>
  </si>
  <si>
    <t># with 0 Days but Positive Months of Enrollment</t>
  </si>
  <si>
    <t>% EDB Duals - Female</t>
  </si>
  <si>
    <t>% EDB Duals - Male</t>
  </si>
  <si>
    <t>June # Aged</t>
  </si>
  <si>
    <t>June # Disabled</t>
  </si>
  <si>
    <t>June # Child</t>
  </si>
  <si>
    <t>June # Adult</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</si>
  <si>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</si>
  <si>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</si>
  <si>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</si>
  <si>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</si>
  <si>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</si>
  <si>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</si>
  <si>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</si>
  <si>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</si>
  <si>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</si>
  <si>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</si>
  <si>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</si>
  <si>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</si>
  <si>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</si>
  <si>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</si>
  <si>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</si>
  <si>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 with MSIS Date of Death Prior to MAX CY</t>
  </si>
  <si>
    <t># with SSA Date of Death Prior to MAX CY</t>
  </si>
  <si>
    <t>% with SSA Death Prior to MAX CY Who Have $0 Medicaid Paid</t>
  </si>
  <si>
    <t>% Claims with &gt; 0 Prepaid Plan Value</t>
  </si>
  <si>
    <t xml:space="preserve">% MH Aged claims with MH Aged Covered Days  &gt; 0 </t>
  </si>
  <si>
    <t># HMO or PACE Capitation Claims</t>
  </si>
  <si>
    <t>% Claims with &gt; 0 Prepaid Plan Service Value</t>
  </si>
  <si>
    <t># Age 0-18, Excluding Instititionalized</t>
  </si>
  <si>
    <t># Age 19-20, Excluding Institutionalized</t>
  </si>
  <si>
    <t># Age 21-64, Excluding Institutionalized</t>
  </si>
  <si>
    <t>Percentage of HMO/HIO or PHP Enrollees with Encounter Records</t>
  </si>
  <si>
    <t>Expected Range</t>
  </si>
  <si>
    <t>N/A</t>
  </si>
  <si>
    <t>95-100</t>
  </si>
  <si>
    <t>5-20</t>
  </si>
  <si>
    <t>&gt;1%</t>
  </si>
  <si>
    <t>0</t>
  </si>
  <si>
    <t>$2000-$7000</t>
  </si>
  <si>
    <t>&gt;0 - 10</t>
  </si>
  <si>
    <t>&gt;1</t>
  </si>
  <si>
    <t>&gt;3</t>
  </si>
  <si>
    <t>2-&lt;8</t>
  </si>
  <si>
    <t>98-100</t>
  </si>
  <si>
    <t>&gt;0-5</t>
  </si>
  <si>
    <t>&gt;=2</t>
  </si>
  <si>
    <t>5-30</t>
  </si>
  <si>
    <t>15-75</t>
  </si>
  <si>
    <t>25-70</t>
  </si>
  <si>
    <t>35-70</t>
  </si>
  <si>
    <t>&gt;=90</t>
  </si>
  <si>
    <t>75-90</t>
  </si>
  <si>
    <t>1-10</t>
  </si>
  <si>
    <t>&gt;0-2</t>
  </si>
  <si>
    <t>&gt;0-3</t>
  </si>
  <si>
    <t>&gt; 1%</t>
  </si>
  <si>
    <t>$50-$100</t>
  </si>
  <si>
    <t>75-99</t>
  </si>
  <si>
    <t>&gt;0-20</t>
  </si>
  <si>
    <t>&gt;0-10</t>
  </si>
  <si>
    <t>1-20</t>
  </si>
  <si>
    <t>1-5</t>
  </si>
  <si>
    <t>8-98</t>
  </si>
  <si>
    <t>$75-$300</t>
  </si>
  <si>
    <t>$20-$250</t>
  </si>
  <si>
    <t>3-5</t>
  </si>
  <si>
    <t>&gt;95</t>
  </si>
  <si>
    <t>50-90</t>
  </si>
  <si>
    <t>&lt;5</t>
  </si>
  <si>
    <t>&gt;0 - 15</t>
  </si>
  <si>
    <t>10-35</t>
  </si>
  <si>
    <t>2-20</t>
  </si>
  <si>
    <t>0.5-8</t>
  </si>
  <si>
    <t>3-25</t>
  </si>
  <si>
    <t>2-25</t>
  </si>
  <si>
    <t>&gt;0-25</t>
  </si>
  <si>
    <t>4-20</t>
  </si>
  <si>
    <t>&lt;3</t>
  </si>
  <si>
    <t>&lt;25</t>
  </si>
  <si>
    <t>&gt;0</t>
  </si>
  <si>
    <t>&lt;1</t>
  </si>
  <si>
    <t>$20-90</t>
  </si>
  <si>
    <t>$10-60</t>
  </si>
  <si>
    <t>$10-100</t>
  </si>
  <si>
    <t>$20-100</t>
  </si>
  <si>
    <t>10-60</t>
  </si>
  <si>
    <t>&gt;60</t>
  </si>
  <si>
    <t>85-100</t>
  </si>
  <si>
    <t>5-25</t>
  </si>
  <si>
    <t>40-70</t>
  </si>
  <si>
    <t>20-55</t>
  </si>
  <si>
    <t>$15-$60</t>
  </si>
  <si>
    <t>&gt;0-15</t>
  </si>
  <si>
    <t>95-99</t>
  </si>
  <si>
    <t>&gt;0 - 6</t>
  </si>
  <si>
    <t>&gt;98</t>
  </si>
  <si>
    <t>&lt;2%</t>
  </si>
  <si>
    <t>&gt;=95%</t>
  </si>
  <si>
    <t>&lt;5%</t>
  </si>
  <si>
    <t>&lt;10%</t>
  </si>
  <si>
    <t>&gt;=98%</t>
  </si>
  <si>
    <t>2-8%</t>
  </si>
  <si>
    <t>40-70%</t>
  </si>
  <si>
    <t>&gt;=90%</t>
  </si>
  <si>
    <t>30-55%</t>
  </si>
  <si>
    <t>5-10%</t>
  </si>
  <si>
    <t>&gt;=99%</t>
  </si>
  <si>
    <t>&gt;=80%</t>
  </si>
  <si>
    <t>100%</t>
  </si>
  <si>
    <t>&lt;15%</t>
  </si>
  <si>
    <t>&lt;=40%</t>
  </si>
  <si>
    <t>&gt;80%</t>
  </si>
  <si>
    <t>0%</t>
  </si>
  <si>
    <t>2-15%</t>
  </si>
  <si>
    <t>&lt;20%</t>
  </si>
  <si>
    <t>.9-2</t>
  </si>
  <si>
    <t>&gt;98%</t>
  </si>
  <si>
    <t>65-90%</t>
  </si>
  <si>
    <t>90-100%</t>
  </si>
  <si>
    <t>85-100%</t>
  </si>
  <si>
    <t>80-100%</t>
  </si>
  <si>
    <t>Total Number of Stays</t>
  </si>
  <si>
    <t>% Encounter Stays</t>
  </si>
  <si>
    <t xml:space="preserve">% Supplemental Stays </t>
  </si>
  <si>
    <t>% Stays with NPI = Billing Provider ID (for Stays with NPI)</t>
  </si>
  <si>
    <t>Total FFS Stays</t>
  </si>
  <si>
    <t># of Stays with Missing Medicaid Eligibility and &gt; $0 Paid (Excludes S-CHIP Only)</t>
  </si>
  <si>
    <t>% Stays with &gt; $0 Paid</t>
  </si>
  <si>
    <t>% Stays with &lt; $0 Paid</t>
  </si>
  <si>
    <t>% Stays with TPL</t>
  </si>
  <si>
    <t>% Stays with UB-92 Accommodation Codes</t>
  </si>
  <si>
    <t>% Stays with UB-92 Ancillary Codes</t>
  </si>
  <si>
    <t>% Stays with Admission Date</t>
  </si>
  <si>
    <t>% IP Stays (MAX TOS = 01)</t>
  </si>
  <si>
    <t>% Stays with Primary Diagnosis Code</t>
  </si>
  <si>
    <t>% Primary Diagnosis Code Stays with Length = 3</t>
  </si>
  <si>
    <t>% Primary Diagnosis Code Stays with Length = 4</t>
  </si>
  <si>
    <t>% Primary Diagnosis Code Stays with Length = 5</t>
  </si>
  <si>
    <t xml:space="preserve">% Stays with a Procedure Code </t>
  </si>
  <si>
    <t xml:space="preserve">% Stays with Procedure Code with CPT-4 Indicator </t>
  </si>
  <si>
    <t>% CPT-4 Indicator Stays with CPT-4 Format = 5 Digits</t>
  </si>
  <si>
    <t>% ICD-9-CM Indicator Stays with ICD-9-CM Format = 3 or 4 Digits</t>
  </si>
  <si>
    <t>% Stays with Diagnosis Related Group</t>
  </si>
  <si>
    <t>% Stays Maternal Delivery Indicator</t>
  </si>
  <si>
    <t>% Stays with &gt; 0 Prepaid Plan Value</t>
  </si>
  <si>
    <t xml:space="preserve">Percent with Reported MC Enrollment Who Have Capitated Payments </t>
  </si>
  <si>
    <t>% Enrollees with Any ILTC FFS Claims</t>
  </si>
  <si>
    <t>% Aged Enrollees with Any ILTC FFS Claims</t>
  </si>
  <si>
    <t>% Disabled Enrollees with Any ILTC FFS Claims</t>
  </si>
  <si>
    <t>% Child Enrollees with Any ILTC FFS Claims</t>
  </si>
  <si>
    <t>% Adult Enrollees with Any ILTC FFS Claims</t>
  </si>
  <si>
    <t xml:space="preserve">Total FFS Claims </t>
  </si>
  <si>
    <t>June % Alien Benefits (RBF = 2)</t>
  </si>
  <si>
    <t xml:space="preserve">June % Pregnancy-Related Benefits (RBF = 4) </t>
  </si>
  <si>
    <t>June % Other Benefits (RBF = 5)</t>
  </si>
  <si>
    <t>June % Family Planning Benefits (RBF = 6)</t>
  </si>
  <si>
    <t>June % Benchmark-Equivalent Benefits (RBF = 7)</t>
  </si>
  <si>
    <t>June % Money Follows the Person Benefits (RBF = 8)</t>
  </si>
  <si>
    <t>June % PRTF Benefits (RBF = A)</t>
  </si>
  <si>
    <t>June % Health Opportunity Account Benefits (RBF = B)</t>
  </si>
  <si>
    <t xml:space="preserve">June % EDB Duals with Medicare Cost Sharing Benefits (RBF = 3) </t>
  </si>
  <si>
    <t>Total Number of IP MSIS Quarters</t>
  </si>
  <si>
    <t>Total Number of LT MSIS Quarters</t>
  </si>
  <si>
    <t>Total Number of OT MSIS Quarters</t>
  </si>
  <si>
    <t>Total Number of RX MSIS Quarters</t>
  </si>
  <si>
    <t>Total Number of EL MSIS Quarters</t>
  </si>
  <si>
    <t>% Missing Eligibility and &gt; $0 Paid (Excludes S-CHIP Only)</t>
  </si>
  <si>
    <t>% Claims with NPI = Servicing Provider ID (for claims with NPI)</t>
  </si>
  <si>
    <t>% Claims with NPI = Billing Provider ID (for claims with NPI)</t>
  </si>
  <si>
    <t xml:space="preserve"># PHP Capitation Claims </t>
  </si>
  <si>
    <t xml:space="preserve"># PCCM Capitation Claims </t>
  </si>
  <si>
    <t xml:space="preserve"># Encounter Claims </t>
  </si>
  <si>
    <t>% Encounter Claims for HMO or PACE and Matching Plan ID</t>
  </si>
  <si>
    <t>% Encounter Claims for PHP and Matching Plan ID</t>
  </si>
  <si>
    <t>% Encounter Claims with Unknown Enrollment (Plan IDs did not match)</t>
  </si>
  <si>
    <t>% Claims with CPT-4 or HCPCS (II &amp; III) Indicator</t>
  </si>
  <si>
    <t>Total 1915(c) Waiver Amount Paid  Among Section 1915(c) Enrollees</t>
  </si>
  <si>
    <t>Total 1915(c) Waiver Amount Paid (Program Types 6 or 7)</t>
  </si>
  <si>
    <t>Average 1915(c) Waiver Amount Paid per User (Program Types 6 or 7)</t>
  </si>
  <si>
    <t>% Non-Dual FFS Enrollees Who are Recipients</t>
  </si>
  <si>
    <t>% EDB Dual FFS Enrollees Who are Recipients</t>
  </si>
  <si>
    <t>% FFS Stays</t>
  </si>
  <si>
    <t>% FFS Claims</t>
  </si>
  <si>
    <t xml:space="preserve">Total Number of 1915(c) Waiver Users (Program Types 6 or 7) </t>
  </si>
  <si>
    <t>% Stays Newborn Delivery Indicator (Only for Separate Infant Delivery Stays
 Using Mother's ID)</t>
  </si>
  <si>
    <t>% Stays Newborn Delivery Indicator (Only for Separate Infant Delivery Stays 
Using Mother's ID)</t>
  </si>
  <si>
    <t>%  ICF/IID claims with ICF/IID Covered Days</t>
  </si>
  <si>
    <t>%  ICF/IID claims with ICF/IID Covered Days  &gt; 0</t>
  </si>
  <si>
    <t>% FFS Enrollees with IP Claims (MAX TOS = 01)</t>
  </si>
  <si>
    <t>Patient Status - % Home</t>
  </si>
  <si>
    <t>Patient Status - % Transferred</t>
  </si>
  <si>
    <t>Patient Status - % Still a Patient</t>
  </si>
  <si>
    <t>Patient Status - % Died</t>
  </si>
  <si>
    <t>% Claims with Physician Services (MAX TOS = 08)</t>
  </si>
  <si>
    <t>% Claims with Dental Services (MAX TOS = 09)</t>
  </si>
  <si>
    <t>% Claims with Other Practitioner Services (MAX TOS = 10)</t>
  </si>
  <si>
    <t>% Claims with Outpatient Services (MAX TOS = 11)</t>
  </si>
  <si>
    <t>% Claims with Clinic Services (MAX TOS = 12)</t>
  </si>
  <si>
    <t>% Claims with Home Health Services (MAX TOS = 13)</t>
  </si>
  <si>
    <t>% Claims with Lab/Xray Services (MAX TOS = 15)</t>
  </si>
  <si>
    <t>% Claims with Drugs (MAX TOS = 16)</t>
  </si>
  <si>
    <t>% Claims with Other Services (MAX TOS = 19)</t>
  </si>
  <si>
    <t>% Claims with Durable Medical Equipment (MAX TOS = 51)</t>
  </si>
  <si>
    <t>% Claims with Transportation Services (MAX TOS = 26)</t>
  </si>
  <si>
    <t>% Claims with Sterilizations (MAX TOS = 24)</t>
  </si>
  <si>
    <t>% Claims with Abortions (MAX TOS = 25)</t>
  </si>
  <si>
    <t>% Claims with Personal Care Services (MAX TOS = 30)</t>
  </si>
  <si>
    <t>% Claims with Targeted Case Management (MAX TOS = 31)</t>
  </si>
  <si>
    <t>% Claims with Rehabilitation Services (MAX TOS = 33)</t>
  </si>
  <si>
    <t>% Claims with PT/OT/Hearing/Speech Services (MAX TOS = 34)</t>
  </si>
  <si>
    <t>% Claims with Hospice Services (MAX TOS = 35)</t>
  </si>
  <si>
    <t>% Claims with Nurse Midwife Services (MAX TOS = 36)</t>
  </si>
  <si>
    <t>% Claims with Nurse Practitioner Services (MAX TOS = 37)</t>
  </si>
  <si>
    <t>% Claims with Private Nursing Services (MAX TOS = 38)</t>
  </si>
  <si>
    <t>% Claims with Religious Non-Medical Services (MAX TOS = 39)</t>
  </si>
  <si>
    <t>% Claims with Residential Care Services (MAX TOS = 52)</t>
  </si>
  <si>
    <t>% Claims with Psychiatric Services (MAX TOS = 53)</t>
  </si>
  <si>
    <t>% Claims with Adult Day Care (MAX TOS = 54)</t>
  </si>
  <si>
    <t>% Claims with Unknown Services (MAX TOS = 99)</t>
  </si>
  <si>
    <t>% EDB Duals with Medicare Cost Sharing Benefits (RBF = 3)</t>
  </si>
  <si>
    <t># with Health Opportunity Account Benefits (RBF = B)</t>
  </si>
  <si>
    <t>Total Medicaid Paid for Enrollees with Full Scope Benefits (RBF = 1)</t>
  </si>
  <si>
    <t>Total Medicaid Paid for Enrollees with ONLY Alien Benefits (RBF = 2)</t>
  </si>
  <si>
    <t>Total Medicaid Paid for EDB Duals with ONLY Medicare Cost Sharing Benefits (RBF = 3)</t>
  </si>
  <si>
    <t>Total Medicaid Paid for Enrollees with Pregnancy-Related Benefits (RBF = 4)</t>
  </si>
  <si>
    <t>Total Medicaid Paid for Enrollees with Other Benefits (RBF = 5)</t>
  </si>
  <si>
    <t>Total Medicaid Paid for Enrollees with ONLY Family Planning Only Benefits  (RBF = 6)</t>
  </si>
  <si>
    <t>Total Medicaid Paid for Enrollees with Benchmark-Equivalent Benefits  (RBF = 7)</t>
  </si>
  <si>
    <t>Total Medicaid Paid for Enrollees with Money Follows the Person Benefits  (RBF = 8)</t>
  </si>
  <si>
    <t>Total Medicaid Paid for Enrollees with PRTF Benefits (RBF = A)</t>
  </si>
  <si>
    <t>Total Medicaid Paid for Enrollees with Health Opportunity Account Benefits (RBF = B)</t>
  </si>
  <si>
    <t>Total Medicaid Paid for Enrollees with ONLY Assistance with Purchase of MC Coverage Benefits (RBF = W)</t>
  </si>
  <si>
    <t>Total Medicaid Paid for Enrollees with ONLY Prescription Drug Benefits (RBF = X, Y, or Z)</t>
  </si>
  <si>
    <t>Total Medicaid Paid for Enrollees with ONLY Prescription Drug Benefits Who Are EDB Duals  (RBF = X, Y, or Z)</t>
  </si>
  <si>
    <t>% of Enrollees with Total Medicaid Paid = $0 - Aged</t>
  </si>
  <si>
    <t>% of Enrollees with Total Medicaid Paid = $0 - Disabled</t>
  </si>
  <si>
    <t>% of Enrollees with Total Medicaid Paid = $0 - Child</t>
  </si>
  <si>
    <t>% of Enrollees with Total Medicaid Paid = $0 - Adult</t>
  </si>
  <si>
    <t>% Records with Duplicated SSNs - % Ever Aliens Eligible for Only Emergency Services</t>
  </si>
  <si>
    <t>% Records with Duplicated SSNs - % Ever Eligible for Only Family Planning Services</t>
  </si>
  <si>
    <t># Adult (Age &gt; 18 Years) with Any M-CHIP Enrollment</t>
  </si>
  <si>
    <t>% Records with Duplicated SSNs for Children Under Age 21</t>
  </si>
  <si>
    <t>% Records with Duplicated SSNs for Infants Under Age 1</t>
  </si>
  <si>
    <t>% Male Child Enrollees with 12 Months Enrollment</t>
  </si>
  <si>
    <t># Aged, EDB Dual in Section 1915(c) Waiver</t>
  </si>
  <si>
    <t># Aged, Non-Dual in Section 1915(c) Waiver</t>
  </si>
  <si>
    <t># Disabled, EDB Dual in Section 1915(c) Waiver</t>
  </si>
  <si>
    <t># Disabled, Non-Dual in Section 1915(c) Waiver</t>
  </si>
  <si>
    <t># Other (Child or Adult) in Section 1915(c) Waiver</t>
  </si>
  <si>
    <t>June # Adult: Age 19-20, Excluding Institutionalized</t>
  </si>
  <si>
    <t>June # Adult: Age 21-64, Excluding Institutionalized</t>
  </si>
  <si>
    <t xml:space="preserve">% FFS Stays - Crossover   </t>
  </si>
  <si>
    <t xml:space="preserve">% FFS Stays - Non-Crossover   </t>
  </si>
  <si>
    <t>% FFS Stays - Adjusted Stays</t>
  </si>
  <si>
    <t>% Stays - Aged</t>
  </si>
  <si>
    <t>% Stays - Disabled</t>
  </si>
  <si>
    <t>% Stays - Child</t>
  </si>
  <si>
    <t>% Stays - Adult</t>
  </si>
  <si>
    <t xml:space="preserve">% FFS Claims - Crossover   </t>
  </si>
  <si>
    <t>% FFS Claims - Non-Crossover</t>
  </si>
  <si>
    <t>% FFS Claims - Adjusted Claims</t>
  </si>
  <si>
    <t>% Claims - Aged</t>
  </si>
  <si>
    <t>% Claims - Disabled</t>
  </si>
  <si>
    <t>% Claims - Child</t>
  </si>
  <si>
    <t>% Claims - Adult</t>
  </si>
  <si>
    <t xml:space="preserve">EDB Duals - Aged </t>
  </si>
  <si>
    <t>EDB Duals - Disabled</t>
  </si>
  <si>
    <t>Total MC Enrollees, Aged</t>
  </si>
  <si>
    <t>Total MC Enrollees, Disabled</t>
  </si>
  <si>
    <t>Total MC Enrollees, Child</t>
  </si>
  <si>
    <t>Total MC Enrollees, Adult</t>
  </si>
  <si>
    <t>HMO/HIO Capitation Payments</t>
  </si>
  <si>
    <t>PHP Capitation Payments</t>
  </si>
  <si>
    <t>PCCM Capitation Payments</t>
  </si>
  <si>
    <t>Ratio of Capitation Claims to Person-Month Enrollment in MC - HMO/HIO</t>
  </si>
  <si>
    <t>Ratio of Capitation Claims to Person-Month Enrollment in MC - PHP</t>
  </si>
  <si>
    <t>Ratio of Capitation Claims to Person-Month Enrollment in MC - PCCM</t>
  </si>
  <si>
    <t xml:space="preserve">Percent with Reported MC Enrollment Who Have Capitated Payments - HMO/HIO </t>
  </si>
  <si>
    <t xml:space="preserve">Percent with Reported MC Enrollment Who Have Capitated Payments - PHP </t>
  </si>
  <si>
    <t xml:space="preserve">Percent with Reported MC Enrollment Who Have Capitated Payments -PCCM </t>
  </si>
  <si>
    <t>Number of HMO/HIO or PHP Enrollees with Encounter Claims</t>
  </si>
  <si>
    <t>Aged, % Non-Dual FFS Enrollees with IP Claims (MAX TOS = 01)</t>
  </si>
  <si>
    <t>Disabled, % Non-Dual FFS Enrollees with IP Claims (MAX TOS = 01)</t>
  </si>
  <si>
    <t>Child, % Non-Dual FFS Enrollees with IP Claims (MAX TOS = 01)</t>
  </si>
  <si>
    <t>Adult, % Non-Dual FFS Enrollees with IP Claims (MAX TOS = 01)</t>
  </si>
  <si>
    <t>Aged, % Non-Dual FFS Enrollees with Drug Claims (MAX TOS = 16)</t>
  </si>
  <si>
    <t>Disabled, % Non-Dual FFS Enrollees with Drug Claims (MAX TOS = 16)</t>
  </si>
  <si>
    <t>Child, % Non-Dual FFS Enrollees with Drug Claims (MAX TOS = 16)</t>
  </si>
  <si>
    <t>Adult, % Non-Dual FFS Enrollees with Drug Claims (MAX TOS = 16)</t>
  </si>
  <si>
    <t>Aged, % Non-Dual FFS Enrollees with All Other Claims</t>
  </si>
  <si>
    <t>Disabled, % Non-Dual FFS Enrollees with All Other Claims</t>
  </si>
  <si>
    <t>Child, % Non-Dual FFS Enrollees with All Other Claims</t>
  </si>
  <si>
    <t>Adult, % Non-Dual FFS Enrollees with All Other Claims</t>
  </si>
  <si>
    <t>Aged, % FFS Duals with IP Claims (MAX TOS = 01)</t>
  </si>
  <si>
    <t>Disabled,% FFS Duals with IP Claims (MAX TOS = 01)</t>
  </si>
  <si>
    <t>Aged, % FFS Duals with Drug Claims (MAX TOS = 16)</t>
  </si>
  <si>
    <t>Disabled, % FFS Duals with Drug Claims (MAX TOS = 16)</t>
  </si>
  <si>
    <t xml:space="preserve">Aged, % FFS Duals with All Other Claims </t>
  </si>
  <si>
    <t xml:space="preserve">Disabled, % FFS Duals with All Other Claims </t>
  </si>
  <si>
    <t>Aged, % FFS Enrollees with IP Claims (MAX TOS = 01)</t>
  </si>
  <si>
    <t>Disabled, % FFS Enrollees with IP Claims (MAX TOS = 01)</t>
  </si>
  <si>
    <t>Child, % FFS Enrollees with IP Claims (MAX TOS = 01)</t>
  </si>
  <si>
    <t>Adult, % FFS Enrollees with IP Claims (MAX TOS = 01)</t>
  </si>
  <si>
    <t>Aged, % FFS Enrollees with Drug Claims (MAX TOS = 16)</t>
  </si>
  <si>
    <t>Disabled, % FFS Enrollees with Drug Claims (MAX TOS = 16)</t>
  </si>
  <si>
    <t>Child, % FFS Enrollees with Drug Claims (MAX TOS = 16)</t>
  </si>
  <si>
    <t>Adult, % FFS Enrollees with Drug Claims (MAX TOS = 16)</t>
  </si>
  <si>
    <t>Aged, % FFS Enrollees with All Other Claims</t>
  </si>
  <si>
    <t>Disabled, % FFS Enrollees with All Other Claims</t>
  </si>
  <si>
    <t>Child, % FFS Enrollees with All Other Claims</t>
  </si>
  <si>
    <t>Adult, % FFS Enrollees with All Other Claims</t>
  </si>
  <si>
    <t>% NF claims with NF Covered Days</t>
  </si>
  <si>
    <t>Percentage of Disabled Enrollees with Encounter Records, Persons Enrolled in PHP Only or PHP and PCCM only</t>
  </si>
  <si>
    <t>Percentage of Child Enrollees with Encounter Records, Persons Enrolled in PHP Only or PHP and PCCM only</t>
  </si>
  <si>
    <t>Percentage of Adult Enrollees with Encounter Records, Persons Enrolled in PHP Only or PHP and PCCM only</t>
  </si>
  <si>
    <t>Percentage of Dental (MAX TOS = 09) with Encounter Records, Persons Enrolled in PHP Only or PHP and PCCM only</t>
  </si>
  <si>
    <t>Percentage of Home Health (MAX TOS = 13) with Encounter Records, Persons Enrolled in PHP Only or PHP and PCCM only</t>
  </si>
  <si>
    <t>Percentage of Drugs (MAX TOS = 16) with Encounter Records, Persons Enrolled in PHP Only or PHP and PCCM only</t>
  </si>
  <si>
    <t>Percentage of Transportation (MAX TOS = 26) with Encounter Records, Persons Enrolled in PHP Only or PHP and PCCM only</t>
  </si>
  <si>
    <t>Percentage of Personal Care Services (MAX TOS = 30) with Encounter Records, Persons Enrolled in PHP Only or PHP and PCCM only</t>
  </si>
  <si>
    <t>Percentage of Psych Services (MAX TOS = 53) with Encounter Records, Persons Enrolled in PHP Only or PHP and PCCM only</t>
  </si>
  <si>
    <t>Percentage of Unknown (MAX TOS = 99) with Encounter Records, Persons Enrolled in PHP Only or PHP and PCCM only</t>
  </si>
  <si>
    <t>Percentage of All Other (All Other MAX TOS, Excluding Capitation Payments)  with Encounter Records, Persons Enrolled in PHP Only or PHP and PCCM only</t>
  </si>
  <si>
    <t>Percentage of Medicaid Enrollees, Persons Enrolled in PCCM only</t>
  </si>
  <si>
    <t>Percentage of Aged Medicaid Enrollees, Persons Enrolled in PCCM only</t>
  </si>
  <si>
    <t>Percentage of Disabled Medicaid Enrollees, Persons Enrolled in PCCM only</t>
  </si>
  <si>
    <t>Percentage of Child Medicaid Enrollees, Persons Enrolled in PCCM only</t>
  </si>
  <si>
    <t>Percentage of Adult Medicaid Enrollees, Persons Enrolled in PCCM only</t>
  </si>
  <si>
    <t>Total FFS Payments by All Other (Excluding Capitation Payments) Services, Persons Enrolled in HMO or HIO During Year</t>
  </si>
  <si>
    <t>Average FFS Payments by IP (MAX TOS = 01) Services, Persons Enrolled in HMO or HIO During Year</t>
  </si>
  <si>
    <t>Average FFS Payments by Drug (MAX TOS = 16) Services, Persons Enrolled in HMO or HIO During Year</t>
  </si>
  <si>
    <t>Average FFS Payments by All Other (Excluding Capitation Payments) Services, Persons Enrolled in HMO or HIO During Year</t>
  </si>
  <si>
    <t>FFS Expenditures and Users by MAX Program Type, RHC: Number of Users</t>
  </si>
  <si>
    <t>FFS Expenditures and Users by MAX Program Type, FQHC: Number of Users</t>
  </si>
  <si>
    <t>FFS Expenditures and Users by MAX Program Type, IHS: Number of Users</t>
  </si>
  <si>
    <t>FFS Expenditures and Users by MAX Program Type, Section 1915(c) Waiver: Number of Users</t>
  </si>
  <si>
    <t>HCBS Taxonomy Category Nursing: Number of 1915(c) Waiver Users</t>
  </si>
  <si>
    <t>HCBS Taxonomy Category Home Delivered Meals: Number of 1915(c) Waiver Users</t>
  </si>
  <si>
    <t>HCBS Taxonomy Category Rent and Food Expenses for Live-In Caregiver: Number of 1915(c) Waiver Users</t>
  </si>
  <si>
    <t>HCBS Taxonomy Category Home-Based Services: Number of 1915(c) Waiver Users</t>
  </si>
  <si>
    <t>HCBS Taxonomy Category Caregiver Support: Number of 1915(c) Waiver Users</t>
  </si>
  <si>
    <t>HCBS Taxonomy Category Other Mental Health and BHS : Number of 1915(c) Waiver Users</t>
  </si>
  <si>
    <t>HCBS Taxonomy Category Other Health and Therapeutic Services:  Number of 1915(c) Waiver Users</t>
  </si>
  <si>
    <t>HCBS Taxonomy Category Services Supporting Participant Direction: Number of 1915(c) Waiver Users</t>
  </si>
  <si>
    <t>HCBS Taxonomy Category Participant Training: Number of 1915(c) Waiver Users</t>
  </si>
  <si>
    <t>HCBS Taxonomy Category Equipment, Technology, and Modifications: Number of 1915(c) Waiver Users</t>
  </si>
  <si>
    <t>HCBS Taxonomy Category Non-Medical Transportation: Number of 1915(c) Waiver Users</t>
  </si>
  <si>
    <t>HCBS Taxonomy Category Community Transition Services: Number of 1915(c) Waiver Users</t>
  </si>
  <si>
    <t>HCBS Taxonomy Category Other Services: Number of 1915(c) Waiver Users</t>
  </si>
  <si>
    <t>HCBS Taxonomy Category Unknown: Number of 1915(c) Waiver Users</t>
  </si>
  <si>
    <t>Count of Aged Enrollees, Persons Ever Enrolled in HMO or HIO During Year</t>
  </si>
  <si>
    <t>Count of Disabled Enrollees, Persons Ever Enrolled in HMO or HIO During Year</t>
  </si>
  <si>
    <t>Count of Child Enrollees, Persons Ever Enrolled in HMO or HIO During Year</t>
  </si>
  <si>
    <t>Count of Adult Enrollees, Persons Ever Enrolled in HMO or HIO During Year</t>
  </si>
  <si>
    <t>Percentage of Medicaid Enrollees, Persons Ever Enrolled in HMO or HIO During Year</t>
  </si>
  <si>
    <t>Percentage of Aged Medicaid Enrollees, Persons Ever Enrolled in HMO or HIO During Year</t>
  </si>
  <si>
    <t>Percentage of Disabled Medicaid Enrollees, Persons Ever Enrolled in HMO or HIO During Year</t>
  </si>
  <si>
    <t>Percentage of Child Medicaid Enrollees, Persons Ever Enrolled in HMO or HIO During Year</t>
  </si>
  <si>
    <t>Percentage of Adult Medicaid Enrollees, Persons Ever Enrolled in HMO or HIO During Year</t>
  </si>
  <si>
    <t>Total Ever Enrolled in HMO/HIO Person-Years of Enrollment, Persons Ever Enrolled in HMO or HIO During Year</t>
  </si>
  <si>
    <t>Total Capitation Payments, Persons Ever Enrolled in HMO or HIO During Year</t>
  </si>
  <si>
    <t>Total FFS Payments, Persons Ever Enrolled in HMO or HIO During Year</t>
  </si>
  <si>
    <t>Total FFS Payments by IP (MAX TOS = 01) Services, Persons Ever Enrolled in HMO or HIO During Year</t>
  </si>
  <si>
    <t>Total FFS Payments by Drug (MAX TOS = 16) Services, Persons Ever Enrolled in HMO or HIO During Year</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</si>
  <si>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</si>
  <si>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</si>
  <si>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</si>
  <si>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</si>
  <si>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</si>
  <si>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</si>
  <si>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</si>
  <si>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</si>
  <si>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</si>
  <si>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</si>
  <si>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</si>
  <si>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</si>
  <si>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</si>
  <si>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</si>
  <si>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</si>
  <si>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</si>
  <si>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</si>
  <si>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</si>
  <si>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</si>
  <si>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</si>
  <si>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</si>
  <si>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</si>
  <si>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</si>
  <si>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</si>
  <si>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</si>
  <si>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</si>
  <si>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</si>
  <si>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</si>
  <si>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</si>
  <si>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</si>
  <si>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</si>
  <si>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</si>
  <si>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</si>
  <si>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</si>
  <si>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</si>
  <si>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</si>
  <si>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</si>
  <si>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</si>
  <si>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</si>
  <si>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</si>
  <si>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</si>
  <si>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</si>
  <si>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</si>
  <si>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</si>
  <si>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</si>
  <si>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</si>
  <si>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</si>
  <si>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</si>
  <si>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</si>
  <si>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</si>
  <si>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TOS, IP: Number of Users</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</si>
  <si>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</si>
  <si>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</si>
  <si>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</si>
  <si>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</si>
  <si>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</si>
  <si>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</si>
  <si>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</si>
  <si>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</si>
  <si>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</si>
  <si>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</si>
  <si>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</si>
  <si>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</si>
  <si>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</si>
  <si>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</si>
  <si>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</si>
  <si>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</si>
  <si>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</si>
  <si>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</si>
  <si>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</si>
  <si>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</si>
  <si>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</si>
  <si>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</si>
  <si>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</si>
  <si>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</si>
  <si>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</si>
  <si>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</si>
  <si>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</si>
  <si>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</si>
  <si>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</si>
  <si>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</si>
  <si>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</si>
  <si>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</si>
  <si>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</si>
  <si>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</si>
  <si>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</si>
  <si>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</si>
  <si>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</si>
  <si>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</si>
  <si>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</si>
  <si>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</si>
  <si>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</si>
  <si>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</si>
  <si>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</si>
  <si>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</si>
  <si>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</si>
  <si>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</si>
  <si>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</si>
  <si>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</si>
  <si>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</si>
  <si>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</si>
  <si>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Program Type, FP: Number of Users</t>
  </si>
  <si>
    <t>BLANK</t>
  </si>
  <si>
    <t>2009
Value</t>
  </si>
  <si>
    <t>2010
Value</t>
  </si>
  <si>
    <t>Cross Year Within Expected Range</t>
  </si>
  <si>
    <t>% NF claims with NF Covered Days &gt; 0</t>
  </si>
  <si>
    <t>% Claims with NF Services (MAX TOS = 07)</t>
  </si>
  <si>
    <t>% Claims with ICF/IID Services (MAX TOS = 05)</t>
  </si>
  <si>
    <t>% Claims with MH Aged Services (MAX TOS = 02)</t>
  </si>
  <si>
    <t>% Claims with IP Psych, Age &lt; 21 Services (MAX TOS = 04)</t>
  </si>
  <si>
    <t>% HMO or PACE Capitation Claims with HMO or PACE  Enrollment and Matching Plan ID</t>
  </si>
  <si>
    <t>% HMO or PACE Capitation Claims with PHP Enrollment and Matching Plan ID</t>
  </si>
  <si>
    <t>% HMO or PACE Capitation Claims with PCCM Enrollment and Matching Plan ID</t>
  </si>
  <si>
    <t>% HMO or PACE Capitation Claims with Unknown Enrollment (Plan IDs did not match)</t>
  </si>
  <si>
    <t>% PHP Capitation Claims with Dental PHP Enrollment and Matching Plan ID</t>
  </si>
  <si>
    <t>% PHP Capitation Claims with BHO PHP Enrollment and Matching Plan ID</t>
  </si>
  <si>
    <t>% PHP Capitation Claims with Prenatal PHP Enrollment and Matching Plan ID</t>
  </si>
  <si>
    <t>% PHP Capitation Claims with LTC PHP Enrollment and Matching Plan ID</t>
  </si>
  <si>
    <t>% PHP Capitation Claims with Other PHP Enrollment and Matching Plan ID</t>
  </si>
  <si>
    <t>% PHP Capitation Claims with PHP Enrollment and Matching Plan ID</t>
  </si>
  <si>
    <t>% PHP Capitation Claims with HMO or PACE Enrollment and Matching Plan ID</t>
  </si>
  <si>
    <t>% PHP Capitation Claims with PCCM Enrollment and Matching Plan ID</t>
  </si>
  <si>
    <t>% PHP Capitation Claims with Unknown Enrollment (Plan IDs did not match)</t>
  </si>
  <si>
    <t>% PCCM Capitation Claims with PCCM Enrollment and Matching Plan ID</t>
  </si>
  <si>
    <t>% PCCM Capitation Claims with HMO or PACE Enrollment and Matching Plan ID</t>
  </si>
  <si>
    <t>% PCCM Capitation Claims with PHP Enrollment and Matching Plan ID</t>
  </si>
  <si>
    <t>% PCCM Capitation Claims with Unknown Enrollment (Plan IDs did not match)</t>
  </si>
  <si>
    <t xml:space="preserve">% Claims with Physician Services (MAX TOS = 08) </t>
  </si>
  <si>
    <t xml:space="preserve">% Claims with Other Practitioner Services (MAX TOS = 10) </t>
  </si>
  <si>
    <t>% Claims with Medispan Drug Classification</t>
  </si>
  <si>
    <t>% Claims with Generic Therapeutic Class Drug Classification</t>
  </si>
  <si>
    <t>% Claims with Specific Therapeutic Class Drug Classification</t>
  </si>
  <si>
    <t># Child (Age &lt; 19 Years) with Any M-CHIP Enrollment</t>
  </si>
  <si>
    <t>% Enrollees with 12 Months Enrollment</t>
  </si>
  <si>
    <t>% Aged Enrollees with 12 Months Enrollment</t>
  </si>
  <si>
    <t>% Disabled Enrollees with 12 Months Enrollment</t>
  </si>
  <si>
    <t>% Adult Enrollees with 12 Months Enrollment</t>
  </si>
  <si>
    <t>June - % EDB Duals with Part A/B Medicare</t>
  </si>
  <si>
    <t xml:space="preserve">June - % EDB Dualswith Part B Medicare only </t>
  </si>
  <si>
    <t xml:space="preserve">June - % EDB Duals with Part A Medicare only </t>
  </si>
  <si>
    <t># of Enrollees with Full Scope Benefits (RBF = 1)</t>
  </si>
  <si>
    <t># Person-Years for Enrollees with Full Scope Benefits (RBF = 1)</t>
  </si>
  <si>
    <t># of Enrollees with ONLY Alien Benefits (RBF = 2)</t>
  </si>
  <si>
    <t># of Enrollees with Alien Benefits (RBF = 2)</t>
  </si>
  <si>
    <t># Person-Years for Enrollees with Alien Benefits (RBF = 2)</t>
  </si>
  <si>
    <t># of EDB Duals Enrollees with ONLY Medicare Cost Sharing Benefits (RBF = 3)</t>
  </si>
  <si>
    <t># of EDB Duals Enrollees with Medicare Cost Sharing Benefits (RBF = 3)</t>
  </si>
  <si>
    <t># Person-Years for of EDB Duals Enrollees with Medicare Cost Sharing Benefits (RBF = 3)</t>
  </si>
  <si>
    <t># of Enrollees with Pregnancy-Related Benefits (RBF = 4)</t>
  </si>
  <si>
    <t># Person-Years for Enrollees with Pregnancy-Related Benefits (RBF = 4)</t>
  </si>
  <si>
    <t># of Enrollees with Other Benefits (RBF = 5)</t>
  </si>
  <si>
    <t># of Enrollees with ONLY Family Planning Only Benefits (RBF = 6)</t>
  </si>
  <si>
    <t># of Enrollees with Family Planning Only Benefits (RBF = 6)</t>
  </si>
  <si>
    <t># of Enrollees with Benchmark-Equivalent Benefits (RBF = 7)</t>
  </si>
  <si>
    <t># of Enrollees with Money Follows the Person Benefits (RBF = 8)</t>
  </si>
  <si>
    <t># of Enrollees with PRTF Benefits (RBF = A)</t>
  </si>
  <si>
    <t># of Enrollees with ONLY Assistance with Purchase of MC Coverage (RBF = W)</t>
  </si>
  <si>
    <t># of Enrollees with Assistance with Purchase of MC Coverage (RBF = W)</t>
  </si>
  <si>
    <t># of Enrollees with ONLY Prescription Drug Benefits (May Have a Month or More of RBF = 3) (RBF = X, Y, or Z)</t>
  </si>
  <si>
    <t># of Enrollees with Prescription Drug Benefits (RBF = X, Y, or Z)</t>
  </si>
  <si>
    <t># of Enrollees with ONLY Prescription Drug Benefits Who Are EDB Duals (RBF = X, Y, or Z)</t>
  </si>
  <si>
    <t># of Enrollees with ONLY Very Restricted Benefits (RBF = 2, 3, 6, W, X, Y, or Z)</t>
  </si>
  <si>
    <t># Person-Years for Enrollees with Other Benefits (RBF = 5)</t>
  </si>
  <si>
    <t># Person-Years for Enrollees with Family Planning Only Benefits (RBF = 6)</t>
  </si>
  <si>
    <t># Person-Years for Enrollees with Benchmark-Equivalent Benefits (RBF = 7)</t>
  </si>
  <si>
    <t># Person-Years for Enrollees with Money Follows the Person Benefits (RBF = 8)</t>
  </si>
  <si>
    <t># Person-Years for Enrollees with PRTF Benefits (RBF = A)</t>
  </si>
  <si>
    <t># Person-Years for Enrollees with Health Opportunity Account Benefits (RBF = B)</t>
  </si>
  <si>
    <t># Person-Years for Enrollees with Assistance with Purchase of MC Coverage (RBF = W)</t>
  </si>
  <si>
    <t># Person-Years for Enrollees with Prescription Drug Benefits (RBF = X, Y, or Z)</t>
  </si>
  <si>
    <t>% Enrollees with Family Planning Only Benefits Who Are Male (RBF = 6)</t>
  </si>
  <si>
    <t>Medicaid Paid - 25th Percentile</t>
  </si>
  <si>
    <t xml:space="preserve">Medicaid Paid - 50th Percentile (Median) </t>
  </si>
  <si>
    <t xml:space="preserve">Medicaid Paid - 75th Percentile </t>
  </si>
  <si>
    <t>Medicaid Paid - 95th Percentile</t>
  </si>
  <si>
    <t>Medicaid Paid - 99th Percentile</t>
  </si>
  <si>
    <t>HCBS Taxonomy Category Case Management: Number of 1915(c) Waiver Users</t>
  </si>
  <si>
    <t>HCBS Taxonomy Category Round-the-Clock Services: Number of 1915(c) Waiver Users</t>
  </si>
  <si>
    <t>HCBS Taxonomy Category Supported Employment: Number of 1915(c) Waiver Users</t>
  </si>
  <si>
    <t>HCBS Taxonomy Category Day Services: Number of 1915(c) Waiver Users</t>
  </si>
  <si>
    <t>Total Capitation Payments, Persons Enrolled in PCCM only</t>
  </si>
  <si>
    <t>Count of Enrollees, Persons Enrolled in PCCM only</t>
  </si>
  <si>
    <t>Count of Enrollees, Persons Ever Enrolled in HMO or HIO During Year</t>
  </si>
  <si>
    <t>30% (+/-)</t>
  </si>
  <si>
    <t>10% (+/-)</t>
  </si>
  <si>
    <t>15% (+/-)</t>
  </si>
  <si>
    <t xml:space="preserve">N/A </t>
  </si>
  <si>
    <t>Cross Year Within Range</t>
  </si>
  <si>
    <t>Cross Year Expected Range</t>
  </si>
  <si>
    <t>Abbreviations and Acronyms in the Validation Tables</t>
  </si>
  <si>
    <t>Psych = Psychiatric</t>
  </si>
  <si>
    <t>Tech = Technologically</t>
  </si>
  <si>
    <t>Acronyms</t>
  </si>
  <si>
    <t>AAA = Social Security area number (first 3 digits of a Social Security number)</t>
  </si>
  <si>
    <t>AFDC = Aid to Families with Dependent Children</t>
  </si>
  <si>
    <t xml:space="preserve">AFDC-U = Aid to Families with Dependent Children for Unemployed parents </t>
  </si>
  <si>
    <t>ASD = Autism Spectrum Disorder</t>
  </si>
  <si>
    <t>BHO = Behavioral Health Organization</t>
  </si>
  <si>
    <t>BHS = Behavioral Health Services</t>
  </si>
  <si>
    <t>CLTC = Community Long Term Care</t>
  </si>
  <si>
    <t>CPT-4 = Current Procedural Terminology, 4th Edition</t>
  </si>
  <si>
    <t>CY = Calendar Year</t>
  </si>
  <si>
    <t>DOB = Date of Birth</t>
  </si>
  <si>
    <t>EDB = Medicare Enrollment Database</t>
  </si>
  <si>
    <t>EDB Dual = Enrollment Database Dual status (annual)</t>
  </si>
  <si>
    <t>EL = Eligibility</t>
  </si>
  <si>
    <t>FFS = Fee for Service</t>
  </si>
  <si>
    <t>FP = Family Planning</t>
  </si>
  <si>
    <t>FQHC = Federally Qualified Health Center</t>
  </si>
  <si>
    <t>GG = Social Security Group number (middle 2 digits of a Social Security number)</t>
  </si>
  <si>
    <t>HCBS = Home and Community Based Services</t>
  </si>
  <si>
    <t>HCPCS = Health Care Common Procedure Coding System</t>
  </si>
  <si>
    <t>HGT = High Group Test</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</si>
  <si>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</si>
  <si>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</si>
  <si>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</si>
  <si>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</si>
  <si>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</si>
  <si>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ICF/IID = Intermediate Care Facility for Individuals with Intellectual Disabilities</t>
  </si>
  <si>
    <t>ICD-9-CM = International Classification of Diseases, 9th Edition</t>
  </si>
  <si>
    <t>ID = Identifier</t>
  </si>
  <si>
    <t>ID/DD = Intellectual Disability/Development Disability</t>
  </si>
  <si>
    <t>IHS = Indian Health Service</t>
  </si>
  <si>
    <t>ILTC = Institutional Long Term Care</t>
  </si>
  <si>
    <t>IP = Inpatient hospital claims file; Inpatient</t>
  </si>
  <si>
    <t>LT = Institutionalized Long Term care claims file</t>
  </si>
  <si>
    <t>LTC = Long Term Care</t>
  </si>
  <si>
    <t>MAX = Medicaid Analytic Extract</t>
  </si>
  <si>
    <t>MAX TOS = Medicaid Analytic Extract Type of Service</t>
  </si>
  <si>
    <t>MC = Managed Care</t>
  </si>
  <si>
    <t>MH = Mental Hospital</t>
  </si>
  <si>
    <t>MI/SED = Mental Illness/Serious Emotional Disturbance</t>
  </si>
  <si>
    <t>MSIS = Medicaid Statistical Information System</t>
  </si>
  <si>
    <t>M-CHIP = Medicaid State Children's Health Insurance Program</t>
  </si>
  <si>
    <t>N/A = Not Applicable or Not Available</t>
  </si>
  <si>
    <t>NDC = National Drug Code</t>
  </si>
  <si>
    <t>NF = Nursing Facility</t>
  </si>
  <si>
    <t>NPI = National Provider Identifier</t>
  </si>
  <si>
    <t>OT = Other, Non-institutional claims file; Occupational Therapy</t>
  </si>
  <si>
    <t>PACE = Program of All-Inclusive Care for the Elderly</t>
  </si>
  <si>
    <t>PCCM = Primary Care Case Management</t>
  </si>
  <si>
    <t>PHP = Prepaid Health Plan</t>
  </si>
  <si>
    <t>POS = Place of Service</t>
  </si>
  <si>
    <t>PRTF = Psychiatric Residential Treatment Facilities</t>
  </si>
  <si>
    <t>PT = Physical Therapy</t>
  </si>
  <si>
    <t>RBF = Restricted Benefits Flag</t>
  </si>
  <si>
    <t>SSA = Social Security Administration</t>
  </si>
  <si>
    <t>SSN = Social Security Number</t>
  </si>
  <si>
    <t>UB-92 = Universal Billing 1992</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</si>
  <si>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</si>
  <si>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</si>
  <si>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</si>
  <si>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</si>
  <si>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</si>
  <si>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</si>
  <si>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</si>
  <si>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S-CHIP = State-financed State Children's Health Insurance Program</t>
  </si>
  <si>
    <t>SCHIP = SCHIP code</t>
  </si>
  <si>
    <t>SSSS = Social Security Serial number (last 4 digits of a Social Security number)</t>
  </si>
  <si>
    <t>TANF = Temporary Assistance for Needy Families</t>
  </si>
  <si>
    <t>TOS = Type of Service</t>
  </si>
  <si>
    <t>TPL = Third Party Liability</t>
  </si>
  <si>
    <t>% Stays with NPI (Not 0, 8 or 9 filled)</t>
  </si>
  <si>
    <t>% Stays with Provider Taxonomy  (Not 0, 8 or 9 filled)</t>
  </si>
  <si>
    <t>FFS Stays - Average Medicaid Paid, Adjusted Stays (Include $0)</t>
  </si>
  <si>
    <t>Average Medicaid Paid for Stays with Missing Medicaid Eligibility and &gt; $0 Paid (Excludes S-CHIP Only)</t>
  </si>
  <si>
    <t># of Stays with &gt; $1 Million Paid</t>
  </si>
  <si>
    <t>% Section 1915(c) Waiver Stays (Program Type = 6 or 7)</t>
  </si>
  <si>
    <t>Total Medicaid Paid among Section 1915(c) Waiver Claims (Program Type = 6 or 7)</t>
  </si>
  <si>
    <t>Average Medicaid Paid (Stays with &gt; $0 Paid)</t>
  </si>
  <si>
    <t>Average Medicaid Paid per Covered Day (&gt; $0 Paid and &gt; 0 Days)</t>
  </si>
  <si>
    <t>Average TPL Paid for Stays with TPL</t>
  </si>
  <si>
    <t>Average # of UB-92 Accomodation Codes (&gt; 0 codes)</t>
  </si>
  <si>
    <t>Average # of UB-92 Ancillary Codes (&gt; 0 codes)</t>
  </si>
  <si>
    <t>Average Length of Stay</t>
  </si>
  <si>
    <t>Average Covered Days (&gt; 0 Days)</t>
  </si>
  <si>
    <t>Average # of Diagnosis Codes (&gt; 0 codes)</t>
  </si>
  <si>
    <t>% Stays with Primary Diagnosis Code Length = 3</t>
  </si>
  <si>
    <t>% Stays with Primary Diagnosis Code Length = 4</t>
  </si>
  <si>
    <t>% Stays with Primary Diagnosis Code Length = 5</t>
  </si>
  <si>
    <t>Average # of Procedure Codes (&gt; 0 codes)</t>
  </si>
  <si>
    <t>% Stays with Procedure Code with ICD-9-CM Indicator</t>
  </si>
  <si>
    <t xml:space="preserve">Average Length of Stay </t>
  </si>
  <si>
    <t>% Family Planning Stays (Program Type = 2)</t>
  </si>
  <si>
    <t>% Claims with NPI (Not 0, 8 or 9 filled)</t>
  </si>
  <si>
    <t>% Claims with Provider Taxonomy  (Not 0, 8 or 9 filled)</t>
  </si>
  <si>
    <t>Average Medicaid Paid for Claims with Missing Medicaid Eligibility and &gt; $0 Paid (Excludes S-CHIP Only)</t>
  </si>
  <si>
    <t>% Section 1915(c) Waiver Claims (Program Type = 6 or 7)</t>
  </si>
  <si>
    <t>Average Medicaid Paid (Claims with &gt; $0 Paid) per Covered Day for  NF (MAX TOS = 07) Services</t>
  </si>
  <si>
    <t>Average Medicaid Paid (Claims with &gt; $0 Paid) per Covered Day for  ICF/IID (MAX TOS = 05) Services</t>
  </si>
  <si>
    <t>Average Medicaid Paid (Claims with &gt; $0 Paid) per Covered Day for  MH Aged (MAX TOS = 02) Services</t>
  </si>
  <si>
    <t>Average Medicaid Paid (Claims with &gt; $0 Paid) per Covered Day for  IP Psych, Age &lt; 21 (MAX TOS = 04) Services</t>
  </si>
  <si>
    <t>Average days for NF claims with Covered Days</t>
  </si>
  <si>
    <t>Average days for ICF/IID claims with Covered Days</t>
  </si>
  <si>
    <t>Average days for MH Aged claims with Covered Days</t>
  </si>
  <si>
    <t>Average days for IP Psych, Age &lt; 21 Claims with Covered Days</t>
  </si>
  <si>
    <t>% Claims with Primary Diagnosis Code Length = 3</t>
  </si>
  <si>
    <t>% Claims with Primary Diagnosis Code Length = 4</t>
  </si>
  <si>
    <t>% Claims with Primary Diagnosis Code Length = 5</t>
  </si>
  <si>
    <t>Average Medicaid Paid (Claims with &gt; $0 Paid)</t>
  </si>
  <si>
    <t>Average days for NF claims with Covered Days &gt; 0</t>
  </si>
  <si>
    <t>Average days for ICF/IID claims with Covered Days &gt; 0</t>
  </si>
  <si>
    <t>Average days for MH Aged claims with Covered Days  &gt; 0</t>
  </si>
  <si>
    <t>Average days for IP Psych, Age &lt; 21 Claims with Covered Days  &gt; 0</t>
  </si>
  <si>
    <t xml:space="preserve">% Capitation Claims </t>
  </si>
  <si>
    <t>% Claims with NPI (Not 0, 8, or 9 filled, Excluding Capitation Claims)</t>
  </si>
  <si>
    <t>% Claims with Provider Taxonomy  (Not 0, 8, or 9 filled, Excluding Capitation Claims)</t>
  </si>
  <si>
    <t>FFS Claims - Average Medicaid Paid, Adjusted Claims (Include $0)</t>
  </si>
  <si>
    <t>Average Medicaid Paid per HMO Capitation Claim</t>
  </si>
  <si>
    <t>Average Medicaid Paid per PHP Capitation Claim</t>
  </si>
  <si>
    <t>Average Medicaid Paid per PCCM Capitation Claim</t>
  </si>
  <si>
    <t>% Waiver Claims (Program Type = 6 or 7) with Span Bill</t>
  </si>
  <si>
    <t>% CLTC Claims (Excluding CLTC flag = 16-20) with Span Bill</t>
  </si>
  <si>
    <t>% Claims with Place of Service = Office (POS Code = 11)</t>
  </si>
  <si>
    <t>% Claims with Place of Service = Home (POS Code = 12)</t>
  </si>
  <si>
    <t>% Claims with Place of Service = Hospital (POS Code = 21)</t>
  </si>
  <si>
    <t>% Claims with Place of Service = Nursing Facility (POS Code = 32)</t>
  </si>
  <si>
    <t>% Claims with Place of Service = Inpatient Psychiatric (POS Code = 51)</t>
  </si>
  <si>
    <t>% Claims with Place of Service = Psychiatric Residential (POS Code = 56)</t>
  </si>
  <si>
    <t>% Claims with Place of Service = Emergency Room (POS Code = 23)</t>
  </si>
  <si>
    <t>% Claims with Place of Service = Outpatient (POS Code = 22)</t>
  </si>
  <si>
    <t>% Claims with Place of Service = Unknown/Other (POS Code = 99)</t>
  </si>
  <si>
    <t>Average TPL Paid for Claims with TPL</t>
  </si>
  <si>
    <t xml:space="preserve">Average Medicaid Paid (Claims with &gt; $0 Paid) </t>
  </si>
  <si>
    <t>Average Medicaid Paid (Claims with &gt; $0 Paid) for Physician Services (MAX TOS = 08 )</t>
  </si>
  <si>
    <t xml:space="preserve">Average Medicaid Paid (Claims with &gt; $0 Paid) for Dental Services (MAX TOS = 09) </t>
  </si>
  <si>
    <t>Average Medicaid Paid (Claims with &gt; $0 Paid) for Other Practitioner Services (MAX TOS = 10)</t>
  </si>
  <si>
    <t>Average Medicaid Paid (Claims with &gt; $0 Paid) for  Outpatient Services (MAX TOS = 11)</t>
  </si>
  <si>
    <t>Average Medicaid Paid (Claims with &gt; $0 Paid) for Clinic Services (MAX TOS = 12)</t>
  </si>
  <si>
    <t>Average Medicaid Paid (Claims with &gt; $0 Paid) for Home Health Services (MAX TOS = 13)</t>
  </si>
  <si>
    <t>Average Medicaid Paid (Claims with &gt; $0 Paid) for Lab/Xray Services (MAX TOS = 15)</t>
  </si>
  <si>
    <t>Average Medicaid Paid (Claims with &gt; $0 Paid) for Drugs (MAX TOS = 16)</t>
  </si>
  <si>
    <t>Average Medicaid Paid (Claims with &gt; $0 Paid) for Other Services (MAX TOS = 19)</t>
  </si>
  <si>
    <t>Average Medicaid Paid (Claims with &gt; $0 Paid) for Durable Medical Equipment (MAX TOS = 51)</t>
  </si>
  <si>
    <t>Average Medicaid Paid (Claims with &gt; $0 Paid) for Transportation Services (MAX TOS = 26)</t>
  </si>
  <si>
    <t>Average Medicaid Paid (Claims with &gt; $0 Paid) for Personal Care Services (MAX TOS = 30)</t>
  </si>
  <si>
    <t xml:space="preserve">Average Medicaid Paid (Claims with &gt; $0 Paid) for Targeted Case Management (MAX TOS = 31) </t>
  </si>
  <si>
    <t>Average Medicaid Paid (Claims with &gt; $0 Paid) for Rehabilitation Services (MAX TOS = 33)</t>
  </si>
  <si>
    <t>Average Medicaid Paid (Claims with &gt; $0 Paid) for PT/OT/Hearing/Speech Services (MAX TOS = 34)</t>
  </si>
  <si>
    <t>Average Medicaid Paid (Claims with &gt; $0 Paid) for Hospice Services (MAX TOS = 35)</t>
  </si>
  <si>
    <t>Average Medicaid Paid (Claims with &gt; $0 Paid) for Residential Care Services (MAX TOS = 52)</t>
  </si>
  <si>
    <t>Average Medicaid Paid (Claims with &gt; $0 Paid) for Psychiatric Services (MAX TOS = 53)</t>
  </si>
  <si>
    <t>Average Medicaid Paid (Claims with &gt; $0 Paid) for Adult Day Care (MAX TOS = 54)</t>
  </si>
  <si>
    <t>% Claims with Program Type = Family Planning (Program Type = 2)</t>
  </si>
  <si>
    <t>% Claims with Program Type = Rural Health Clinic (Program Type = 3)</t>
  </si>
  <si>
    <t>% Claims with Program Type = Federally Qualified Health Center (Program Type = 4)</t>
  </si>
  <si>
    <t>% Claims with Program Type = Indian Health Services (Program Type = 5)</t>
  </si>
  <si>
    <t>% Claims with Program Type = Home and Community Based Waiver (Program Type = 6 or 7)</t>
  </si>
  <si>
    <t>% Claims with Program Type =  Home and Community Based Waiver (Program Type = 6 or 7) with HCBS Taxonomy</t>
  </si>
  <si>
    <t>Average Expenditures - Family Planning  (Program Type = 2)</t>
  </si>
  <si>
    <t>Average Expenditures - Rural Health Clinic (Program Type = 3)</t>
  </si>
  <si>
    <t>Average Expenditures - Federally Qualified Health Center (Program Type = 4)</t>
  </si>
  <si>
    <t>Average Expenditures - Indian Health Services (Program Type = 5)</t>
  </si>
  <si>
    <t>Average Expenditures - Home and Community Based Waiver (Program Type = 6 or 7)</t>
  </si>
  <si>
    <t>Average Expenditures - Home and Community Based Waiver (Program Type = 6 or 7) with HCBS Taxonomy</t>
  </si>
  <si>
    <t>% Claims with Primary Diagnosis Code with Secondary Diagnosis Code</t>
  </si>
  <si>
    <t>% Waiver Claims (Program Type = 6 or 7) with Procedure Code</t>
  </si>
  <si>
    <t>% CLTC Claims (Excluding CLTC flag = 16-20) with Procedure Code</t>
  </si>
  <si>
    <t>% Claims: Not a CLTC Claim (CLTC flag = 00)</t>
  </si>
  <si>
    <t>% CLTC Non-Waiver Claims (CLTC flag = 11-20)</t>
  </si>
  <si>
    <t>% Claims with CLTC Non-Waiver Personal Care (CLTC flag = 11)</t>
  </si>
  <si>
    <t>% Claims with CLTC Non-Waiver Private Duty Nurse (CLTC flag = 12)</t>
  </si>
  <si>
    <t>% Claims with CLTC Non-Waiver Adult Day Care (CLTC flag = 13)</t>
  </si>
  <si>
    <t>% Claims with CLTC Non-Waiver Home Health (CLTC flag = 14)</t>
  </si>
  <si>
    <t>% Claims with CLTC Non-Waiver Residential Care (CLTC flag = 15)</t>
  </si>
  <si>
    <t>% Claims with CLTC Non-Waiver Rehabilitation (CLTC flag = 16)</t>
  </si>
  <si>
    <t>% Claims with CLTC Non-Waiver Targeted Case Management (CLTC flag = 17)</t>
  </si>
  <si>
    <t>% Claims with CLTC Non-Waiver Transportation (CLTC flag = 18)</t>
  </si>
  <si>
    <t>% Claims with CLTC Non-Waiver Hospice (CLTC flag = 19)</t>
  </si>
  <si>
    <t>% Claims with CLTC Non-Waiver Durable Medical Equipment (CLTC flag = 20)</t>
  </si>
  <si>
    <t>% CLTC Waiver Claims (CLTC flag = 30-40)</t>
  </si>
  <si>
    <t>% Claims with CLTC Other Waiver (CLTC flag = 30)</t>
  </si>
  <si>
    <t>% Claims with CLTC Waiver Personal Care (CLTC flag = 31)</t>
  </si>
  <si>
    <t>% Claims with CLTC Waiver Private Duty Nurse (CLTC flag = 32)</t>
  </si>
  <si>
    <t>% Claims with CLTC Waiver Adult Day Care (CLTC flag = 33)</t>
  </si>
  <si>
    <t>% Claims with CLTC Waiver Home Health (CLTC flag = 34)</t>
  </si>
  <si>
    <t>% Claims with CLTC Waiver Residential Care (CLTC flag = 35)</t>
  </si>
  <si>
    <t>% Claims with CLTC Waiver Rehabilitation (CLTC flag = 36)</t>
  </si>
  <si>
    <t>% Claims with CLTC Waiver Targeted Case Management (CLTC flag = 37)</t>
  </si>
  <si>
    <t>% Claims with CLTC Waiver Transportation (CLTC flag = 38)</t>
  </si>
  <si>
    <t>% Claims with CLTC Waiver Hospice (CLTC flag = 39)</t>
  </si>
  <si>
    <t>% Claims with CLTC Waiver Durable Medical Equipment (CLTC flag = 40)</t>
  </si>
  <si>
    <t xml:space="preserve">% CLTC Non-Waiver Claims (CLTC flag = 11-15) </t>
  </si>
  <si>
    <t>% Family Planning Claims (Program Type = 2)</t>
  </si>
  <si>
    <t>% Claims with NDC Configuration Indicator = Products (NDC format indicator IND = 4-6)</t>
  </si>
  <si>
    <t>% Claims with NDC Configuration Indicator = Health Related Item (NDC format indicator IND = 7)</t>
  </si>
  <si>
    <t>% Claims with NDC Configuration Indicator = Products (NDC format indicator = 4-6)</t>
  </si>
  <si>
    <t>% Claims with NDC Configuration Indicator  = Health Related Item (NDC format indicator = 7)</t>
  </si>
  <si>
    <t>% with No Claims (Recipient Indicator = 0)</t>
  </si>
  <si>
    <t>% with FFS Only Claims (Recipient Indicator = 1)</t>
  </si>
  <si>
    <t>% with Only Capitation Claims (Recipient Indicator = 2)</t>
  </si>
  <si>
    <t>% with Only Encounter Claims (Recipient Indicator = 3)</t>
  </si>
  <si>
    <t>% with FFS and Capitation Claims (Recipient Indicator = 4)</t>
  </si>
  <si>
    <t>% with Capitation and Encounter Claims Only (Recipient Indicator = 5)</t>
  </si>
  <si>
    <t>% with FFS and Encounter Claims Only (Recipient Indicator = 6)</t>
  </si>
  <si>
    <t>% with FFS, Capitation, and Encounter Claims (Recipient Indicator = 7)</t>
  </si>
  <si>
    <t>% with Any FFS Claims (Recipient Indicator = 1,4,6 or 7)</t>
  </si>
  <si>
    <t>% with Only Non-FFS Claims (Recipient Indicator = 2,3 or 5)</t>
  </si>
  <si>
    <t>Average Medicaid Paid for People with FFS Claims and Missing Medicaid Eligibility (Excludes S-CHIP Only)</t>
  </si>
  <si>
    <t>% with External SSN from EDB (External SSN source = 1)</t>
  </si>
  <si>
    <t>% with External SSN from State-Provided Cross-Reference File (External SSN source = 2)</t>
  </si>
  <si>
    <t>% Age 85 and over</t>
  </si>
  <si>
    <t># Age 65 and over, Excluding Institutionalized</t>
  </si>
  <si>
    <t>% with Century of Birth 18, 19 or 20</t>
  </si>
  <si>
    <t># with MSIS Date of Death not equal to SSA Date of Death</t>
  </si>
  <si>
    <t>% Aged Groups (MAX Elig Code = 11,21,31,41,51) Who Are EDB Duals</t>
  </si>
  <si>
    <t>% Disabled Groups (MAX Elig Code = 12,22,32,3A,42 or 52) Who Are EDB Duals</t>
  </si>
  <si>
    <t>% Disabled Groups (MAX Elig Code = 12,22,32,3A,42 or 52) - EDB Dual Not Reported in MSIS (EDB Dual = 50)</t>
  </si>
  <si>
    <t>% Disabled Groups (MAX Elig Code = 12,22,32,3A,42 or 52) - EDB QMB Only (EDB Dual = 51)</t>
  </si>
  <si>
    <t>% Disabled Groups (MAX Elig Code = 12,22,32,3A,42 or 52) - EDB QMB Plus (EDB Dual = 52)</t>
  </si>
  <si>
    <t>% Disabled Groups (MAX Elig Code = 12,22,32,3A,42 or 52) - EDB SLMB Only (EDB Dual = 53)</t>
  </si>
  <si>
    <t>% Disabled Groups (MAX Elig Code = 12,22,32,3A,42 or 52) - EDB SLMB Plus (EDB Dual = 54)</t>
  </si>
  <si>
    <t>% Disabled Groups (MAX Elig Code = 12,22,32,3A,42 or 52) - EDB QDWI (EDB Dual = 55)</t>
  </si>
  <si>
    <t>% Disabled Groups (MAX Elig Code = 12,22,32,3A,42 or 52) - EDB QI-1 (EDB Dual = 56)</t>
  </si>
  <si>
    <t>% Disabled Groups (MAX Elig Code = 12,22,32,3A,42 or 52) - EDB QI-2 (EDB Dual = 57)</t>
  </si>
  <si>
    <t>% Disabled Groups (MAX Elig Code = 12,22,32,3A,42 or 52) - EDB Other (EDB Dual = 58)</t>
  </si>
  <si>
    <t>% Disabled Groups (MAX Elig Code = 12,22,32,3A,42 or 52) - % EDB Dual Type Unknown (EDB Dual = 59)</t>
  </si>
  <si>
    <t>% Disabled Groups (MAX Elig Code = 12,22,32,3A,42 or 52) - % EDB Dual Status Unknown (EDB Dual = 98)</t>
  </si>
  <si>
    <t>% EDB Duals with Full Benefits (EDB Dual = 50,52,54 or 58)</t>
  </si>
  <si>
    <t>% EDB Duals with Restricted Benefits (EDB Dual = 51,53,55,56 or 57)</t>
  </si>
  <si>
    <t># EDB Duals with EDB Date of Death not equal to MSIS Date of Death</t>
  </si>
  <si>
    <t># EDB Duals with EDB Date of Death not equal to SSA Date of Death</t>
  </si>
  <si>
    <t>% EDB Duals with Original Reason for Medicare Entitlement - Aged (Medicare Original Reason Code = 0)</t>
  </si>
  <si>
    <t>% EDB Duals with Original Reason for Medicare Entitlement - Disabled (Medicare Original Reason Code = 1)</t>
  </si>
  <si>
    <t>% EDB Duals with Original Reason for Medicare Entitlement - End Stage Renal Disease (Medicare Original Reason Code = 2)</t>
  </si>
  <si>
    <t>% EDB Duals with Original Reason for Medicare Entitlement - Disabled with End Stage Renal Disease (Medicare Original Reason Code = 3)</t>
  </si>
  <si>
    <t xml:space="preserve">% Aged Groups (MAX Elig Code = 11,21,31,41 or 51) Who Are &gt; 64 Years </t>
  </si>
  <si>
    <t>% Disabled Groups (MAX Elig Code = 12,22,32,3A,42 or 52) Who Are &gt; 64 Years</t>
  </si>
  <si>
    <t>% Child Groups (MAX Elig Code = 14,16, 24, 34, 44, 48 or 54) Who Are &lt; 21 Years</t>
  </si>
  <si>
    <t>%  Adult Groups (MAX Elig Code = 15,17,25,35,45 or 55) Who Are &gt; 20 Years</t>
  </si>
  <si>
    <t>%  MAX 1115 Expansion Enrollees (MAX Elig Code = 51,52,54 or 55) with 1115 Waiver Enrollment (Waiver Type = 1,5,6,A or F)</t>
  </si>
  <si>
    <t xml:space="preserve">JUNE % MAX 1115 Expansion Group (MAX Elig Code = 51,52,54 or 55) with 1115 Waiver Enrollment (Waiver Type = 1,5,6,A or F) </t>
  </si>
  <si>
    <t>% MAX 1115 Waiver Enrollees (Waiver Type = 1,5,6,A or F) in MAX 1115 Expansion Group (MAX Elig Code = 51,52,54 or 55)</t>
  </si>
  <si>
    <t>JUNE % MAX 1115 Waiver Enrollees (Waiver Type = 1,5,6,A or F) in MAX 1115 Expansion Group (MAX Elig Code = 51,52,54 or 55)</t>
  </si>
  <si>
    <t>Aged, Cash (MAX Elig Code = 11)</t>
  </si>
  <si>
    <t>Aged, Medically Needy (MAX Elig Code = 21)</t>
  </si>
  <si>
    <t>Aged, Poverty (MAX Elig Code = 31)</t>
  </si>
  <si>
    <t>Other Aged (MAX Elig Code = 41)</t>
  </si>
  <si>
    <t>1115 Aged (MAX Elig Code = 51)</t>
  </si>
  <si>
    <t>Disabled, Cash (MAX Elig Code = 12)</t>
  </si>
  <si>
    <t>Disabled, Medically Needy (MAX Elig Code = 22)</t>
  </si>
  <si>
    <t>Disabled, Poverty (MAX Elig Code = 32 or 3A)</t>
  </si>
  <si>
    <t>Other Disabled (MAX Elig Code = 42)</t>
  </si>
  <si>
    <t>1115 Disabled (MAX Elig Code = 52)</t>
  </si>
  <si>
    <t>AFDC Child, Cash (MAX Elig Code = 14)</t>
  </si>
  <si>
    <t>AFDC-U Child, Cash (MAX Elig Code = 16)</t>
  </si>
  <si>
    <t>AFDC Child, Medically Needy (MAX Elig Code = 24)</t>
  </si>
  <si>
    <t>Child Poverty (MAX Elig Code = 34)</t>
  </si>
  <si>
    <t>Other Child (MAX Elig Code = 44)</t>
  </si>
  <si>
    <t>Foster Care Child (MAX Elig Code = 48)</t>
  </si>
  <si>
    <t>1115 Child (MAX Elig Code = 54)</t>
  </si>
  <si>
    <t>AFDC Adult, Cash (MAX Elig Code = 15)</t>
  </si>
  <si>
    <t>AFDC-U Adult, Cash (MAX Elig Code = 17)</t>
  </si>
  <si>
    <t>AFDC Adult, Medically Needy (MAX Elig Code = 25)</t>
  </si>
  <si>
    <t>Adult, Poverty (MAX Elig Code = 35)</t>
  </si>
  <si>
    <t>Other Adult (MAX Elig Code = 45)</t>
  </si>
  <si>
    <t>1115 Adult (MAX Elig Code = 55)</t>
  </si>
  <si>
    <t># with Any ILTC FFS Claims (Includes NF, ICF/IID, Aged Mental Hospital, IP Psych Age &lt; 21 years, MAX TOS = 02, 04, 05 or 07)</t>
  </si>
  <si>
    <t># with Any CLTC FFS Claims (Excludes CLTC flag = 16-20)</t>
  </si>
  <si>
    <t>% Enrollees with Any CLTC FFS Claims (Excludes CLTC flag = 16-20)</t>
  </si>
  <si>
    <t>% Aged Enrollees with Any CLTC FFS Claims (Excludes CLTC flag = 16-20)</t>
  </si>
  <si>
    <t>% Disabled Enrollees with Any CLTC FFS Claims (Excludes CLTC flag = 16-20)</t>
  </si>
  <si>
    <t>% Child Enrollees with Any CLTC FFS Claims (Excludes CLTC flag = 16-20)</t>
  </si>
  <si>
    <t>% Adult Enrollees with Any CLTC FFS Claims (Excludes CLTC flag = 16-20)</t>
  </si>
  <si>
    <t xml:space="preserve"># with ILTC FFS Claims and CLTC FFS Claims (Excludes CLTC flag = 16-20) </t>
  </si>
  <si>
    <t># Ever Enrolled in Section 1915(c) Waiver or with Any CLTC FFS Claims (Excludes CLTC flag = 16-20)</t>
  </si>
  <si>
    <t># Ever Enrolled in Any Section 1915(c) Waiver (Waiver Type = G-P)</t>
  </si>
  <si>
    <t># with Section 1915(c) Waiver for Aged and Disabled (Waiver Type = G)</t>
  </si>
  <si>
    <t># Aged, EDB Dual with Section 1915(c) Waiver for Aged and Disabled (Waiver Type = G)</t>
  </si>
  <si>
    <t># Aged, Non-Dual with Section 1915(c) Waiver for Aged and Disabled (Waiver Type = G)</t>
  </si>
  <si>
    <t># Disabled, EDB Dual with Section 1915(c) Waiver for Aged and Disabled (Waiver Type = G)</t>
  </si>
  <si>
    <t># Disabled, Non-Dual with Section 1915(c) Waiver for Aged and Disabled (Waiver Type = G)</t>
  </si>
  <si>
    <t># Other (Child or Adult) with Section 1915(c) Waiver for Aged and Disabled (Waiver Type = G)</t>
  </si>
  <si>
    <t># with Section 1915(c) Waiver for Aged (Waiver Type = H)</t>
  </si>
  <si>
    <t># Aged, EDB Dual with Section 1915(c) Waiver for Aged (Waiver Type = H)</t>
  </si>
  <si>
    <t># Aged, Non-Dual with Section 1915(c) Waiver for Aged (Waiver Type = H)</t>
  </si>
  <si>
    <t># Disabled, EDB Dual with Section 1915(c) Waiver for Aged (Waiver Type = H)</t>
  </si>
  <si>
    <t># Disabled, Non-Dual with Section 1915(c) Waiver for Aged (Waiver Type = H)</t>
  </si>
  <si>
    <t># Other (Child or Adult) with Section 1915(c) Waiver for Aged (Waiver Type = H)</t>
  </si>
  <si>
    <t># with Section 1915(c) Waiver for Physically Disabled (Waiver Type = I)</t>
  </si>
  <si>
    <t># Aged, EDB Dual with Section 1915(c) Waiver for Physically Disabled (Waiver Type = I)</t>
  </si>
  <si>
    <t># Aged, Non-Dual with Section 1915(c) Waiver for Physically Disabled (Waiver Type = I)</t>
  </si>
  <si>
    <t># Disabled, EDB Dual with Section 1915(c) Waiver for Physically Disabled (Waiver Type = I)</t>
  </si>
  <si>
    <t># Disabled, Non-Dual with Section 1915(c) Waiver for Physically Disabled (Waiver Type = I)</t>
  </si>
  <si>
    <t># Other (Child or Adult) with Section 1915(c) Waiver for Physically Disabled (Waiver Type = I)</t>
  </si>
  <si>
    <t># with Section 1915(c) Waiver for People with Brain Injuries (Waiver Type = J)</t>
  </si>
  <si>
    <t># Aged, EDB Dual with Section 1915(c) Waiver for People with Brain Injuries (Waiver Type = J)</t>
  </si>
  <si>
    <t># Aged, Non-Dual with Section 1915(c) Waiver for People with Brain Injuries (Waiver Type = J)</t>
  </si>
  <si>
    <t># Disabled, EDB Dual with Section 1915(c) Waiver for People with Brain Injuries (Waiver Type = J)</t>
  </si>
  <si>
    <t># Disabled, Non-Dual with Section 1915(c) Waiver for People with Brain Injuries (Waiver Type = J)</t>
  </si>
  <si>
    <t># Other (Child or Adult) with Section 1915(c) Waiver for People with Brain Injuries (Waiver Type = J)</t>
  </si>
  <si>
    <t># with Section 1915(c) Waiver for People with HIV/AIDS (Waiver Type = K)</t>
  </si>
  <si>
    <t># Aged, EDB Dual with Section 1915(c) Waiver for People with HIV/AIDS (Waiver Type = K)</t>
  </si>
  <si>
    <t># Aged, Non-Dual with Section 1915(c) Waiver for People with HIV/AIDS (Waiver Type = K)</t>
  </si>
  <si>
    <t># Disabled, EDB Dual with Section 1915(c) Waiver for People with HIV/AIDS (Waiver Type = K)</t>
  </si>
  <si>
    <t># Disabled, Non-Dual with Section 1915(c) Waiver for People with HIV/AIDS (Waiver Type = K)</t>
  </si>
  <si>
    <t># Other (Child or Adult) with Section 1915(c) Waiver for People with HIV/AIDS (Waiver Type = K)</t>
  </si>
  <si>
    <t># with Section 1915(c) Waiver for People with ID/DD (Waiver Type = L)</t>
  </si>
  <si>
    <t># Aged, EDB Dual with Section 1915(c) Waiver for People with ID/DD (Waiver Type = L)</t>
  </si>
  <si>
    <t># Aged, Non-Dual with Section 1915(c) Waiver for People with ID/DD (Waiver Type = L)</t>
  </si>
  <si>
    <t># Disabled, EDB Dual with Section 1915(c) Waiver for People with ID/DD (Waiver Type = L)</t>
  </si>
  <si>
    <t># Disabled, Non-Dual with Section 1915(c) Waiver for People with ID/DD (Waiver Type = L)</t>
  </si>
  <si>
    <t># Other (Child or Adult) with Section 1915(c) Waiver for People with ID/DD (Waiver Type = L)</t>
  </si>
  <si>
    <t># with Section 1915(c) Waiver for People with MI/SED (Waiver Type = M)</t>
  </si>
  <si>
    <t># Aged, EDB Dual with Section 1915(c) Waiver for People with MI/SED (Waiver Type = M)</t>
  </si>
  <si>
    <t># Aged, Non-Dual with Section 1915(c) Waiver for People with MI/SED (Waiver Type = M)</t>
  </si>
  <si>
    <t># Disabled, EDB Dual with Section 1915(c) Waiver for People with MI/SED (Waiver Type = M)</t>
  </si>
  <si>
    <t># Disabled, Non-Dual with Section 1915(c) Waiver for People with MI/SED (Waiver Type = M)</t>
  </si>
  <si>
    <t># Other (Child or Adult) with Section 1915(c) Waiver for People with MI/SED (Waiver Type = M)</t>
  </si>
  <si>
    <t># with Section 1915(c) Waiver for Tech Dependent/Medically Fragile (Waiver Type = N)</t>
  </si>
  <si>
    <t># Aged, EDB Dual with Section 1915(c) Waiver for Tech Dependent/Medically Fragile (Waiver Type = N)</t>
  </si>
  <si>
    <t># Aged, Non-Dual with Section 1915(c) Waiver for Tech Dependent/Medically Fragile (Waiver Type = N)</t>
  </si>
  <si>
    <t># Disabled, EDB Dual with Section 1915(c) Waiver for Tech Dependent/Medically Fragile (Waiver Type = N)</t>
  </si>
  <si>
    <t># Disabled, Non-Dual with Section 1915(c) Waiver for Tech Dependent/Medically Fragile (Waiver Type = N)</t>
  </si>
  <si>
    <t># Other (Child or Adult) with Section 1915(c) Waiver for Tech Dependent/Medically Fragile (Waiver Type = N)</t>
  </si>
  <si>
    <t># with Section 1915(c) Waiver for People with Autism/ASD (Waiver Type = P)</t>
  </si>
  <si>
    <t># Aged, EDB Dual with Section 1915(c) Waiver for People with Autism/ASD (Waiver Type = P)</t>
  </si>
  <si>
    <t># Aged, Non-Dual with Section 1915(c) Waiver for People with Autism/ASD (Waiver Type = P)</t>
  </si>
  <si>
    <t># Disabled, EDB Dual with Section 1915(c) Waiver for People with Autism/ASD (Waiver Type = P)</t>
  </si>
  <si>
    <t># Disabled, Non-Dual with Section 1915(c) Waiver for People with Autism/ASD (Waiver Type = P)</t>
  </si>
  <si>
    <t># Other (Child or Adult) with Section 1915(c) Waiver for People with Autism/ASD (Waiver Type = P)</t>
  </si>
  <si>
    <t># with Section 1915(c) Waiver for Unspecified or Unknown Populations (Waiver Type = O)</t>
  </si>
  <si>
    <t># Aged, EDB Dual with Section 1915(c) Waiver for Unspecified or Unknown Populations (Waiver Type = O)</t>
  </si>
  <si>
    <t># Aged, Non-Dual with Section 1915(c) Waiver for Unspecified or Unknown Populations (Waiver Type = O)</t>
  </si>
  <si>
    <t># Disabled, EDB Dual with Section 1915(c) Waiver for Unspecified or Unknown Populations (Waiver Type = O)</t>
  </si>
  <si>
    <t># Disabled, Non-Dual with Section 1915(c) Waiver for Unspecified or Unknown Populations (Waiver Type = O)</t>
  </si>
  <si>
    <t># Other (Child or Adult) with Section 1915(c) Waiver for Unspecified or Unknown Populations (Waiver Type = O)</t>
  </si>
  <si>
    <t xml:space="preserve">% of Section 1915(c) Waiver Enrollees with No Waiver Claim (Program Type = 6 or 7) </t>
  </si>
  <si>
    <t># Section 1915(c) Claim (Program Type = 6 or 7) Recipients with No Waiver Enrollment</t>
  </si>
  <si>
    <t>% of Section 1915(c) Claim (Program Type = 6 or 7) Recipients with No Waiver Enrollment</t>
  </si>
  <si>
    <t xml:space="preserve">% of Section 1915(c) Waiver Enrollees not Enrolled in HMOs/HIOs with No Waiver claim (Program Type = 6 or 7) </t>
  </si>
  <si>
    <t># Section 1915(c) Claim (Program Type=6 or 7) Recipients</t>
  </si>
  <si>
    <t># with Any 1115 Waiver (Waiver Type = 1,5,6,A or F)</t>
  </si>
  <si>
    <t>% Aged Enrollees with Any 1115 Waiver (Waiver Type = 1,5,6,A or F)</t>
  </si>
  <si>
    <t xml:space="preserve">% Disabled Enrollees with Any 1115 Waiver (Waiver Type = 1,5,6,A or F) </t>
  </si>
  <si>
    <t>% Child Enrollees with Any 1115 Waiver (Waiver Type = 1,5,6,A or F)</t>
  </si>
  <si>
    <t>% Adult Enrollees with Any 1115 Waiver  (Waiver Type = 1,5,6,A or F)</t>
  </si>
  <si>
    <t>% with Any HMO/HIO Enrollment (Waiver Type = 1,5,6,A or F)</t>
  </si>
  <si>
    <t># with Any 1915(b) Waiver (Waiver Type = 2)</t>
  </si>
  <si>
    <t xml:space="preserve">% Aged Enrollees with Any 1915(b) Waiver (Waiver Type = 2) </t>
  </si>
  <si>
    <t>% Disabled Enrollees with Any 1915(b) Waiver (Waiver Type = 2)</t>
  </si>
  <si>
    <t>% Child Enrollees with Any 1915(b) Waiver (Waiver Type = 2)</t>
  </si>
  <si>
    <t>% Adult Enrollees with Any 1915(b) Waiver (Waiver Type = 2)</t>
  </si>
  <si>
    <t>% with Any HMO/HIO Enrollment (Waiver Type = 2)</t>
  </si>
  <si>
    <t>% with Any HMO/HIO or PHP Enrollment (Waiver Type = 2)</t>
  </si>
  <si>
    <t># with Any Combined 1915(b)(c) Waiver (Waiver Type = 4)</t>
  </si>
  <si>
    <t>% Aged Enrollees with Any Combined 1915(b)(c) Waiver (Waiver Type = 4)</t>
  </si>
  <si>
    <t xml:space="preserve">% Disabled Enrollees with Any Combined 1915(b)(c) Waiver (Waiver Type = 4) </t>
  </si>
  <si>
    <t>% Child Enrollees with Any Combined 1915(b)(c) Waiver (Waiver Type = 4)</t>
  </si>
  <si>
    <t>% Adult Enrollees with Any Combined 1915(b)(c) Waiver (Waiver Type = 4)</t>
  </si>
  <si>
    <t>% with Any HMO/HIO Enrollment (Waiver Type = 4)</t>
  </si>
  <si>
    <t>% with Any HMO/HIO or PHP Enrollment (Waiver Type = 4)</t>
  </si>
  <si>
    <t xml:space="preserve"># with 1115 HIFA Waiver (Waiver Type = 5) </t>
  </si>
  <si>
    <t># with 1115 Pharmacy Waiver Coverage (Waiver Type = 6)</t>
  </si>
  <si>
    <t>% Aged Enrollees with Pharmacy Waiver Coverage (Waiver Type = 6)</t>
  </si>
  <si>
    <t>% Disabled Enrollees with Any Pharmacy Waiver Coverage (Waiver Type = 6)</t>
  </si>
  <si>
    <t>% Child Enrollees with Any Pharmacy Waiver Coverage (Waiver Type = 6)</t>
  </si>
  <si>
    <t>% Adult Enrollees with Any Pharmacy Waiver Coverage (Waiver Type = 6)</t>
  </si>
  <si>
    <t>% with Any HMO/HIO Enrollment (Waiver Type = 6)</t>
  </si>
  <si>
    <t># with Other Type of Waiver (Waiver Type = 7)</t>
  </si>
  <si>
    <t># with Unknown Type of Waiver (Waiver Type = 9)</t>
  </si>
  <si>
    <t># with 1115 Disaster-Related Waiver (Waiver Type = A)</t>
  </si>
  <si>
    <t># with 1115 Family Planning Only Waiver (Waiver Type = F)</t>
  </si>
  <si>
    <t>June # Adult: Age 0-18, Excluding Institutionalized</t>
  </si>
  <si>
    <t>June #  Age 65 and over, Excluding Institutionalized</t>
  </si>
  <si>
    <t>June % Assistance with Purchase of MC Coverage (RBF = W)</t>
  </si>
  <si>
    <t xml:space="preserve">June % Non-Dual Pharmacy Plus Benefits (RBF = X) </t>
  </si>
  <si>
    <t>June % EDB Dual with Pharmacy Plus and Medicare Cost Sharing Benefits (RBF = Y)</t>
  </si>
  <si>
    <t>June % EDB Dual with Pharmacy Plus but no Medicare Cost Sharing Benefits (RBF = Z)</t>
  </si>
  <si>
    <t>June % Private Health Insurance (Private Insurance Code = 2, 3 or 4)</t>
  </si>
  <si>
    <t>June Total Enrollees with TANF flag (TANF flag = 2)</t>
  </si>
  <si>
    <t>Average Medicaid Paid per Enrollee</t>
  </si>
  <si>
    <t>Average Medicaid Paid per Enrollee - Disabled</t>
  </si>
  <si>
    <t>Average Medicaid Paid per Enrollee - Child</t>
  </si>
  <si>
    <t>Average Medicaid Paid per Enrollee - Adult</t>
  </si>
  <si>
    <t>Average Medicaid Paid per Female Enrollee</t>
  </si>
  <si>
    <t>Average Medicaid Paid per Male Enrollee</t>
  </si>
  <si>
    <t>Average Medicaid Paid per EDB Dual Enrollee</t>
  </si>
  <si>
    <t>Average Medicaid Paid per EDB Dual Enrollee - Aged</t>
  </si>
  <si>
    <t>Average Medicaid Paid per EDB Dual Enrollee - Disabled</t>
  </si>
  <si>
    <t>Average Medicaid Paid per EDB Dual Enrollee - Female</t>
  </si>
  <si>
    <t>Average Medicaid Paid per EDB Dual Enrollee - Male</t>
  </si>
  <si>
    <t>Average Medicaid Paid per EDB Duals with Full Benefits (EDB Dual = 50,52,54 or 58)</t>
  </si>
  <si>
    <t>Average Medicaid Paid per EDB Duals with Restricted Benefits (EDB Dual = 51,53,55,56 or 57)</t>
  </si>
  <si>
    <t>Average Medicaid Paid per Enrollee with ILTC Claims (MAX TOS = 02, 04, 05 or 07)</t>
  </si>
  <si>
    <t>Average Medicaid Paid per Enrollee with CLTC Claims (Excluding CLTC flag = 16-20)</t>
  </si>
  <si>
    <t>Average Medicaid Paid per Enrollee with ILTC (MAX TOS = 02, 04, 05 or 07) and CLTC Claims (Excluding CLTC flag = 16-20)</t>
  </si>
  <si>
    <t>Average Medicaid Paid per Section 1915(c) Enrollee</t>
  </si>
  <si>
    <t xml:space="preserve">Average Medicaid Paid per Enrollee - Section 1915(c) Waiver for Aged and Disabled (Waiver Type = G) </t>
  </si>
  <si>
    <t>Average Medicaid Paid per Enrollee -  Section 1915(c) Waiver for Aged (Waiver Type = H)</t>
  </si>
  <si>
    <t>Average Medicaid Paid per Enrollee -  Section 1915(c) Waiver for Physically Disabled (Waiver Type = I)</t>
  </si>
  <si>
    <t>Average Medicaid Paid per Enrollee -  Section 1915(c) Waiver for People with Brain Injuries (Waiver Type = J)</t>
  </si>
  <si>
    <t>Average Medicaid Paid per Enrollee -  Section 1915(c) Waiver for People with HIV/AIDS (Waiver Type = K)</t>
  </si>
  <si>
    <t>Average Medicaid Paid per Enrollee -  Section 1915(c) Waiver for People with ID/DD (Waiver Type = L)</t>
  </si>
  <si>
    <t>Average Medicaid Paid per Enrollee -  Section 1915(c) Waiver for People with MI/SED (Waiver Type = M)</t>
  </si>
  <si>
    <t>Average Medicaid Paid per Enrollee -  Section 1915(c) Waiver for Tech Dependent/Medically Fragile (Waiver Type = N)</t>
  </si>
  <si>
    <t>Average Medicaid Paid per Enrollee -  Section 1915(c) Waiver for People with Autism/ASD (Waiver Type = P)</t>
  </si>
  <si>
    <t>Average Medicaid Paid per Enrollee -- Section 1915(c) Waiver for None of the Above (Waiver Type = O)</t>
  </si>
  <si>
    <t>Total Waiver Amount Paid - Section 1915(c) Waiver for Aged and Disabled (Waiver Type = G)</t>
  </si>
  <si>
    <t>Total Waiver Amount Paid - Section 1915(c) Waiver for Aged (Waiver Type = H)</t>
  </si>
  <si>
    <t>Total Waiver Amount Paid - Section 1915(c) Waiver for Physically Disabled (Waiver Type = I)</t>
  </si>
  <si>
    <t>Total Waiver Amount Paid - Section 1915(c) Waiver for People with Brain Injuries (Waiver Type = J)</t>
  </si>
  <si>
    <t>Total Waiver Amount Paid - Section 1915(c) Waiver for People with HIV/AIDS (Waiver Type = K)</t>
  </si>
  <si>
    <t>Total Waiver Amount Paid - Section 1915(c) Waiver for People with ID/DD (Waiver Type = L)</t>
  </si>
  <si>
    <t>Total Waiver Amount Paid - Section 1915(c) Waiver for People with MI/SED (Waiver Type = M)</t>
  </si>
  <si>
    <t>Total Waiver Amount Paid - Section 1915(c) Waiver for Tech Dependent/Medically Fragile (Waiver Type = N)</t>
  </si>
  <si>
    <t>Total Waiver Amount Paid - Section 1915(c) Waiver for People with Autism/ASD (Waiver Type = P)</t>
  </si>
  <si>
    <t>Total Waiver Amount Paid - Section 1915(c) Waiver for None of the Above (Waiver Type = O)</t>
  </si>
  <si>
    <t>Average 1915(c) Waiver Amount Paid (Program Type 6 or 7) per Section 1915(c) Enrollee</t>
  </si>
  <si>
    <t>Average Waiver Amount Paid per Enrollee - Section 1915(c) Waiver for Aged and Disabled (Waiver Type = G)</t>
  </si>
  <si>
    <t>Average Waiver Amount Paid per Enrollee - Section 1915(c) Waiver for Aged (Waiver Type = H)</t>
  </si>
  <si>
    <t>Average Waiver Amount Paid per Enrollee - Section 1915(c) Waiver for Physically Disabled (Waiver Type = I)</t>
  </si>
  <si>
    <t>Average Waiver Amount Paid per Enrollee - Section 1915(c) Waiver for People with Brain Injuries (Waiver Type = J)</t>
  </si>
  <si>
    <t>Average Waiver Amount Paid per Enrollee - Section 1915(c) Waiver for People with HIV/AIDS (Waiver Type = K)</t>
  </si>
  <si>
    <t>Average Waiver Amount Paid per Enrollee - Section 1915(c) Waiver for People with ID/DD (Waiver Type = L)</t>
  </si>
  <si>
    <t>Average Waiver Amount Paid per Enrollee - Section 1915(c) Waiver for People with MI/SED (Waiver Type = M)</t>
  </si>
  <si>
    <t>Average Waiver Amount Paid per Enrollee - Section 1915(c) Waiver for Tech Dependent/Medically Fragile (Waiver Type = N)</t>
  </si>
  <si>
    <t>Average Waiver Amount Paid per Enrollee - Section 1915(c) Waiver for People with Autism/ASD (Waiver Type = P)</t>
  </si>
  <si>
    <t>Average Waiver Amount Paid per Enrollee - Section 1915(c) Waiver for None of the Above (Waiver Type = O)</t>
  </si>
  <si>
    <t xml:space="preserve">HCBS Taxonomy Category Case Management:Total 1915(c) Waiver Amount Paid (code = 01) </t>
  </si>
  <si>
    <t>HCBS Taxonomy Category Case Management: Average 1915(c) Waiver Amount Paid per User</t>
  </si>
  <si>
    <t>HCBS Taxonomy Category Round-the-Clock Services: Total 1915(c) Waiver Amount Paid (code = 02)</t>
  </si>
  <si>
    <t>HCBS Taxonomy Category Round-the-Clock Services: Average 1915(c) Waiver Amount Paid per User</t>
  </si>
  <si>
    <t>HCBS Taxonomy Category Supported Employment: Total 1915(c) Waiver Amount Paid (code = 03)</t>
  </si>
  <si>
    <t>HCBS Taxonomy Category Supported Employment: Average 1915(c) Waiver Amount Paid per User</t>
  </si>
  <si>
    <t>HCBS Taxonomy Category Day Services: Total 1915(c) Waiver Amount Paid (code = 04)</t>
  </si>
  <si>
    <t>HCBS Taxonomy Category Day Services: Average 1915(c) Waiver Amount Paid per User</t>
  </si>
  <si>
    <t>HCBS Taxonomy Category Nursing: Total 1915(c) Waiver Amount Paid (code = 05)</t>
  </si>
  <si>
    <t>HCBS Taxonomy Category Nursing: Average 1915(c) Waiver Amount Paid per User</t>
  </si>
  <si>
    <t>HCBS Taxonomy Category Home Delivered Meals: Total 1915(c) Waiver Amount Paid (code = 06)</t>
  </si>
  <si>
    <t>HCBS Taxonomy Category Home Delivered Meals: Average 1915(c) Waiver Amount Paid per User</t>
  </si>
  <si>
    <t>HCBS Taxonomy Category Rent and Food Expenses for Live-In Caregiver: Total 1915(c) Waiver Amount Paid (code = 07)</t>
  </si>
  <si>
    <t>HCBS Taxonomy Category Rent and Food Expenses for Live-In Caregiver: Average 1915(c) Waiver Amount Paid per User</t>
  </si>
  <si>
    <t>HCBS Taxonomy Category Home-Based Services: Total 1915(c) Waiver Amount Paid (code = 08)</t>
  </si>
  <si>
    <t>HCBS Taxonomy Category Home-Based Services: Average 1915(c) Waiver Amount Paid per User</t>
  </si>
  <si>
    <t>HCBS Taxonomy Category Caregiver Support: Total 1915(c) Waiver Amount Paid (code = 09)</t>
  </si>
  <si>
    <t>HCBS Taxonomy Category Caregiver Support: Average 1915(c) Waiver Amount Paid per User</t>
  </si>
  <si>
    <t>HCBS Taxonomy Category Other Mental Health and BHS : Total 1915(c) Waiver Amount Paid (code = 10)</t>
  </si>
  <si>
    <t>HCBS Taxonomy Category Other Mental Health and BHS : Average 1915(c) Waiver Amount Paid per User</t>
  </si>
  <si>
    <t>HCBS Taxonomy Category Other Health and Therapeutic Services: Total 1915(c) Waiver Amount Paid (code = 11)</t>
  </si>
  <si>
    <t>HCBS Taxonomy Category Other Health and Therapeutic Services: Average 1915(c) Waiver Amount Paid per User</t>
  </si>
  <si>
    <t>HCBS Taxonomy Category Services Supporting Participant Direction: Total 1915(c) Waiver Amount Paid (code = 12)</t>
  </si>
  <si>
    <t>HCBS Taxonomy Category Services Supporting Participant Direction: Average 1915(c) Waiver Amount Paid per User</t>
  </si>
  <si>
    <t>HCBS Taxonomy Category Participant Training: Total 1915(c) Waiver Amount Paid (code = 13)</t>
  </si>
  <si>
    <t>HCBS Taxonomy Category Participant Training: Average 1915(c) Waiver Amount Paid per User</t>
  </si>
  <si>
    <t>HCBS Taxonomy Category Equipment, Technology, and Modifications: Total 1915(c) Waiver Amount Paid (code = 14)</t>
  </si>
  <si>
    <t>HCBS Taxonomy Category Equipment, Technology, and Modifications: Average 1915(c) Waiver Amount Paid per User</t>
  </si>
  <si>
    <t>HCBS Taxonomy Category Non-Medical Transportation: Total 1915(c) Waiver Amount Paid (code = 15)</t>
  </si>
  <si>
    <t>HCBS Taxonomy Category Non-Medical Transportation: Average 1915(c) Waiver Amount Paid per User</t>
  </si>
  <si>
    <t>HCBS Taxonomy Category Community Transition Services: Total 1915(c) Waiver Amount Paid (code = 16)</t>
  </si>
  <si>
    <t>HCBS Taxonomy Category Community Transition Services: Average 1915(c) Waiver Amount Paid per User</t>
  </si>
  <si>
    <t>HCBS Taxonomy Category Other Services: Total 1915(c) Waiver Amount Paid (code = 17)</t>
  </si>
  <si>
    <t>HCBS Taxonomy Category Other Services: Average 1915(c) Waiver Amount Paid per User</t>
  </si>
  <si>
    <t>HCBS Taxonomy Category Unknown: Total 1915(c) Waiver Amount Paid (code = 99)</t>
  </si>
  <si>
    <t>HCBS Taxonomy Category Unknown: Average 1915(c) Waiver Amount Paid per User</t>
  </si>
  <si>
    <t>Average Medicaid Paid per Enrollee with Full Scope Benefits (RBF = 1)</t>
  </si>
  <si>
    <t>Average Medicaid Paid per Enrollee with ONLY Alien Benefits (RBF = 2)</t>
  </si>
  <si>
    <t>Average Medicaid Paid per EDB Dual with ONLY Medicare Cost Sharing Benefits (RBF = 3)</t>
  </si>
  <si>
    <t>Average Medicaid Paid per Enrollee with Pregancy-Related Benefits (RBF = 4)</t>
  </si>
  <si>
    <t>Average Medicaid Paid per Enrollee with Other Benefits (RBF = 5)</t>
  </si>
  <si>
    <t>Average Medicaid Paid per Enrollee with ONLY Family Planning Only Benefits  (RBF = 6)</t>
  </si>
  <si>
    <t>Average Medicaid Paid per Enrollee with Benchmark-Equivalent Benefits  (RBF = 7)</t>
  </si>
  <si>
    <t>Average Medicaid Paid per Enrollee with Money Follows the Person Benefits  (RBF = 8)</t>
  </si>
  <si>
    <t>Average Medicaid Paid per Enrollee with PRTF Benefits (RBF = A)</t>
  </si>
  <si>
    <t>Average Medicaid Paid per Enrollee with Health Opportunity Account Benefits (RBF = B)</t>
  </si>
  <si>
    <t>Average Medicaid Paid per Enrollee with ONLY Assistance with Purchase of MC Coverage Benefits (RBF = W)</t>
  </si>
  <si>
    <t>Average Medicaid Paid per Enrollee with ONLY Prescription Drug Benefits (RBF = X, Y, or Z)</t>
  </si>
  <si>
    <t>Average Medicaid Paid per Person Ever Enrolled in M-CHIP - Age &lt; 19 Years</t>
  </si>
  <si>
    <t>Average Medicaid Paid per Person Ever Enrolled in M-CHIP - Age &gt; 18 Years</t>
  </si>
  <si>
    <t>Average Medicaid Paid per Aged Enrollee</t>
  </si>
  <si>
    <t>Average Medicaid Paid per Disabled Enrollee</t>
  </si>
  <si>
    <t>Average Medicaid Paid per Child Enrollee</t>
  </si>
  <si>
    <t>Average Medicaid Paid per Adult Enrollee</t>
  </si>
  <si>
    <t xml:space="preserve">Average Medicaid Paid per EDB Dual Enrollee </t>
  </si>
  <si>
    <t>Average Medicaid Paid per EDB Dual Aged Enrollee</t>
  </si>
  <si>
    <t>Average Medicaid Paid per EDB Dual Disabled Enrollee</t>
  </si>
  <si>
    <t>Average Medicaid Paid per EDB Dual Female Enrollee</t>
  </si>
  <si>
    <t>Average Medicaid Paid per EDB Dual Male Enrollee</t>
  </si>
  <si>
    <t>Average Medicaid Paid per Person Ever Enrolled in M-CHIP</t>
  </si>
  <si>
    <t>Average Medicaid Paid per Child (Age &lt; 19 Years) Ever Enrolled in M-CHIP</t>
  </si>
  <si>
    <t>Average Medicaid Paid per Adult (Age &gt; 18 Years) Ever Enrolled in M-CHIP</t>
  </si>
  <si>
    <t>Total MC Enrollees, Aged, Cash (MAX Elig Code = 11)</t>
  </si>
  <si>
    <t>Total MC Enrollees, Aged, Medically Needy (MAX Elig Code = 21)</t>
  </si>
  <si>
    <t>Total MC Enrollees, Aged, Poverty (MAX Elig Code = 31)</t>
  </si>
  <si>
    <t>Total MC Enrollees, Other Aged (MAX Elig Code = 41)</t>
  </si>
  <si>
    <t>Total MC Enrollees, 1115 Aged (MAX Elig Code = 51)</t>
  </si>
  <si>
    <t>Total MC Enrollees, Disabled, Cash (MAX Elig Code = 12)</t>
  </si>
  <si>
    <t>Total MC Enrollees, Disabled, Medically Needy (MAX Elig Code = 22)</t>
  </si>
  <si>
    <t>Total MC Enrollees, Disabled, Poverty (MAX Elig Code = 32)</t>
  </si>
  <si>
    <t>Total MC Enrollees, Disabled, Poverty (MAX Elig Code = 3A)</t>
  </si>
  <si>
    <t>Total MC Enrollees, Other Disabled (MAX Elig Code = 42)</t>
  </si>
  <si>
    <t>Total MC Enrollees, 1115 Disabled (MAX Elig Code = 52)</t>
  </si>
  <si>
    <t>Total MC Enrollees, AFDC Child, Cash (MAX Elig Code = 14)</t>
  </si>
  <si>
    <t>Total MC Enrollees, AFDC-U Child, Cash (MAX Elig Code = 16)</t>
  </si>
  <si>
    <t>Total MC Enrollees, AFDC Child, Medically Needy (MAX Elig Code = 24)</t>
  </si>
  <si>
    <t>Total MC Enrollees, Child Poverty (MAX Elig Code = 34)</t>
  </si>
  <si>
    <t>Total MC Enrollees, Other Child (MAX Elig Code = 44)</t>
  </si>
  <si>
    <t>Total MC Enrollees, Foster Care Child (MAX Elig Code = 48)</t>
  </si>
  <si>
    <t>Total MC Enrollees, 1115 Child (MAX Elig Code = 54)</t>
  </si>
  <si>
    <t>Total MC Enrollees, AFDC Adult, Cash (MAX Elig Code = 15)</t>
  </si>
  <si>
    <t>Total MC Enrollees, AFDC-U Adult, Cash (MAX Elig Code = 17)</t>
  </si>
  <si>
    <t>Total MC Enrollees, AFDC Adult, Medically Needy (MAX Elig Code = 25)</t>
  </si>
  <si>
    <t>Total MC Enrollees, Adult, Poverty (MAX Elig Code = 35)</t>
  </si>
  <si>
    <t>Total MC Enrollees, Other Adult (MAX Elig Code = 45)</t>
  </si>
  <si>
    <t>Total MC Enrollees, 1115 Adult (MAX Elig Code = 55)</t>
  </si>
  <si>
    <t>June % HMO/HIO Only (MC Combination Code = 01)</t>
  </si>
  <si>
    <t>June % Dental Plan Only (MC Combination Code = 02)</t>
  </si>
  <si>
    <t>June % BHO Only (MC Combination Code = 03)</t>
  </si>
  <si>
    <t>June % PCCM Only (MC Combination Code = 04)</t>
  </si>
  <si>
    <t>June % Other MC Only (MC Combination Code = 05)</t>
  </si>
  <si>
    <t>June % HMO/HIO &amp; Dental (MC Combination Code = 06)</t>
  </si>
  <si>
    <t>June % HMO/HIO &amp; BHO (MC Combination Code = 07)</t>
  </si>
  <si>
    <t>June % HMO/HIO &amp; Other MC (MC Combination Code = 08)</t>
  </si>
  <si>
    <t>June % HMO/HIO &amp; Dental &amp; BHO (MC Combination Code = 09)</t>
  </si>
  <si>
    <t>June % Dental &amp; PCCM (MC Combination Code = 10)</t>
  </si>
  <si>
    <t>June % BHO &amp; PCCM (MC Combination Code = 11)</t>
  </si>
  <si>
    <t>June % Other MC &amp; PCCM (MC Combination Code = 12)</t>
  </si>
  <si>
    <t>June % Dental &amp; BHO &amp; PCCM (MC Combination Code = 13)</t>
  </si>
  <si>
    <t>June % Dental &amp; BHO (MC Combination Code = 14)</t>
  </si>
  <si>
    <t>June % Other Combinations (MC Combination Code = 15)</t>
  </si>
  <si>
    <t>June % FFS Only (MC Combination Code = 16)</t>
  </si>
  <si>
    <t>June % MC Status Unknown (MC Combination Code = 99)</t>
  </si>
  <si>
    <t>Average Capitation Payment per Person-Month Enrollment in MC</t>
  </si>
  <si>
    <t>Average Capitation Payment per Person-Month Enrollment in MC - HMO/HIO</t>
  </si>
  <si>
    <t>Average Capitation Payment per Person-Month Enrollment in MC - PHP</t>
  </si>
  <si>
    <t>Average Capitation Payment per Person-Month Enrollment in MC - PCCM</t>
  </si>
  <si>
    <t>Average Capitation Payments, Persons Ever Enrolled in HMO or HIO During Year</t>
  </si>
  <si>
    <t>Average Capitation Payments for Aged Enrollees, Persons Ever Enrolled in HMO or HIO During Year</t>
  </si>
  <si>
    <t>Average Capitation Payments for Disabled Enrollees, Persons Ever Enrolled in HMO or HIO During Year</t>
  </si>
  <si>
    <t>Average Capitation Payments for Child Enrollees, Persons Ever Enrolled in HMO or HIO During Year</t>
  </si>
  <si>
    <t>Average Capitation Payments for Adult Enrollees, Persons Ever Enrolled in HMO or HIO During Year</t>
  </si>
  <si>
    <t>Average FFS Payments per Enrollee, Persons Ever Enrolled in HMO or HIO During Year</t>
  </si>
  <si>
    <t>Average FFS Payments per Aged Enrollee, Persons Ever Enrolled in HMO or HIO During Year</t>
  </si>
  <si>
    <t>Average FFS Payments per Disabled Enrollee, Persons Ever Enrolled in HMO or HIO During Year</t>
  </si>
  <si>
    <t>Average FFS Payments per Child Enrollee, Persons Ever Enrolled in HMO or HIO During Year</t>
  </si>
  <si>
    <t>Average FFS Payments per Adult Enrollee, Persons Ever Enrolled in HMO or HIO During Year</t>
  </si>
  <si>
    <t>Total FFS Payments by ILTC (MAX TOS = 02, 04, 05 or 07) Services, Persons Ever Enrolled in HMO or HIO During Year</t>
  </si>
  <si>
    <t>Average FFS Payments by ILTC (MAX TOS = 02, 04, 05 or 07) Services, Persons Enrolled in HMO or HIO During Year</t>
  </si>
  <si>
    <t>Average FFS Medicaid Paid per Non-Dual FFS Enrollee</t>
  </si>
  <si>
    <t>Average FFS Medicaid Paid per Non-Dual FFS Recipient (User of Any service)</t>
  </si>
  <si>
    <t>Average HMO/HIO Payments (Among People not Enrolled)</t>
  </si>
  <si>
    <t>Average FFS Medicaid Paid, Aged</t>
  </si>
  <si>
    <t>Average FFS Medicaid Paid, Aged, Cash (MAX Elig Code = 11)</t>
  </si>
  <si>
    <t>Average FFS Medicaid Paid, Aged, Medically Needy (MAX Elig Code = 21)</t>
  </si>
  <si>
    <t>Average FFS Medicaid Paid, Aged, Poverty (MAX Elig Code = 31)</t>
  </si>
  <si>
    <t>Average FFS Medicaid Paid, Other Aged (MAX Elig Code = 41)</t>
  </si>
  <si>
    <t>Average FFS Medicaid Paid, 1115 Aged (MAX Elig Code = 51)</t>
  </si>
  <si>
    <t>Average FFS Medicaid Paid, Disabled</t>
  </si>
  <si>
    <t>Average FFS Medicaid Paid, Disabled, Cash (MAX Elig Code = 12)</t>
  </si>
  <si>
    <t>Average FFS Medicaid Paid, Disabled, Medically Needy (MAX Elig Code = 22)</t>
  </si>
  <si>
    <t>Average FFS Medicaid Paid, Disabled, Poverty (MAX Elig Code = 32 or 3A)</t>
  </si>
  <si>
    <t>Average FFS Medicaid Paid,Other Disabled (MAX Elig Code = 42)</t>
  </si>
  <si>
    <t>Average FFS Medicaid Paid,1115 Disabled (MAX Elig Code = 52)</t>
  </si>
  <si>
    <t>Average FFS Medicaid Paid,Child</t>
  </si>
  <si>
    <t>Average FFS Medicaid Paid, AFDC Child, Cash (MAX Elig Code = 14)</t>
  </si>
  <si>
    <t>Average FFS Medicaid Paid,AFDC-U Child, Cash (MAX Elig Code = 16)</t>
  </si>
  <si>
    <t>Average FFS Medicaid Paid,AFDC Child, Medically Needy (MAX Elig Code = 24)</t>
  </si>
  <si>
    <t>Average FFS Medicaid Paid,Child Poverty (MAX Elig Code = 34)</t>
  </si>
  <si>
    <t>Average FFS Medicaid Paid,Other Child (MAX Elig Code = 44)</t>
  </si>
  <si>
    <t>Average FFS Medicaid Paid,Foster Care Child (MAX Elig Code = 48)</t>
  </si>
  <si>
    <t>Average FFS Medicaid Paid,1115 Child (MAX Elig Code = 54)</t>
  </si>
  <si>
    <t>Average FFS Medicaid Paid,Adult</t>
  </si>
  <si>
    <t>Average FFS Medicaid Paid,AFDC Adult, Cash (MAX Elig Code = 15)</t>
  </si>
  <si>
    <t>Average FFS Medicaid Paid,AFDC-U Adult, Cash (MAX Elig Code = 17)</t>
  </si>
  <si>
    <t>Average FFS Medicaid Paid,AFDC Adult, Medically Needy (MAX Elig Code = 25)</t>
  </si>
  <si>
    <t>Average FFS Medicaid Paid,Adult, Poverty (MAX Elig Code = 35)</t>
  </si>
  <si>
    <t>Average FFS Medicaid Paid,Other Adult (MAX Elig Code = 45)</t>
  </si>
  <si>
    <t>Average FFS Medicaid Paid,1115 Adult (MAX Elig Code = 55)</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</si>
  <si>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</si>
  <si>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</si>
  <si>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</si>
  <si>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</si>
  <si>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</si>
  <si>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</si>
  <si>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</si>
  <si>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</si>
  <si>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</si>
  <si>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</si>
  <si>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</si>
  <si>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</si>
  <si>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</si>
  <si>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</si>
  <si>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</si>
  <si>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</si>
  <si>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</si>
  <si>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</si>
  <si>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</si>
  <si>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</si>
  <si>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</si>
  <si>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</si>
  <si>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</si>
  <si>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</si>
  <si>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</si>
  <si>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</si>
  <si>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</si>
  <si>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Non-Dual FFS Enrollee, Inpatient Hospital (MAX TOS = 01)</t>
  </si>
  <si>
    <t>Average FFS Medicaid Paid Per Non-Dual FFS Enrollee, Aged, Inpatient Hospital (MAX TOS = 01)</t>
  </si>
  <si>
    <t>Average FFS Medicaid Paid Per Non-Dual FFS Enrollee, Disabled, Inpatient Hospital (MAX TOS = 01)</t>
  </si>
  <si>
    <t>Average FFS Medicaid Paid Per Non-Dual FFS Enrollee, Child, Inpatient Hospital (MAX TOS = 01)</t>
  </si>
  <si>
    <t>Average FFS Medicaid Paid Per Non-Dual FFS Enrollee, Adult, Inpatient Hospital (MAX TOS = 01)</t>
  </si>
  <si>
    <t>Average FFS Medicaid Paid Per Non-Dual FFS Enrollee, ILTC (MAX TOS = 02,04,05 or 07)</t>
  </si>
  <si>
    <t>Average FFS Medicaid Paid Per Non-Dual FFS Enrollee, Aged, ILTC (MAX TOS = 02,04,05 or 07)</t>
  </si>
  <si>
    <t>Average FFS Medicaid Paid Per Non-Dual FFS Enrollee, Disabled, ILTC (MAX TOS = 02,04,05 or 07)</t>
  </si>
  <si>
    <t>Average FFS Medicaid Paid Per Non-Dual FFS Enrollee, Child, ILTC (MAX TOS = 02,04,05 or 07)</t>
  </si>
  <si>
    <t>Average FFS Medicaid Paid Per Non-Dual FFS Enrollee, Adult, ILTC (MAX TOS = 02,04,05 or 07)</t>
  </si>
  <si>
    <t>Average FFS Medicaid Paid Per Non-Dual FFS Enrollee, Drugs (MAX TOS = 16)</t>
  </si>
  <si>
    <t>Average FFS Medicaid Paid Per Non-Dual FFS Enrollee, Aged, Drugs (MAX TOS = 16)</t>
  </si>
  <si>
    <t>Average FFS Medicaid Paid Per Non-Dual FFS Enrollee, Disabled, Drugs (MAX TOS = 16)</t>
  </si>
  <si>
    <t>Average FFS Medicaid Paid Per Non-Dual FFS Enrollee, Child, Drugs (MAX TOS = 16)</t>
  </si>
  <si>
    <t>Average FFS Medicaid Paid Per Non-Dual FFS Enrollee, Adult, Drugs (MAX TOS = 16)</t>
  </si>
  <si>
    <t xml:space="preserve">Average FFS Medicaid Paid Per Non-Dual FFS Enrollee, All Other Services </t>
  </si>
  <si>
    <t xml:space="preserve">Average FFS Medicaid Paid Per Non-Dual FFS Enrollee, Aged, All Other Services </t>
  </si>
  <si>
    <t xml:space="preserve">Average FFS Medicaid Paid Per Non-Dual FFS Enrollee, Disabled, All Other Services </t>
  </si>
  <si>
    <t xml:space="preserve">Average FFS Medicaid Paid Per Non-Dual FFS Enrollee, Child, All Other Services </t>
  </si>
  <si>
    <t xml:space="preserve">Average FFS Medicaid Paid Per Non-Dual FFS Enrollee, Adult, All Other Services </t>
  </si>
  <si>
    <t>% Non-Dual FFS Enrollees with ILTC Claims (MAX TOS = 02,04,05 or 07)</t>
  </si>
  <si>
    <t>Aged, % Non-Dual FFS Enrollees with ILTC Claims (MAX TOS = 02,04,05 or 07)</t>
  </si>
  <si>
    <t>Disabled, % Non-Dual FFS Enrollees with ILTC Claims (MAX TOS = 02,04,05 or 07)</t>
  </si>
  <si>
    <t>Child, % Non-Dual FFS Enrollees with ILTC Claims (MAX TOS = 02,04,05 or 07)</t>
  </si>
  <si>
    <t>Adult, % Non-Dual FFS Enrollees with ILTC Claims (MAX TOS = 02,04,05 or 07)</t>
  </si>
  <si>
    <t>Average # IP Days per Non-Dual FFS User</t>
  </si>
  <si>
    <t>Aged, Average # IP Days per Non-Dual FFS User</t>
  </si>
  <si>
    <t>Disabled, Average # IP Days per Non-Dual FFS User</t>
  </si>
  <si>
    <t>Child, Average # IP Days per Non-Dual FFS User</t>
  </si>
  <si>
    <t>Adult, Average # IP Days per Non-Dual FFS User</t>
  </si>
  <si>
    <t>Average # ILTC Days per Non-Dual FFS User</t>
  </si>
  <si>
    <t>Aged, Average # ILTC Days per Non-Dual FFS User</t>
  </si>
  <si>
    <t>Disabled, Average # ILTC Days per Non-Dual FFS User</t>
  </si>
  <si>
    <t>Child, Average # ILTC Days per Non-Dual FFS User</t>
  </si>
  <si>
    <t>Adult, Average # ILTC Days per Non-Dual FFS User</t>
  </si>
  <si>
    <t>Number of FFS Non-Duals with FFS Medicaid Paid for ILTC Services (MAX TOS = 02,04,05 or 07) &gt; $200,000</t>
  </si>
  <si>
    <t xml:space="preserve">Maximum FFS Medicaid Paid for ILTC Services (MAX TOS = 02,04,05 or 07) </t>
  </si>
  <si>
    <t>FFS Expenditures and Users by MAX Program Type, FP: Total Medicaid Paid (Program Type = 2)</t>
  </si>
  <si>
    <t>FFS Expenditures and Users by MAX Program Type, FP: Average Medicaid Paid per User</t>
  </si>
  <si>
    <t>FFS Expenditures and Users by MAX Program Type, RHC: Total Medicaid Paid (Program Type = 3)</t>
  </si>
  <si>
    <t>FFS Expenditures and Users by MAX Program Type, RHC: Average Medicaid Paid per User</t>
  </si>
  <si>
    <t>FFS Expenditures and Users by MAX Program Type, FQHC: Total Medicaid Paid (Program Type = 4)</t>
  </si>
  <si>
    <t>FFS Expenditures and Users by MAX Program Type, FQHC: Average Medicaid Paid per User</t>
  </si>
  <si>
    <t>FFS Expenditures and Users by MAX Program Type, IHS: Total Medicaid Paid (Program Type = 5)</t>
  </si>
  <si>
    <t>FFS Expenditures and Users by MAX Program Type, IHS: Average Medicaid Paid per User</t>
  </si>
  <si>
    <t>FFS Expenditures and Users by MAX Program Type, Section 1915(c) Waiver: Total Medicaid Paid (Program Type = 6 or 7)</t>
  </si>
  <si>
    <t>FFS Expenditures and Users by MAX Program Type, Section 1915(c) Waiver: Average Medicaid Paid per User</t>
  </si>
  <si>
    <t>Total FFS CLTC Medicaid Paid (Excludes CLTC flag = 16-20)</t>
  </si>
  <si>
    <t>Number of Non-Dual CLTC Users (Excludes CLTC flag = 16-20)</t>
  </si>
  <si>
    <t>Average FFS CLTC Medicaid Paid per Non-Dual User (Excludes CLTC flag = 16-20)</t>
  </si>
  <si>
    <t>Aged, Average FFS CLTC Medicaid Paid per Non-Dual User (Excludes CLTC flag = 16-20)</t>
  </si>
  <si>
    <t>Disabled, Average FFS CLTC Medicaid Paid per Non-Dual User (Excludes CLTC flag = 16-20)</t>
  </si>
  <si>
    <t>Child, Average FFS CLTC Medicaid Paid per Non-Dual User (Excludes CLTC flag = 16-20)</t>
  </si>
  <si>
    <t>Adult, Average FFS CLTC Medicaid Paid per Non-Dual User (Excludes CLTC flag = 16-20)</t>
  </si>
  <si>
    <t>% Non-Dual FFS Enrollees with CLTC Claims (Excludes CLTC flag = 16-20)</t>
  </si>
  <si>
    <t>Aged, % Non-Dual FFS Enrollees with CLTC Claims (Excludes CLTC flag = 16-20)</t>
  </si>
  <si>
    <t>Disabled, % Non-Dual FFS Enrollees with CLTC Claims (Excludes CLTC flag = 16-20)</t>
  </si>
  <si>
    <t>Child, % Non-Dual FFS Enrollees with CLTC Claims (Excludes CLTC flag = 16-20)</t>
  </si>
  <si>
    <t>Adult, % Non-Dual FFS Enrollees with CLTC Claims (Excludes CLTC flag = 16-20)</t>
  </si>
  <si>
    <t>Total FFS CLTC Medicaid Paid (Section 1915(c) Claims Only - Excludes CLTC flag = 11-20)</t>
  </si>
  <si>
    <t># Non-Dual CLTC Users (Section 1915(c) Claims Only - Excludes CLTC flag = 11-20)</t>
  </si>
  <si>
    <t>Average FFS CLTC Medicaid Paid per Non-Dual User (Section 1915(c) Claims Only - Excludes CLTC flag = 11-20)</t>
  </si>
  <si>
    <t>Aged, Average FFS CLTC Medicaid Paid per Non-Dual User (Section 1915(c) Claims Only - Excludes CLTC flag = 11-20)</t>
  </si>
  <si>
    <t>Disabled, Average FFS CLTC Medicaid Paid per Non-Dual User (Section 1915(c) Claims Only - Excludes CLTC flag = 11-20)</t>
  </si>
  <si>
    <t>Child, Average FFS CLTC Medicaid Paid per Non-Dual User (Section 1915(c) Claims Only - Excludes CLTC flag = 11-20)</t>
  </si>
  <si>
    <t>Adult, Average FFS CLTC Medicaid Paid per Non-Dual User (Section 1915(c) Claims Only - Excludes CLTC flag = 11-20)</t>
  </si>
  <si>
    <t>% Non-Dual FFS Enrollees with CLTC Claims (Section 1915(c) Claims Only - Excludes CLTC flag = 11-20)</t>
  </si>
  <si>
    <t>Aged, % Non-Dual FFS Enrollees with CLTC Claims (Section 1915(c) Claims Only - Excludes CLTC flag = 11-20)</t>
  </si>
  <si>
    <t>Disabled, % Non-Dual FFS Enrollees with CLTC Claims (Section 1915(c) Claims Only - Excludes CLTC flag = 11-20)</t>
  </si>
  <si>
    <t>Child, % Non-Dual FFS Enrollees with CLTC Claims (Section 1915(c) Claims Only - Excludes CLTC flag = 11-20)</t>
  </si>
  <si>
    <t>Adult, % Non-Dual FFS Enrollees with CLTC Claims (Section 1915(c) Claims Only - Excludes CLTC flag = 11-20)</t>
  </si>
  <si>
    <t>% EDB Dual FFS Person-Years of Enrollment Not Reported in MSIS (EDB Dual = 50)</t>
  </si>
  <si>
    <t>% QMB Only, EDB Dual FFS Person-Years of Enrollment (EDB Dual = 51)</t>
  </si>
  <si>
    <t>% QMB Plus, EDB Dual FFS Person-Years of Enrollment (EDB Dual = 52)</t>
  </si>
  <si>
    <t>% SLMB Only, EDB Dual FFS Person-Years of Enrollment (EDB Dual = 53)</t>
  </si>
  <si>
    <t>% SLMB Plus, EDB Dual FFS Person-Years of Enrollment (EDB Dual = 54)</t>
  </si>
  <si>
    <t>% QDWI, EDB Dual FFS Person-Years of Enrollment (EDB Dual = 55)</t>
  </si>
  <si>
    <t>% QI 1, EDB Dual FFS Person-Years of Enrollment (EDB Dual = 56)</t>
  </si>
  <si>
    <t>% QI 2, EDB Dual FFS Person-Years of Enrollment (EDB Dual = 57)</t>
  </si>
  <si>
    <t>% Other Type Dual FFS Person-Years of Enrollment (EDB Dual = 58)</t>
  </si>
  <si>
    <t>% Dual FFS Person-Years of Enrollment Type Unknown (EDB Dual = 59)</t>
  </si>
  <si>
    <t>Average FFS Medicaid Paid per FFS Dual</t>
  </si>
  <si>
    <t>Average FFS Medicaid Paid per FFS Dual Recipient (User of Any Service)</t>
  </si>
  <si>
    <t>Average FFS Medicaid Paid Per FFS Dual, Aged</t>
  </si>
  <si>
    <t>Average FFS Medicaid Paid Per FFS Dual, Aged, Cash (MAX Elig Code = 11)</t>
  </si>
  <si>
    <t>Average FFS Medicaid Paid Per FFS Dual Aged, Medically Needy (MAX Elig Code = 21)</t>
  </si>
  <si>
    <t>Average FFS Medicaid Paid Per FFS Dual Aged, Poverty (MAX Elig Code = 31)</t>
  </si>
  <si>
    <t>Average FFS Medicaid Paid Per FFS Dual Other Aged (MAX Elig Code = 41)</t>
  </si>
  <si>
    <t>Average FFS Medicaid Paid Per FFS Dual 1115 Aged (MAX Elig Code = 51)</t>
  </si>
  <si>
    <t>Average FFS Medicaid Paid Per FFS Dual Disabled</t>
  </si>
  <si>
    <t>Average FFS Medicaid Paid Per FFS Dual Disabled, Cash (MAX Elig Code = 12)</t>
  </si>
  <si>
    <t>Average FFS Medicaid Paid Per FFS Dual Disabled, Medically Needy (MAX Elig Code = 22)</t>
  </si>
  <si>
    <t>Average FFS Medicaid Paid Per FFS Dual Disabled, Poverty (MAX Elig Code = 32 or 3A)</t>
  </si>
  <si>
    <t>Average FFS Medicaid Paid Per FFS Dual Other Disabled (MAX Elig Code = 42)</t>
  </si>
  <si>
    <t>Average FFS Medicaid Paid Per FFS Dual 1115 Disabled (MAX Elig Code = 52)</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</si>
  <si>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</si>
  <si>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</si>
  <si>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</si>
  <si>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</si>
  <si>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</si>
  <si>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</si>
  <si>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</si>
  <si>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</si>
  <si>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</si>
  <si>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</si>
  <si>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</si>
  <si>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</si>
  <si>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</si>
  <si>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</si>
  <si>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</si>
  <si>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</si>
  <si>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</si>
  <si>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</si>
  <si>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</si>
  <si>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</si>
  <si>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</si>
  <si>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</si>
  <si>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</si>
  <si>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</si>
  <si>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</si>
  <si>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</si>
  <si>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</si>
  <si>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FFS Dual, Inpatient Hospital (MAX TOS = 01)</t>
  </si>
  <si>
    <t>Average FFS Medicaid Paid Per FFS Dual, Aged, Inpatient Hospital (MAX TOS = 01)</t>
  </si>
  <si>
    <t>Average FFS Medicaid Paid Per FFS Dual, Disabled, Inpatient Hospital (MAX TOS = 01)</t>
  </si>
  <si>
    <t>Average FFS Medicaid Paid Per FFS Dual, ILTC (MAX TOS = 02,04,05 or 07)</t>
  </si>
  <si>
    <t>Average FFS Medicaid Paid Per FFS Dual, Aged, ILTC (MAX TOS = 02,04,05 or 07)</t>
  </si>
  <si>
    <t>Average FFS Medicaid Paid Per FFS Dual, Disabled, ILTC (MAX TOS = 02,04,05 or 07)</t>
  </si>
  <si>
    <t>Average FFS Medicaid Paid Per FFS Dual, Drugs (MAX TOS = 16)</t>
  </si>
  <si>
    <t>Average FFS Medicaid Paid Per FFS Dual, Aged, Drugs (MAX TOS = 16)</t>
  </si>
  <si>
    <t>Average FFS Medicaid Paid Per FFS Dual, Disabled, Drugs (MAX TOS = 16)</t>
  </si>
  <si>
    <t>Average FFS Medicaid Paid Per FFS Dual, All Other Services</t>
  </si>
  <si>
    <t>Average FFS Medicaid Paid Per FFS Dual, Aged, All Other Services</t>
  </si>
  <si>
    <t>Average FFS Medicaid Paid Per FFS Dual, Disabled, All Other Services</t>
  </si>
  <si>
    <t>% FFS Duals with ILTC Claims (MAX TOS = 02,04,05 or 07)</t>
  </si>
  <si>
    <t>Aged, % FFS Duals with ILTC Claims (MAX TOS = 02,04,05 or 07)</t>
  </si>
  <si>
    <t>Disabled, % FFS Duals with ILTC Claims (MAX TOS = 02,04,05 or 07)</t>
  </si>
  <si>
    <t>Average # IP Days per FFS Dual User (MAX TOS = 01)</t>
  </si>
  <si>
    <t>Aged, Average # IP Days per FFS Dual User (MAX TOS = 01)</t>
  </si>
  <si>
    <t>Disabled, Average # IP Days per FFS Dual User (MAX TOS = 01)</t>
  </si>
  <si>
    <t>Average # ILTC Days per FFS Dual User (MAX TOS = 02, 04, 05 or 07)</t>
  </si>
  <si>
    <t>Aged, Average # ILTC Days per FFS Dual User (MAX TOS = 02, 04, 05 or 07)</t>
  </si>
  <si>
    <t>Disabled, Average # ILTC Days per FFS Dual User (MAX TOS = 02, 04, 05 or 07)</t>
  </si>
  <si>
    <t>Number of FFS Duals with FFS Medicaid Paid for ILTC Services (MAX TOS = 02,04,05 or 07) &gt; $200,000</t>
  </si>
  <si>
    <t>Number of Dual CLTC Users (Excludes CLTC flag = 16-20)</t>
  </si>
  <si>
    <t>Average FFS CLTC Medicaid Paid per Dual User (Excludes CLTC flag = 16-20)</t>
  </si>
  <si>
    <t>Aged, Average FFS CLTC Medicaid Paid per Dual User (Excludes CLTC flag = 16-20)</t>
  </si>
  <si>
    <t>Disabled, Average FFS CLTC Medicaid Paid per Dual User (Excludes CLTC flag = 16-20)</t>
  </si>
  <si>
    <t>% FFS Dual Enrollees with CLTC Claims (Excludes CLTC flag = 16-20)</t>
  </si>
  <si>
    <t>Aged, % FFS Dual Enrollees with CLTC Claims (Excludes CLTC flag = 16-20)</t>
  </si>
  <si>
    <t>Disabled, % FFS Dual Enrollees with CLTC Claims (Excludes CLTC flag = 16-20)</t>
  </si>
  <si>
    <t># Dual CLTC Users (Section 1915(c) Claims Only - Excludes CLTC flag = 11-20)</t>
  </si>
  <si>
    <t>Average CLTC Medicaid Paid per Dual User (Section 1915(c) Claims Only - Excludes CLTC flag = 11-20)</t>
  </si>
  <si>
    <t xml:space="preserve"> Aged, Average CLTC Medicaid Paid per Dual User (Section 1915(c) Claims Only - Excludes CLTC flag = 11-20)</t>
  </si>
  <si>
    <t xml:space="preserve"> Disabled, Average CLTC Medicaid Paid per Dual User (Section 1915(c) Claims Only - Excludes CLTC flag = 11-20)</t>
  </si>
  <si>
    <t>% FFS Dual Enrollees with CLTC Claims (Section 1915(c) Claims Only - Excludes CLTC flag = 11-20)</t>
  </si>
  <si>
    <t>Aged, % FFS Dual Enrollees with CLTC Claims (Section 1915(c) Claims Only - Excludes CLTC flag = 11-20)</t>
  </si>
  <si>
    <t>Disabled, % FFS Dual Enrollees with CLTC Claims (Section 1915(c) Claims Only - Excludes CLTC flag = 11-20)</t>
  </si>
  <si>
    <t>Average FFS Medicaid Paid per FFS Enrollee</t>
  </si>
  <si>
    <t>Average FFS Medicaid Paid per FFS Recipient (User of Any Service)</t>
  </si>
  <si>
    <t>Average FFS Medicaid Paid Per Enrollee, Aged</t>
  </si>
  <si>
    <t>Average FFS Medicaid Paid Per Enrollee, Aged, Cash (MAX Elig Code = 11)</t>
  </si>
  <si>
    <t>Average FFS Medicaid Paid Per Enrollee, Aged, Medically Needy (MAX Elig Code = 21)</t>
  </si>
  <si>
    <t>Average FFS Medicaid Paid Per Enrollee, Aged, Poverty (MAX Elig Code = 31)</t>
  </si>
  <si>
    <t>Average FFS Medicaid Paid Per Enrollee, Other Aged (MAX Elig Code = 41)</t>
  </si>
  <si>
    <t>Average FFS Medicaid Paid Per Enrollee, 1115 Aged (MAX Elig Code = 51)</t>
  </si>
  <si>
    <t>Average FFS Medicaid Paid Per Enrollee, Disabled</t>
  </si>
  <si>
    <t>Average FFS Medicaid Paid Per Enrollee, Disabled, Cash (MAX Elig Code = 12)</t>
  </si>
  <si>
    <t>Average FFS Medicaid Paid Per Enrollee, Disabled, Medically Needy (MAX Elig Code = 22)</t>
  </si>
  <si>
    <t>Average FFS Medicaid Paid Per Enrollee, Disabled, Poverty (MAX Elig Code = 32 or 3A)</t>
  </si>
  <si>
    <t>Average FFS Medicaid Paid Per Enrollee, Other Disabled (MAX Elig Code = 42)</t>
  </si>
  <si>
    <t>Average FFS Medicaid Paid Per Enrollee, 1115 Disabled (MAX Elig Code = 52)</t>
  </si>
  <si>
    <t>Average FFS Medicaid Paid Per Enrollee, Child</t>
  </si>
  <si>
    <t>Average FFS Medicaid Paid Per Enrollee, AFDC Child, Cash (MAX Elig Code = 14)</t>
  </si>
  <si>
    <t>Average FFS Medicaid Paid Per Enrollee, AFDC-U Child, Cash (MAX Elig Code = 16)</t>
  </si>
  <si>
    <t>Average FFS Medicaid Paid Per Enrollee, AFDC Child, Medically Needy (MAX Elig Code = 24)</t>
  </si>
  <si>
    <t>Average FFS Medicaid Paid Per Enrollee, Child Poverty (MAX Elig Code = 34)</t>
  </si>
  <si>
    <t>Average FFS Medicaid Paid Per Enrollee, Other Child (MAX Elig Code = 44)</t>
  </si>
  <si>
    <t>Average FFS Medicaid Paid Per Enrollee, Foster Care Child (MAX Elig Code = 48)</t>
  </si>
  <si>
    <t>Average FFS Medicaid Paid Per Enrollee, 1115 Child (MAX Elig Code = 54)</t>
  </si>
  <si>
    <t>Average FFS Medicaid Paid Per Enrollee, Adult</t>
  </si>
  <si>
    <t>Average FFS Medicaid Paid Per Enrollee, AFDC Adult, Cash (MAX Elig Code = 15)</t>
  </si>
  <si>
    <t>Average FFS Medicaid Paid Per Enrollee, AFDC-U Adult, Cash (MAX Elig Code = 17)</t>
  </si>
  <si>
    <t>Average FFS Medicaid Paid Per Enrollee, AFDC Adult, Medically Needy (MAX Elig Code = 25)</t>
  </si>
  <si>
    <t>Average FFS Medicaid Paid Per Enrollee, Adult, Poverty (MAX Elig Code = 35)</t>
  </si>
  <si>
    <t>Average FFS Medicaid Paid Per Enrollee, Other Adult (MAX Elig Code = 45)</t>
  </si>
  <si>
    <t>Average FFS Medicaid Paid Per Enrollee, 1115 Adult (MAX Elig Code = 55)</t>
  </si>
  <si>
    <t>Average FFS Medicaid Paid Per FFS Enrollee, Inpatient Hospital (MAX TOS = 01)</t>
  </si>
  <si>
    <t>Average FFS Medicaid Paid Per FFS Enrollee, Aged, Inpatient Hospital (MAX TOS = 01)</t>
  </si>
  <si>
    <t>Average FFS Medicaid Paid Per FFS Enrollee, Disabled, Inpatient Hospital (MAX TOS = 01)</t>
  </si>
  <si>
    <t>Average FFS Medicaid Paid Per FFS Enrollee, Child, Inpatient Hospital (MAX TOS = 01)</t>
  </si>
  <si>
    <t>Average FFS Medicaid Paid Per FFS Enrollee, Adult, Inpatient Hospital (MAX TOS = 01)</t>
  </si>
  <si>
    <t>Average FFS Medicaid Paid Per FFS Enrollee, ILTC (MAX TOS = 02,04,05 or 07)</t>
  </si>
  <si>
    <t>Average FFS Medicaid Paid Per FFS Enrollee, Aged, ILTC (MAX TOS = 02,04,05 or 07)</t>
  </si>
  <si>
    <t>Average FFS Medicaid Paid Per FFS Enrollee, Disabled, ILTC (MAX TOS = 02,04,05 or 07)</t>
  </si>
  <si>
    <t>Average FFS Medicaid Paid Per FFS Enrollee, Child, ILTC (MAX TOS = 02,04,05 or 07)</t>
  </si>
  <si>
    <t>Average FFS Medicaid Paid Per FFS Enrollee, Adult, ILTC (MAX TOS = 02,04,05 or 07)</t>
  </si>
  <si>
    <t>Average FFS Medicaid Paid Per FFS Enrollee, Drugs (MAX TOS = 16)</t>
  </si>
  <si>
    <t>Average FFS Medicaid Paid Per FFS Enrollee, Aged, Drugs (MAX TOS = 16)</t>
  </si>
  <si>
    <t>Average FFS Medicaid Paid Per FFS Enrollee, Disabled, Drugs (MAX TOS = 16)</t>
  </si>
  <si>
    <t>Average FFS Medicaid Paid Per FFS Enrollee, Child, Drugs (MAX TOS = 16)</t>
  </si>
  <si>
    <t>Average FFS Medicaid Paid Per FFS Enrollee, Adult, Drugs (MAX TOS = 16)</t>
  </si>
  <si>
    <t xml:space="preserve">Average FFS Medicaid Paid Per FFS Enrollee, All Other Services </t>
  </si>
  <si>
    <t xml:space="preserve">Average FFS Medicaid Paid Per FFS Enrollee, Aged, All Other Services </t>
  </si>
  <si>
    <t xml:space="preserve">Average FFS Medicaid Paid Per FFS Enrollee, Disabled, All Other Services </t>
  </si>
  <si>
    <t xml:space="preserve">Average FFS Medicaid Paid Per FFS Enrollee, Child, All Other Services </t>
  </si>
  <si>
    <t xml:space="preserve">Average FFS Medicaid Paid Per FFS Enrollee, Adult, All Other Services </t>
  </si>
  <si>
    <t>% FFS Enrollees with ILTC Claims (MAX TOS = 02,04,05 or 07)</t>
  </si>
  <si>
    <t>Aged, % FFS Enrollees with ILTC Claims (MAX TOS = 02,04,05 or 07)</t>
  </si>
  <si>
    <t>Disabled, % FFS Enrollees with ILTC Claims (MAX TOS = 02,04,05 or 07)</t>
  </si>
  <si>
    <t>Child, % FFS Enrollees with ILTC Claims (MAX TOS = 02,04,05 or 07)</t>
  </si>
  <si>
    <t>Adult, % FFS Enrollees with ILTC Claims (MAX TOS = 02,04,05 or 07)</t>
  </si>
  <si>
    <t>Average # IP Days per FFS User</t>
  </si>
  <si>
    <t>Aged, Average # IP Days per FFS User</t>
  </si>
  <si>
    <t>Disabled, Average # IP Days per FFS User</t>
  </si>
  <si>
    <t>Child, Average # IP Days per FFS User</t>
  </si>
  <si>
    <t>Adult, Average # IP Days per FFS User</t>
  </si>
  <si>
    <t>Average # ILTC Days per FFS User</t>
  </si>
  <si>
    <t>Aged, Average # ILTC Days per FFS User</t>
  </si>
  <si>
    <t>Disabled, Average # ILTC Days per FFS User</t>
  </si>
  <si>
    <t>Child, Average # ILTC Days per FFS User</t>
  </si>
  <si>
    <t>Adult, Average # ILTC Days per FFS User</t>
  </si>
  <si>
    <t>Number of FFS Enrollees with FFS Medicaid Paid for ILTC Services (MAX TOS = 02,04,05 or 07) &gt; $200,000</t>
  </si>
  <si>
    <t>Maximum FFS Medicaid Paid for ILTC Services (MAX TOS = 02,04,05 or 07)</t>
  </si>
  <si>
    <t>Number of CLTC Users (Excludes CLTC flag = 16-20)</t>
  </si>
  <si>
    <t>Average FFS CLTC Medicaid Paid per User (Excludes CLTC flag = 16-20)</t>
  </si>
  <si>
    <t>Aged, Average FFS CLTC Medicaid Paid per User (Excludes CLTC flag = 16-20)</t>
  </si>
  <si>
    <t>Disabled, Average FFS CLTC Medicaid Paid per User (Excludes CLTC flag = 16-20)</t>
  </si>
  <si>
    <t>Child, Average FFS CLTC Medicaid Paid per User (Excludes CLTC flag = 16-20)</t>
  </si>
  <si>
    <t>Adult, Average FFS CLTC Medicaid Paid per User (Excludes CLTC flag = 16-20)</t>
  </si>
  <si>
    <t>% FFS Enrollees with CLTC Claims (Excludes CLTC flag = 16-20)</t>
  </si>
  <si>
    <t>Aged, % FFS Enrollees with CLTC Claims (Excludes CLTC flag = 16-20)</t>
  </si>
  <si>
    <t>Disabled, % FFS Enrollees with CLTC Claims (Excludes CLTC flag = 16-20)</t>
  </si>
  <si>
    <t>Child, % FFS Enrollees with CLTC Claims (Excludes CLTC flag = 16-20)</t>
  </si>
  <si>
    <t>Adult, % FFS Enrollees with CLTC Claims (Excludes CLTC flag = 16-20)</t>
  </si>
  <si>
    <t>Number of CLTC Users (Section 1915(c) Claims Only - Excludes CLTC flag = 11-20)</t>
  </si>
  <si>
    <t>Average FFS CLTC Medicaid Paid per User (Section 1915(c) Claims Only - Excludes CLTC flag = 11-20)</t>
  </si>
  <si>
    <t>Aged, Average FFS CLTC Medicaid Paid per User (Section 1915(c) Claims Only - Excludes CLTC flag = 11-20)</t>
  </si>
  <si>
    <t>Disabled, Average FFS CLTC Medicaid Paid per User (Section 1915(c) Claims Only - Excludes CLTC flag = 11-20)</t>
  </si>
  <si>
    <t>Child, Average FFS CLTC Medicaid Paid per User (Section 1915(c) Claims Only - Excludes CLTC flag = 11-20)</t>
  </si>
  <si>
    <t>Adult, Average FFS CLTC Medicaid Paid per User (Section 1915(c) Claims Only - Excludes CLTC flag = 11-20)</t>
  </si>
  <si>
    <t>% FFS Enrollees with CLTC Claims (Section 1915(c) Claims Only - Excludes CLTC flag = 11-20)</t>
  </si>
  <si>
    <t>Aged, % FFS Enrollees with CLTC Claims (Section 1915(c) Claims Only - Excludes CLTC flag = 11-20)</t>
  </si>
  <si>
    <t>Disabled, % FFS Enrollees with CLTC Claims (Section 1915(c) Claims Only - Excludes CLTC flag = 11-20)</t>
  </si>
  <si>
    <t>Child, % FFS Enrollees with CLTC Claims (Section 1915(c) Claims Only - Excludes CLTC flag = 11-20)</t>
  </si>
  <si>
    <t>Adult, % FFS Enrollees with CLTC Claims (Section 1915(c) Claims Only - Excludes CLTC flag = 11-20)</t>
  </si>
  <si>
    <t xml:space="preserve">Table IP.3: FFS Crossover Stays (Type of Claim = 1, Crossover Claim Indicator = 1) </t>
  </si>
  <si>
    <t>Table IP.1: All IP Stays</t>
  </si>
  <si>
    <t xml:space="preserve">Table IP.2: FFS Non-Crossover Stays (Type of Claim = 1, Crossover Claim Indicator = 0) </t>
  </si>
  <si>
    <t xml:space="preserve">Table IP.4: Encounter Stays (Type of Claim=3) </t>
  </si>
  <si>
    <t>Table LT.1: All LT Claims</t>
  </si>
  <si>
    <t>Table LT.2: FFS Non-Crossover Claims (Type of Claim = 1, Crossover Claim Indicator = 0)</t>
  </si>
  <si>
    <t>Table LT.3: FFS Crossover Claims (Type of Claim = 1, Crossover Claim Indicator = 1)</t>
  </si>
  <si>
    <t>Table LT.4: Encounter Claims (Type of Claim=3)</t>
  </si>
  <si>
    <t>Table OT.1: All OT Claims</t>
  </si>
  <si>
    <t>Table OT.2: FFS Non-Crossover Claims (Type of Claim = 1, Crossover Claim Indicator = 0)</t>
  </si>
  <si>
    <t>Table OT.3: FFS Crossover Claims (Type of Claim = 1, Crossover Claim Indicator = 1)</t>
  </si>
  <si>
    <t>Table OT.4: Encounter Claims (Type of Claim=3)</t>
  </si>
  <si>
    <t>Table RX.1: All RX Claims</t>
  </si>
  <si>
    <t xml:space="preserve">Table RX.2: FFS Claims (Type of Claim = 1) </t>
  </si>
  <si>
    <t xml:space="preserve">Table RX.3: Encounter Claims (Type of Claim=3) </t>
  </si>
  <si>
    <t>Table PS.1: All PS Records</t>
  </si>
  <si>
    <t xml:space="preserve">Table PS.2: Total Medicaid Enrollees 
(excludes people with missing Medicaid eligibility information or S-CHIP only) </t>
  </si>
  <si>
    <t>Table PS.3: Medicaid Expenditures for Total Medicaid Enrollees 
(excludes people with missing Medicaid eligibility information or S-CHIP only)</t>
  </si>
  <si>
    <t>Table PS.4: 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</si>
  <si>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Table PS.5: 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</si>
  <si>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Table PS.6: 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</si>
  <si>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Table PS.7: FFS Information for Total Medicaid Enrollees 
(excludes people ever enrolled in HMO/HIOs or PACE, with missing eligibility information, S-CHIP only, FP Only, Aliens with only restricted benefits, duals with restricted benefits only, prescription drug only enrollees, and persons enrolled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</si>
  <si>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FFS Expenditures and Users by MAX TOS, IP: Total Medicaid Paid (MAX TOS = 01)</t>
  </si>
  <si>
    <t>Number of FFS Enrollees with FFS Medicaid Paid for Inpatient Hospital Services (MAX TOS = 01) &gt; $500,000</t>
  </si>
  <si>
    <t>Number of FFS Enrollees with FFS Medicaid Paid for Drugs (MAX TOS = 16) &gt; $200,000</t>
  </si>
  <si>
    <t xml:space="preserve">Number of FFS Enrollees with FFS Medicaid Paid for All Other Services &gt; $200,000 </t>
  </si>
  <si>
    <t>Maximum FFS Medicaid Paid for Inpatient Hospital Services (MAX TOS = 01)</t>
  </si>
  <si>
    <t>Maximum FFS Medicaid Paid for Drugs (MAX TOS = 16)</t>
  </si>
  <si>
    <t>Maximum FFS Medicaid Paid for All Other Services</t>
  </si>
  <si>
    <t>Number of FFS Duals with FFS Medicaid Paid &gt; $1,000,000</t>
  </si>
  <si>
    <t>Number of FFS Duals with FFS Medicaid Paid for Inpatient Hospital Services (MAX TOS = 01)  &gt; $500,000</t>
  </si>
  <si>
    <t>Number of FFS Duals with FFS Medicaid Paid for Drugs (MAX TOS = 16) &gt; $200,000</t>
  </si>
  <si>
    <t xml:space="preserve">Number of FFS Duals with FFS Medicaid Paid for All Other Services &gt; $200,000 </t>
  </si>
  <si>
    <t xml:space="preserve">Maximum FFS Medicaid Paid for Inpatient Hospital Services (MAX TOS = 01) </t>
  </si>
  <si>
    <t>FFS Expenditures and Users by MAX TOS,  IP: Total Medicaid Paid (MAX TOS = 01)</t>
  </si>
  <si>
    <t>FFS Expenditures and Users by MAX TOS,  IP: Number of Users</t>
  </si>
  <si>
    <t>Number of FFS Non-Duals with FFS Medicaid Paid for Inpatient Hospital Services (MAX TOS = 01)  &gt; $500,000</t>
  </si>
  <si>
    <t>Number of FFS Non-Duals with FFS Medicaid Paid for Drugs (MAX TOS = 16) &gt; $200,000</t>
  </si>
  <si>
    <t xml:space="preserve">Number of FFS Non-Duals with FFS Medicaid Paid for All Other Services &gt; $200,000 </t>
  </si>
  <si>
    <t xml:space="preserve">Total Capitation Payments, Persons Enrolled in PHP Only or PHP and PCCM only  </t>
  </si>
  <si>
    <t xml:space="preserve">Total Medicaid Paid, Persons Enrolled in PHP Only or PHP and PCCM only </t>
  </si>
  <si>
    <t xml:space="preserve">Count of Total Enrollees, Persons Enrolled in PHP Only or PHP and PCCM only  </t>
  </si>
  <si>
    <t xml:space="preserve">Count of Aged Enrollees, Persons Enrolled in PHP Only or PHP and PCCM only </t>
  </si>
  <si>
    <t xml:space="preserve">Count of Disabled Enrollees,Persons Enrolled in PHP Only or PHP and PCCM only </t>
  </si>
  <si>
    <t xml:space="preserve">Count of Child Enrollees, Persons Enrolled in PHP Only or PHP and PCCM only </t>
  </si>
  <si>
    <t xml:space="preserve">Count of Adult Enrollees, Persons Enrolled in PHP Only or PHP and PCCM only </t>
  </si>
  <si>
    <t xml:space="preserve">Percentage of Medicaid Enrollees, Persons Enrolled in PHP Only or PHP and PCCM only </t>
  </si>
  <si>
    <t>Percentage of Aged Medicaid Enrollees, Persons Enrolled in PHP Only or PHP and PCCM only</t>
  </si>
  <si>
    <t>Percentage of Disabled Medicaid Enrollees, Persons Enrolled in PHP Only or PHP and PCCM only</t>
  </si>
  <si>
    <t xml:space="preserve">Percentage of Child Medicaid Enrollees, Persons Enrolled in PHP Only or PHP and PCCM only </t>
  </si>
  <si>
    <t xml:space="preserve">Percentage of Adult Medicaid Enrollees, Persons Enrolled in PHP Only or PHP and PCCM only </t>
  </si>
  <si>
    <t>Percentage of Enrollees with Encounter Records, Persons Enrolled in PHP Only or PHP and PCCM only</t>
  </si>
  <si>
    <t>Percentage of Aged Enrollees with Encounter Records, Persons Enrolled in PHP Only or PHP and PCCM only</t>
  </si>
  <si>
    <r>
      <t xml:space="preserve">% Claims with &gt; $0 </t>
    </r>
    <r>
      <rPr>
        <b/>
        <sz val="10"/>
        <rFont val="Arial"/>
        <family val="2"/>
      </rPr>
      <t xml:space="preserve"> </t>
    </r>
    <r>
      <rPr>
        <sz val="10"/>
        <rFont val="Arial"/>
        <family val="2"/>
      </rPr>
      <t>Prepaid Plan Service Value</t>
    </r>
  </si>
  <si>
    <t>Abbreviations</t>
  </si>
  <si>
    <t>Elig = Eligibility</t>
  </si>
  <si>
    <t>Note : Counts representing fewer than 11 people have been recoded to 11 to protect  privacy.</t>
  </si>
  <si>
    <t>blank</t>
  </si>
  <si>
    <t>Blank</t>
  </si>
  <si>
    <t>Mathematica Policy Research logo and report logo</t>
  </si>
  <si>
    <t>Medicaid Analytic Extract</t>
  </si>
  <si>
    <t>Submitted to:</t>
  </si>
  <si>
    <t>Centers for Medicare &amp; Medicaid Services 
7500 Security Blvd.
Mail Stop B2-29-04
Baltimore, MD  21244-1850
Project Officer: Cara Petroski</t>
  </si>
  <si>
    <t>Submitted by:</t>
  </si>
  <si>
    <t>Mathematica Policy Research
1100 1st Street, NE
12th Floor
Washington, DC 20002-4221
Project Director: David Baugh
Reference Number: 40251.110
Contract Number: HHSM-500-2010-00026I
Task Order: HHSM-500-T0012</t>
  </si>
  <si>
    <t>% Records with Valid SSN Format</t>
  </si>
  <si>
    <t>% Records Whose MSIS SSN Passed High Group Test (HGT FLAG = 1)</t>
  </si>
  <si>
    <t>&gt;95%</t>
  </si>
  <si>
    <t>% Records Whose MSIS SSN Failed High Group Test Due to Invalid AAA (HGT FLAG = 2)</t>
  </si>
  <si>
    <t>% Records Whose MSIS SSN Failed High Group Test Due to GG = 00 (HGT FLAG = 3)</t>
  </si>
  <si>
    <t>% Records Whose MSIS SSN Failed High Group Test Due to SSSS = 0000 (HGT FLAG = 4)</t>
  </si>
  <si>
    <t>% Records Whose MSIS SSN Failed High Group Test Due to GG Not Yet Issued (HGT FLAG = 5)</t>
  </si>
  <si>
    <t>% Records Whose MSIS SSN Failed High Group Test Due to Railroad Retirement Number with Invalid DOB (HGT FLAG = 6)</t>
  </si>
  <si>
    <t># Records Without Valid SSN</t>
  </si>
  <si>
    <t>% Records Without Valid SSN</t>
  </si>
  <si>
    <t>% Records Without Valid SSN for Children Under Age 21</t>
  </si>
  <si>
    <t>% Records Without Valid SSN for Infants Under Age 1</t>
  </si>
  <si>
    <t>% Records Without Valid SSN for Ever Aliens Eligible for Only Emergency Services</t>
  </si>
  <si>
    <t>% Records Without Valid SSN for Ever Eligible for Only Family Planning Services</t>
  </si>
  <si>
    <t># SSNs with More Than One MSIS ID</t>
  </si>
  <si>
    <t>2008
Value</t>
  </si>
  <si>
    <t>2008
Value Within Range</t>
  </si>
  <si>
    <t>2009
Value Within Range</t>
  </si>
  <si>
    <t>2010
 Value Within Range</t>
  </si>
  <si>
    <t>% Change 2008 -
 2009</t>
  </si>
  <si>
    <t>% Change 2009 - 
2010</t>
  </si>
  <si>
    <t>2008 
Value Within Range</t>
  </si>
  <si>
    <t>2008-2010 MAX IP Validation Table</t>
  </si>
  <si>
    <t>2008-2010 MAX LT Validation Table</t>
  </si>
  <si>
    <t>2008-2010 MAX OT Validation Table</t>
  </si>
  <si>
    <t>2008-2010 MAX RX Validation Table</t>
  </si>
  <si>
    <t>2008-2010 MAX PS Validation Table</t>
  </si>
  <si>
    <t>State Specific Validation Tables, 2010</t>
  </si>
  <si>
    <t>June 30, 2014</t>
  </si>
  <si>
    <t>Percentage of Managed Care Enrollees with Encounter Records, Persons Enrolled in HMO or HIO During Year</t>
  </si>
  <si>
    <t>Percentage of Aged Managed Care Enrollees  with Encounter Records, Persons Enrolled in HMO or HIO During Year</t>
  </si>
  <si>
    <t>Percentage of Disabled Managed Care Enrollees with Encounter Records, Persons Enrolled in HMO or HIO During Year</t>
  </si>
  <si>
    <t>Percentage of Child Managed Care Enrollees with Encounter Records, Persons Enrolled in HMO or HIO During Year</t>
  </si>
  <si>
    <t>Percentage of Adult Managed Care Enrollees with Encounter Records, Persons Enrolled in HMO or HIO During Year</t>
  </si>
  <si>
    <t>Percentage of Managed Care Enrollees with Encounter Records for IP (MAX TOS = 01), Persons Enrolled in HMO or HIO During Year</t>
  </si>
  <si>
    <t>Percentage of Managed Care Enrollees with Encounter Records for MH Aged (MAX TOS = 02) with Encounter Records, Persons Enrolled in HMO or HIO During Year</t>
  </si>
  <si>
    <t>Percentage of Managed Care Managed Care Enrollees with Encounter Records for IP Psych, Age &lt; 21 (MAX TOS = 04), Persons Enrolled in HMO or HIO During Year</t>
  </si>
  <si>
    <t>Percentage of Managed Care Enrollees with Encounter Records for ICF/IID (MAX TOS = 05), Persons Enrolled in HMO or HIO During Year</t>
  </si>
  <si>
    <t>Percentage of Managed Care Enrollees with Encounter Records for Nursing Faclities (MAX TOS = 07), Persons Enrolled in HMO or HIO During Year</t>
  </si>
  <si>
    <t>Percentage of Managed Care Enrollees with Encounter Records for Physician (MAX TOS = 08), Persons Enrolled in HMO or HIO During Year</t>
  </si>
  <si>
    <t>Percentage of Managed Care Enrollees with Encounter Records for Dental (MAX TOS = 09), Persons Enrolled in HMO or HIO During Year</t>
  </si>
  <si>
    <t>Percentage of Managed Care Enrollees with Encounter Records for Other Practitioner (MAX TOS = 10), Persons Enrolled in HMO or HIO During Year</t>
  </si>
  <si>
    <t>Percentage of Managed Care Enrollees with Encounter Records for Outpatient (MAX TOS = 11), Persons Enrolled in HMO or HIO During Year</t>
  </si>
  <si>
    <t>Percentage of Managed Care Enrollees with Encounter Records for Clinic (MAX TOS = 12), Persons Enrolled in HMO or HIO During Year</t>
  </si>
  <si>
    <t>Percentage of Managed Care Enrollees with Encounter Records for Home Health (MAX TOS = 13), Persons Enrolled in HMO or HIO During Year</t>
  </si>
  <si>
    <t>Percentage of Managed Care Enrollees with Encounter Records for Lab/Xray (MAX TOS = 15), Persons Enrolled in HMO or HIO During Year</t>
  </si>
  <si>
    <t>Percentage of Managed Care Enrollees with Encounter Records for Drugs (MAX TOS = 16), Persons Enrolled in HMO or HIO During Year</t>
  </si>
  <si>
    <t>Percentage of Managed Care Enrollees with Encounter Records for Other Services (MAX TOS = 19), Persons Enrolled in HMO or HIO During Year</t>
  </si>
  <si>
    <t>Percentage of Managed Care Enrollees with Encounter Records for Transportation (MAX TOS = 26), Persons Enrolled in HMO or HIO During Year</t>
  </si>
  <si>
    <t>Percentage of Managed Care Enrollees with Encounter Records for Personal Care Services (MAX TOS = 30), Persons Enrolled in HMO or HIO During Year</t>
  </si>
  <si>
    <t>Percentage of Managed Care Enrollees with Encounter Records for Targeted Case Mgmt (MAX TOS = 31), Persons Enrolled in HMO or HIO During Year</t>
  </si>
  <si>
    <t>Percentage of Managed Care Enrollees with Encounter Records for Rehabilitation Services (MAX TOS = 33), Persons Enrolled in HMO or HIO During Year</t>
  </si>
  <si>
    <t>Percentage of Managed Care Enrollees with Encounter Records for PT/OT/Speech/Hearing (MAX TOS = 34), Persons Enrolled in HMO or HIO During Year</t>
  </si>
  <si>
    <t>Percentage of Managed Care Enrollees with Encounter Records for Hospice (MAX TOS = 35), Persons Enrolled in HMO or HIO During Year</t>
  </si>
  <si>
    <t>Percentage of Managed Care Enrollees with Encounter Records for Nurse Practitioner (MAX TOS = 37), Persons Enrolled in HMO or HIO During Year</t>
  </si>
  <si>
    <t>Percentage of Managed Care Enrollees with Encounter Records for Private Duty Nursing (MAX TOS = 38), Persons Enrolled in HMO or HIO During Year</t>
  </si>
  <si>
    <t>Percentage of Managed Care Enrollees with Encounter Records for Durable Medical Equipmt (MAX TOS = 51), Persons Enrolled in HMO or HIO During Year</t>
  </si>
  <si>
    <t>Percentage of Managed Care Enrollees with Encounter Records for Residential Care (MAX TOS = 52), Persons Enrolled in HMO or HIO During Year</t>
  </si>
  <si>
    <t>Percentage of Managed Care Enrollees with Encounter Records for Psych Services (MAX TOS = 53), Persons Enrolled in HMO or HIO During Year</t>
  </si>
  <si>
    <t>Percentage of Managed Care Enrollees with Encounter Records for Adult Day Care (MAX TOS = 54), Persons Enrolled in HMO or HIO During Year</t>
  </si>
  <si>
    <t>Percentage of Managed Care Enrollees with Encounter Records for Unknown (MAX TOS = 99) , Persons Enrolled in HMO or HIO During Year</t>
  </si>
  <si>
    <t>Percentage of Managed Care Enrollees with Encounter Records with All Other (All Other MAX TOS, Excluding Capitation Payments), Persons Enrolled in HMO or HIO During Year</t>
  </si>
  <si>
    <t xml:space="preserve">Div = Division </t>
  </si>
  <si>
    <t>% Family Planning Stays (PGM TYPE = 2)</t>
  </si>
  <si>
    <t>% IP Psych, Age &lt; 21 (MAX TOS = 04)</t>
  </si>
  <si>
    <t>% IP Psych, Age &lt; 21 Claims with Covered Days  &gt; 0</t>
  </si>
  <si>
    <t>% Claims with PHP Capitation Payment</t>
  </si>
  <si>
    <t>Total Medicaid Paid among Section 1915(c) Waiver Claims</t>
  </si>
  <si>
    <t>% Claims with NDC Configuration Indicator = Prescription (NDC format indicator IND = 0-3)</t>
  </si>
  <si>
    <t>Avg Medicaid Paid for People Missing Medicaid Eligibility (Excludes S-CHIP Only Enrollees)</t>
  </si>
  <si>
    <t>Average Medicaid Paid per Enrollee - Aged</t>
  </si>
  <si>
    <t>Child</t>
  </si>
  <si>
    <t>Aged EDB Dual FFS Total</t>
  </si>
  <si>
    <t>% Claims with Place of Service = ICF/IID (POS Code = 54)</t>
  </si>
  <si>
    <t>PS = Person Summary file</t>
  </si>
  <si>
    <t>Average Medicaid Paid per EDB Dual Not Reported in MSIS Enrollee (EDB Dual = 50)</t>
  </si>
  <si>
    <t>Average Medicaid Paid per EDB QMB Only Enrollee (EDB Dual = 51)</t>
  </si>
  <si>
    <t>Average Medicaid Paid per EDB QMB Plus Enrollee (EDB Dual = 52)</t>
  </si>
  <si>
    <t>Average Medicaid Paid per EDB SLMB Only Enrollee (EDB Dual = 53)</t>
  </si>
  <si>
    <t>Average Medicaid Paid per EDB SLMB Plus Enrollee (EDB Dual = 54)</t>
  </si>
  <si>
    <t>Average Medicaid Paid per EDB QDWI Enrollee (EDB Dual = 55)</t>
  </si>
  <si>
    <t>Average Medicaid Paid per EDB QI-1 Enrollee (EDB Dual = 56)</t>
  </si>
  <si>
    <t>Average Medicaid Paid per EDB QI-2 Enrollee (EDB Dual = 57)</t>
  </si>
  <si>
    <t>Average Medicaid Paid per EDB Other Enrollee (EDB Dual = 58)</t>
  </si>
  <si>
    <t>Average Medicaid Paid per EDB Dual Type Unknown Enrollee (EDB Dual = 59)</t>
  </si>
  <si>
    <t>Average Medicaid Paid per EDB Dual Status Unknown Enrollee (EDB Dual = 98)</t>
  </si>
  <si>
    <t>State: Florida</t>
  </si>
  <si>
    <t>Div by 0</t>
  </si>
  <si>
    <t>% with Sex Code M or 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</si>
</sst>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5" formatCode="&quot;$&quot;#,##0_);\(&quot;$&quot;#,##0\)"/>
    <numFmt numFmtId="44" formatCode="_(&quot;$&quot;* #,##0.00_);_(&quot;$&quot;* \(#,##0.00\);_(&quot;$&quot;* &quot;-&quot;??_);_(@_)"/>
    <numFmt numFmtId="164" formatCode="&quot;$&quot;#,##0"/>
    <numFmt numFmtId="165" formatCode="0.00_);\(0.00\)"/>
  </numFmts>
  <fonts count="14" x14ac:knownFonts="1">
    <font>
      <sz val="10"/>
      <name val="Arial"/>
    </font>
    <font>
      <sz val="10"/>
      <name val="Arial"/>
      <family val="2"/>
    </font>
    <font>
      <b/>
      <sz val="10"/>
      <color theme="0"/>
      <name val="Arial"/>
      <family val="2"/>
    </font>
    <font>
      <b/>
      <sz val="10"/>
      <name val="Arial"/>
      <family val="2"/>
    </font>
    <font>
      <sz val="10"/>
      <color theme="0"/>
      <name val="Arial"/>
      <family val="2"/>
    </font>
    <font>
      <sz val="11"/>
      <color theme="0"/>
      <name val="Calibri"/>
      <family val="2"/>
      <scheme val="minor"/>
    </font>
    <font>
      <sz val="10"/>
      <color theme="1"/>
      <name val="Arial"/>
      <family val="2"/>
    </font>
    <font>
      <b/>
      <sz val="18.5"/>
      <color rgb="FFE70032"/>
      <name val="Arial Black"/>
      <family val="2"/>
    </font>
    <font>
      <sz val="14"/>
      <color theme="1"/>
      <name val="Arial"/>
      <family val="2"/>
    </font>
    <font>
      <sz val="9"/>
      <color theme="0"/>
      <name val="Arial"/>
      <family val="2"/>
    </font>
    <font>
      <sz val="8"/>
      <color theme="1"/>
      <name val="Arial Black"/>
      <family val="2"/>
    </font>
    <font>
      <sz val="8"/>
      <color theme="1"/>
      <name val="Arial"/>
      <family val="2"/>
    </font>
    <font>
      <sz val="8"/>
      <color theme="0"/>
      <name val="Arial"/>
      <family val="2"/>
    </font>
    <font>
      <sz val="10"/>
      <color indexed="8"/>
      <name val="Arial"/>
      <family val="2"/>
    </font>
  </fonts>
  <fills count="3">
    <fill>
      <patternFill patternType="none"/>
    </fill>
    <fill>
      <patternFill patternType="gray125"/>
    </fill>
    <fill>
      <patternFill patternType="solid">
        <fgColor indexed="9"/>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s>
  <cellStyleXfs count="10">
    <xf numFmtId="0" fontId="0" fillId="0" borderId="0"/>
    <xf numFmtId="4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160">
    <xf numFmtId="0" fontId="0" fillId="0" borderId="0" xfId="0"/>
    <xf numFmtId="3" fontId="1" fillId="0" borderId="1" xfId="0" applyNumberFormat="1" applyFont="1" applyBorder="1" applyAlignment="1">
      <alignment horizontal="center"/>
    </xf>
    <xf numFmtId="0" fontId="1" fillId="0" borderId="1" xfId="0" applyFont="1" applyBorder="1" applyAlignment="1">
      <alignment horizontal="left" wrapText="1"/>
    </xf>
    <xf numFmtId="0" fontId="1" fillId="2" borderId="1" xfId="0" applyFont="1" applyFill="1" applyBorder="1" applyAlignment="1">
      <alignment horizontal="left" wrapText="1"/>
    </xf>
    <xf numFmtId="0" fontId="1" fillId="0" borderId="1" xfId="0" applyFont="1" applyBorder="1" applyAlignment="1">
      <alignment wrapText="1"/>
    </xf>
    <xf numFmtId="0" fontId="1" fillId="0" borderId="1" xfId="0" applyFont="1" applyBorder="1" applyAlignment="1">
      <alignment horizontal="center"/>
    </xf>
    <xf numFmtId="0" fontId="1" fillId="0" borderId="1" xfId="3" applyBorder="1" applyAlignment="1">
      <alignment horizontal="left"/>
    </xf>
    <xf numFmtId="0" fontId="1" fillId="2" borderId="1" xfId="3" applyFill="1" applyBorder="1" applyAlignment="1">
      <alignment horizontal="left"/>
    </xf>
    <xf numFmtId="4" fontId="1" fillId="2" borderId="1" xfId="0" applyNumberFormat="1" applyFont="1" applyFill="1" applyBorder="1" applyAlignment="1">
      <alignment horizontal="center"/>
    </xf>
    <xf numFmtId="2" fontId="1" fillId="2" borderId="1" xfId="0" applyNumberFormat="1" applyFont="1" applyFill="1" applyBorder="1" applyAlignment="1">
      <alignment horizontal="center"/>
    </xf>
    <xf numFmtId="1" fontId="1" fillId="2" borderId="1" xfId="0" applyNumberFormat="1" applyFont="1" applyFill="1" applyBorder="1" applyAlignment="1">
      <alignment horizontal="center"/>
    </xf>
    <xf numFmtId="2" fontId="1" fillId="0" borderId="1" xfId="0" applyNumberFormat="1" applyFont="1" applyBorder="1" applyAlignment="1">
      <alignment horizontal="center"/>
    </xf>
    <xf numFmtId="1" fontId="1" fillId="0" borderId="1" xfId="0" applyNumberFormat="1" applyFont="1" applyBorder="1" applyAlignment="1">
      <alignment horizontal="center"/>
    </xf>
    <xf numFmtId="4" fontId="1" fillId="0" borderId="1" xfId="0" applyNumberFormat="1" applyFont="1" applyBorder="1" applyAlignment="1">
      <alignment horizontal="center"/>
    </xf>
    <xf numFmtId="164" fontId="1" fillId="0" borderId="1" xfId="0" applyNumberFormat="1" applyFont="1" applyBorder="1" applyAlignment="1">
      <alignment horizontal="center"/>
    </xf>
    <xf numFmtId="0" fontId="1" fillId="0" borderId="0" xfId="0" applyFont="1"/>
    <xf numFmtId="3" fontId="1" fillId="0" borderId="1" xfId="0" applyNumberFormat="1" applyFont="1" applyBorder="1" applyAlignment="1">
      <alignment horizontal="left" wrapText="1"/>
    </xf>
    <xf numFmtId="0" fontId="1" fillId="2" borderId="1" xfId="0" applyFont="1" applyFill="1" applyBorder="1" applyAlignment="1">
      <alignment vertical="center"/>
    </xf>
    <xf numFmtId="0" fontId="1" fillId="2" borderId="1" xfId="0" applyFont="1" applyFill="1" applyBorder="1"/>
    <xf numFmtId="49" fontId="3" fillId="2" borderId="4" xfId="2" applyNumberFormat="1" applyFont="1" applyFill="1" applyBorder="1" applyAlignment="1" applyProtection="1">
      <alignment wrapText="1"/>
      <protection locked="0"/>
    </xf>
    <xf numFmtId="49" fontId="3" fillId="2" borderId="2" xfId="2" applyNumberFormat="1" applyFont="1" applyFill="1" applyBorder="1" applyAlignment="1" applyProtection="1">
      <alignment wrapText="1"/>
      <protection locked="0"/>
    </xf>
    <xf numFmtId="0" fontId="3" fillId="2" borderId="1" xfId="0" applyFont="1" applyFill="1" applyBorder="1" applyAlignment="1">
      <alignment horizontal="left" wrapText="1"/>
    </xf>
    <xf numFmtId="0" fontId="3" fillId="2" borderId="1" xfId="0" applyFont="1" applyFill="1" applyBorder="1" applyAlignment="1">
      <alignment horizontal="center" wrapText="1"/>
    </xf>
    <xf numFmtId="1" fontId="3" fillId="2" borderId="1" xfId="0" applyNumberFormat="1" applyFont="1" applyFill="1" applyBorder="1" applyAlignment="1">
      <alignment horizontal="center" wrapText="1"/>
    </xf>
    <xf numFmtId="49" fontId="1" fillId="0" borderId="1" xfId="0" applyNumberFormat="1" applyFont="1" applyBorder="1" applyAlignment="1" applyProtection="1">
      <alignment horizontal="left" wrapText="1"/>
      <protection locked="0"/>
    </xf>
    <xf numFmtId="0" fontId="1" fillId="0" borderId="1" xfId="0" applyFont="1" applyBorder="1" applyAlignment="1">
      <alignment horizontal="center" wrapText="1"/>
    </xf>
    <xf numFmtId="0" fontId="1" fillId="0" borderId="1" xfId="0" applyFont="1" applyBorder="1"/>
    <xf numFmtId="49" fontId="1" fillId="2" borderId="1" xfId="3" applyNumberFormat="1" applyFill="1" applyBorder="1" applyAlignment="1" applyProtection="1">
      <alignment horizontal="left" wrapText="1"/>
      <protection locked="0"/>
    </xf>
    <xf numFmtId="49" fontId="1" fillId="2" borderId="5" xfId="0" applyNumberFormat="1" applyFont="1" applyFill="1" applyBorder="1" applyAlignment="1">
      <alignment horizontal="center"/>
    </xf>
    <xf numFmtId="3" fontId="1" fillId="2" borderId="5" xfId="0" applyNumberFormat="1" applyFont="1" applyFill="1" applyBorder="1" applyAlignment="1">
      <alignment horizontal="center"/>
    </xf>
    <xf numFmtId="2" fontId="1" fillId="2" borderId="5" xfId="0" applyNumberFormat="1" applyFont="1" applyFill="1" applyBorder="1" applyAlignment="1">
      <alignment horizontal="center"/>
    </xf>
    <xf numFmtId="1" fontId="1" fillId="2" borderId="5" xfId="0" applyNumberFormat="1" applyFont="1" applyFill="1" applyBorder="1" applyAlignment="1">
      <alignment horizontal="center"/>
    </xf>
    <xf numFmtId="4" fontId="1" fillId="2" borderId="5" xfId="0" applyNumberFormat="1" applyFont="1" applyFill="1" applyBorder="1" applyAlignment="1">
      <alignment horizontal="center"/>
    </xf>
    <xf numFmtId="49" fontId="1" fillId="2" borderId="1" xfId="0" applyNumberFormat="1" applyFont="1" applyFill="1" applyBorder="1" applyAlignment="1">
      <alignment horizontal="center"/>
    </xf>
    <xf numFmtId="3" fontId="1" fillId="2" borderId="1" xfId="0" applyNumberFormat="1" applyFont="1" applyFill="1" applyBorder="1" applyAlignment="1">
      <alignment horizontal="center"/>
    </xf>
    <xf numFmtId="5" fontId="1" fillId="2" borderId="1" xfId="1" applyNumberFormat="1" applyFont="1" applyFill="1" applyBorder="1" applyAlignment="1">
      <alignment horizontal="center"/>
    </xf>
    <xf numFmtId="49" fontId="1" fillId="2" borderId="1" xfId="0" applyNumberFormat="1" applyFont="1" applyFill="1" applyBorder="1" applyAlignment="1" applyProtection="1">
      <alignment wrapText="1"/>
      <protection locked="0"/>
    </xf>
    <xf numFmtId="0" fontId="3" fillId="2" borderId="3" xfId="0" applyFont="1" applyFill="1" applyBorder="1" applyAlignment="1">
      <alignment horizontal="left" wrapText="1"/>
    </xf>
    <xf numFmtId="1" fontId="3" fillId="0" borderId="1" xfId="0" applyNumberFormat="1" applyFont="1" applyBorder="1" applyAlignment="1">
      <alignment horizontal="center" wrapText="1"/>
    </xf>
    <xf numFmtId="0" fontId="3" fillId="0" borderId="1" xfId="0" applyFont="1" applyBorder="1" applyAlignment="1">
      <alignment horizontal="center" wrapText="1"/>
    </xf>
    <xf numFmtId="2" fontId="3" fillId="0" borderId="1" xfId="0" applyNumberFormat="1" applyFont="1" applyBorder="1" applyAlignment="1">
      <alignment horizontal="center" wrapText="1"/>
    </xf>
    <xf numFmtId="49" fontId="1" fillId="0" borderId="1" xfId="0" applyNumberFormat="1" applyFont="1" applyBorder="1" applyAlignment="1">
      <alignment horizontal="center"/>
    </xf>
    <xf numFmtId="0" fontId="1" fillId="2" borderId="1" xfId="0" applyFont="1" applyFill="1" applyBorder="1" applyAlignment="1">
      <alignment wrapText="1"/>
    </xf>
    <xf numFmtId="164" fontId="1" fillId="2" borderId="1" xfId="0" applyNumberFormat="1" applyFont="1" applyFill="1" applyBorder="1" applyAlignment="1">
      <alignment horizontal="center"/>
    </xf>
    <xf numFmtId="3" fontId="1" fillId="2" borderId="1" xfId="0" applyNumberFormat="1" applyFont="1" applyFill="1" applyBorder="1" applyAlignment="1">
      <alignment wrapText="1"/>
    </xf>
    <xf numFmtId="0" fontId="1" fillId="2" borderId="1" xfId="3" applyFill="1" applyBorder="1" applyAlignment="1">
      <alignment wrapText="1"/>
    </xf>
    <xf numFmtId="0" fontId="1" fillId="0" borderId="1" xfId="3" applyBorder="1" applyAlignment="1">
      <alignment wrapText="1"/>
    </xf>
    <xf numFmtId="0" fontId="1" fillId="0" borderId="1" xfId="0" applyFont="1" applyBorder="1" applyAlignment="1">
      <alignment horizontal="left" wrapText="1" indent="1"/>
    </xf>
    <xf numFmtId="164" fontId="1" fillId="0" borderId="1" xfId="0" applyNumberFormat="1" applyFont="1" applyBorder="1" applyAlignment="1">
      <alignment horizontal="left" wrapText="1"/>
    </xf>
    <xf numFmtId="0" fontId="1" fillId="2" borderId="1" xfId="0" applyFont="1" applyFill="1" applyBorder="1" applyAlignment="1">
      <alignment horizontal="center"/>
    </xf>
    <xf numFmtId="0" fontId="1" fillId="0" borderId="1" xfId="3" applyBorder="1"/>
    <xf numFmtId="0" fontId="1" fillId="0" borderId="1" xfId="1" applyNumberFormat="1" applyFont="1" applyFill="1" applyBorder="1" applyAlignment="1">
      <alignment horizontal="left" wrapText="1"/>
    </xf>
    <xf numFmtId="4" fontId="1" fillId="0" borderId="1" xfId="0" applyNumberFormat="1" applyFont="1" applyBorder="1"/>
    <xf numFmtId="3" fontId="1" fillId="0" borderId="1" xfId="0" applyNumberFormat="1" applyFont="1" applyBorder="1"/>
    <xf numFmtId="3" fontId="1" fillId="2" borderId="1" xfId="0" applyNumberFormat="1" applyFont="1" applyFill="1" applyBorder="1" applyAlignment="1">
      <alignment horizontal="left" wrapText="1"/>
    </xf>
    <xf numFmtId="3" fontId="1" fillId="0" borderId="1" xfId="3" applyNumberFormat="1" applyBorder="1" applyAlignment="1">
      <alignment horizontal="left"/>
    </xf>
    <xf numFmtId="49" fontId="1" fillId="2" borderId="1" xfId="0" applyNumberFormat="1" applyFont="1" applyFill="1" applyBorder="1" applyAlignment="1">
      <alignment horizontal="center" vertical="top"/>
    </xf>
    <xf numFmtId="4" fontId="1" fillId="0" borderId="1" xfId="0" applyNumberFormat="1" applyFont="1" applyBorder="1" applyAlignment="1">
      <alignment horizontal="center" vertical="top"/>
    </xf>
    <xf numFmtId="49" fontId="1" fillId="0" borderId="1" xfId="0" applyNumberFormat="1" applyFont="1" applyBorder="1" applyAlignment="1">
      <alignment horizontal="center" vertical="top"/>
    </xf>
    <xf numFmtId="2" fontId="1" fillId="0" borderId="1" xfId="0" applyNumberFormat="1" applyFont="1" applyBorder="1" applyAlignment="1">
      <alignment horizontal="center" vertical="top"/>
    </xf>
    <xf numFmtId="0" fontId="1" fillId="0" borderId="1" xfId="0" applyFont="1" applyBorder="1" applyAlignment="1">
      <alignment horizontal="left" vertical="top" wrapText="1"/>
    </xf>
    <xf numFmtId="0" fontId="1" fillId="2" borderId="1" xfId="3" applyFill="1" applyBorder="1"/>
    <xf numFmtId="2" fontId="1" fillId="0" borderId="5" xfId="0" applyNumberFormat="1" applyFont="1" applyBorder="1" applyAlignment="1">
      <alignment horizontal="center"/>
    </xf>
    <xf numFmtId="1" fontId="1" fillId="0" borderId="5" xfId="0" applyNumberFormat="1" applyFont="1" applyBorder="1" applyAlignment="1">
      <alignment horizontal="center"/>
    </xf>
    <xf numFmtId="49" fontId="1" fillId="0" borderId="5" xfId="0" applyNumberFormat="1" applyFont="1" applyBorder="1" applyAlignment="1">
      <alignment horizontal="center"/>
    </xf>
    <xf numFmtId="3" fontId="1" fillId="0" borderId="5" xfId="0" applyNumberFormat="1" applyFont="1" applyBorder="1" applyAlignment="1">
      <alignment horizontal="center"/>
    </xf>
    <xf numFmtId="49" fontId="1" fillId="0" borderId="1" xfId="0" applyNumberFormat="1" applyFont="1" applyBorder="1" applyAlignment="1">
      <alignment horizontal="left" wrapText="1"/>
    </xf>
    <xf numFmtId="3" fontId="1" fillId="2" borderId="2" xfId="0" applyNumberFormat="1" applyFont="1" applyFill="1" applyBorder="1" applyAlignment="1">
      <alignment horizontal="center"/>
    </xf>
    <xf numFmtId="4" fontId="1" fillId="2" borderId="2" xfId="0" applyNumberFormat="1" applyFont="1" applyFill="1" applyBorder="1" applyAlignment="1">
      <alignment horizontal="center"/>
    </xf>
    <xf numFmtId="49" fontId="1" fillId="2" borderId="1" xfId="0" applyNumberFormat="1" applyFont="1" applyFill="1" applyBorder="1" applyAlignment="1">
      <alignment horizontal="left" wrapText="1"/>
    </xf>
    <xf numFmtId="49" fontId="1" fillId="2" borderId="1" xfId="0" applyNumberFormat="1" applyFont="1" applyFill="1" applyBorder="1"/>
    <xf numFmtId="5" fontId="1" fillId="2" borderId="2" xfId="1" applyNumberFormat="1" applyFont="1" applyFill="1" applyBorder="1" applyAlignment="1">
      <alignment horizontal="center"/>
    </xf>
    <xf numFmtId="16" fontId="1" fillId="2" borderId="1" xfId="0" applyNumberFormat="1" applyFont="1" applyFill="1" applyBorder="1" applyAlignment="1">
      <alignment horizontal="center"/>
    </xf>
    <xf numFmtId="4" fontId="1" fillId="2" borderId="4" xfId="0" applyNumberFormat="1" applyFont="1" applyFill="1" applyBorder="1" applyAlignment="1">
      <alignment horizontal="center"/>
    </xf>
    <xf numFmtId="1" fontId="1" fillId="2" borderId="4" xfId="0" applyNumberFormat="1" applyFont="1" applyFill="1" applyBorder="1" applyAlignment="1">
      <alignment horizontal="center"/>
    </xf>
    <xf numFmtId="5" fontId="1" fillId="2" borderId="2" xfId="0" applyNumberFormat="1" applyFont="1" applyFill="1" applyBorder="1" applyAlignment="1">
      <alignment horizontal="center"/>
    </xf>
    <xf numFmtId="5" fontId="1" fillId="2" borderId="1" xfId="0" applyNumberFormat="1" applyFont="1" applyFill="1" applyBorder="1" applyAlignment="1">
      <alignment horizontal="center"/>
    </xf>
    <xf numFmtId="5" fontId="1" fillId="2" borderId="4" xfId="0" applyNumberFormat="1" applyFont="1" applyFill="1" applyBorder="1" applyAlignment="1">
      <alignment horizontal="center"/>
    </xf>
    <xf numFmtId="2" fontId="1" fillId="2" borderId="2" xfId="0" applyNumberFormat="1" applyFont="1" applyFill="1" applyBorder="1" applyAlignment="1">
      <alignment horizontal="center"/>
    </xf>
    <xf numFmtId="3" fontId="1" fillId="2" borderId="6" xfId="0" applyNumberFormat="1" applyFont="1" applyFill="1" applyBorder="1" applyAlignment="1">
      <alignment horizontal="center"/>
    </xf>
    <xf numFmtId="3" fontId="1" fillId="0" borderId="2" xfId="0" applyNumberFormat="1" applyFont="1" applyBorder="1" applyAlignment="1">
      <alignment horizontal="center"/>
    </xf>
    <xf numFmtId="1" fontId="1" fillId="2" borderId="2" xfId="0" applyNumberFormat="1" applyFont="1" applyFill="1" applyBorder="1" applyAlignment="1">
      <alignment horizontal="center"/>
    </xf>
    <xf numFmtId="39" fontId="1" fillId="2" borderId="2" xfId="1" applyNumberFormat="1" applyFont="1" applyFill="1" applyBorder="1" applyAlignment="1">
      <alignment horizontal="center"/>
    </xf>
    <xf numFmtId="39" fontId="1" fillId="2" borderId="1" xfId="1" applyNumberFormat="1" applyFont="1" applyFill="1" applyBorder="1" applyAlignment="1">
      <alignment horizontal="center"/>
    </xf>
    <xf numFmtId="5" fontId="1" fillId="0" borderId="2" xfId="0" applyNumberFormat="1" applyFont="1" applyBorder="1" applyAlignment="1">
      <alignment horizontal="center"/>
    </xf>
    <xf numFmtId="3" fontId="1" fillId="0" borderId="6" xfId="0" applyNumberFormat="1" applyFont="1" applyBorder="1" applyAlignment="1">
      <alignment horizontal="center"/>
    </xf>
    <xf numFmtId="49" fontId="1" fillId="2" borderId="1" xfId="0" applyNumberFormat="1" applyFont="1" applyFill="1" applyBorder="1" applyAlignment="1">
      <alignment wrapText="1"/>
    </xf>
    <xf numFmtId="49" fontId="1" fillId="0" borderId="1" xfId="0" applyNumberFormat="1" applyFont="1" applyBorder="1" applyAlignment="1">
      <alignment horizontal="left"/>
    </xf>
    <xf numFmtId="164" fontId="1" fillId="2" borderId="1" xfId="1" applyNumberFormat="1" applyFont="1" applyFill="1" applyBorder="1" applyAlignment="1">
      <alignment horizontal="center"/>
    </xf>
    <xf numFmtId="49" fontId="1" fillId="0" borderId="1" xfId="3" applyNumberFormat="1" applyBorder="1" applyAlignment="1" applyProtection="1">
      <alignment horizontal="left" wrapText="1"/>
      <protection locked="0"/>
    </xf>
    <xf numFmtId="49" fontId="1" fillId="2" borderId="1" xfId="0" applyNumberFormat="1" applyFont="1" applyFill="1" applyBorder="1" applyAlignment="1" applyProtection="1">
      <alignment horizontal="left" wrapText="1"/>
      <protection locked="0"/>
    </xf>
    <xf numFmtId="165" fontId="1" fillId="2" borderId="1" xfId="1" applyNumberFormat="1" applyFont="1" applyFill="1" applyBorder="1" applyAlignment="1">
      <alignment horizontal="center"/>
    </xf>
    <xf numFmtId="0" fontId="1" fillId="0" borderId="7" xfId="0" applyFont="1" applyBorder="1"/>
    <xf numFmtId="0" fontId="6" fillId="0" borderId="0" xfId="0" applyFont="1"/>
    <xf numFmtId="0" fontId="6" fillId="0" borderId="7" xfId="0" applyFont="1" applyBorder="1"/>
    <xf numFmtId="49" fontId="4" fillId="2" borderId="1" xfId="0" applyNumberFormat="1" applyFont="1" applyFill="1" applyBorder="1" applyAlignment="1" applyProtection="1">
      <alignment wrapText="1"/>
      <protection locked="0"/>
    </xf>
    <xf numFmtId="49" fontId="4" fillId="2" borderId="1" xfId="0" applyNumberFormat="1" applyFont="1" applyFill="1" applyBorder="1" applyAlignment="1">
      <alignment horizontal="center"/>
    </xf>
    <xf numFmtId="4" fontId="4" fillId="2" borderId="1" xfId="0" applyNumberFormat="1" applyFont="1" applyFill="1" applyBorder="1" applyAlignment="1">
      <alignment horizontal="center"/>
    </xf>
    <xf numFmtId="2" fontId="4" fillId="2" borderId="1" xfId="0" applyNumberFormat="1" applyFont="1" applyFill="1" applyBorder="1" applyAlignment="1">
      <alignment horizontal="center"/>
    </xf>
    <xf numFmtId="1" fontId="4" fillId="2" borderId="1" xfId="0" applyNumberFormat="1" applyFont="1" applyFill="1" applyBorder="1" applyAlignment="1">
      <alignment horizontal="center"/>
    </xf>
    <xf numFmtId="0" fontId="4" fillId="2" borderId="1" xfId="0" applyFont="1" applyFill="1" applyBorder="1"/>
    <xf numFmtId="3" fontId="1" fillId="2" borderId="1" xfId="0" applyNumberFormat="1" applyFont="1" applyFill="1" applyBorder="1" applyAlignment="1">
      <alignment horizontal="left"/>
    </xf>
    <xf numFmtId="0" fontId="5" fillId="0" borderId="0" xfId="0" applyFont="1"/>
    <xf numFmtId="0" fontId="7" fillId="0" borderId="0" xfId="0" applyFont="1"/>
    <xf numFmtId="49" fontId="8" fillId="0" borderId="0" xfId="0" applyNumberFormat="1" applyFont="1" applyAlignment="1">
      <alignment horizontal="left"/>
    </xf>
    <xf numFmtId="15" fontId="9" fillId="0" borderId="0" xfId="0" applyNumberFormat="1" applyFont="1" applyAlignment="1">
      <alignment horizontal="left"/>
    </xf>
    <xf numFmtId="0" fontId="10" fillId="0" borderId="0" xfId="0" applyFont="1"/>
    <xf numFmtId="0" fontId="11" fillId="0" borderId="0" xfId="0" applyFont="1" applyAlignment="1">
      <alignment wrapText="1"/>
    </xf>
    <xf numFmtId="0" fontId="12" fillId="0" borderId="0" xfId="0" applyFont="1"/>
    <xf numFmtId="0" fontId="11" fillId="0" borderId="0" xfId="0" applyFont="1" applyAlignment="1">
      <alignment horizontal="left" wrapText="1"/>
    </xf>
    <xf numFmtId="0" fontId="4" fillId="0" borderId="0" xfId="0" applyFont="1"/>
    <xf numFmtId="1" fontId="1" fillId="0" borderId="1" xfId="0" applyNumberFormat="1" applyFont="1" applyBorder="1" applyAlignment="1">
      <alignment horizontal="center" vertical="top"/>
    </xf>
    <xf numFmtId="2" fontId="6" fillId="0" borderId="1" xfId="0" applyNumberFormat="1" applyFont="1" applyBorder="1" applyAlignment="1">
      <alignment horizontal="center"/>
    </xf>
    <xf numFmtId="164" fontId="6" fillId="0" borderId="1" xfId="0" applyNumberFormat="1" applyFont="1" applyBorder="1" applyAlignment="1">
      <alignment horizontal="center"/>
    </xf>
    <xf numFmtId="1" fontId="6" fillId="0" borderId="1" xfId="0" applyNumberFormat="1" applyFont="1" applyBorder="1" applyAlignment="1">
      <alignment horizontal="center"/>
    </xf>
    <xf numFmtId="49" fontId="6" fillId="0" borderId="1" xfId="0" applyNumberFormat="1" applyFont="1" applyBorder="1" applyAlignment="1">
      <alignment horizontal="center"/>
    </xf>
    <xf numFmtId="2" fontId="6" fillId="2" borderId="1" xfId="0" applyNumberFormat="1" applyFont="1" applyFill="1" applyBorder="1" applyAlignment="1">
      <alignment horizontal="center"/>
    </xf>
    <xf numFmtId="49" fontId="6" fillId="2" borderId="1" xfId="0" applyNumberFormat="1" applyFont="1" applyFill="1" applyBorder="1" applyAlignment="1">
      <alignment horizontal="center"/>
    </xf>
    <xf numFmtId="164" fontId="6" fillId="2" borderId="1" xfId="0" applyNumberFormat="1" applyFont="1" applyFill="1" applyBorder="1" applyAlignment="1">
      <alignment horizontal="center"/>
    </xf>
    <xf numFmtId="4" fontId="6" fillId="0" borderId="1" xfId="0" applyNumberFormat="1" applyFont="1" applyBorder="1" applyAlignment="1">
      <alignment horizontal="center"/>
    </xf>
    <xf numFmtId="0" fontId="6" fillId="0" borderId="1" xfId="0" applyFont="1" applyBorder="1" applyAlignment="1">
      <alignment horizontal="center"/>
    </xf>
    <xf numFmtId="0" fontId="13" fillId="0" borderId="1" xfId="0" applyFont="1" applyBorder="1" applyAlignment="1">
      <alignment horizontal="center" wrapText="1"/>
    </xf>
    <xf numFmtId="1" fontId="6" fillId="2" borderId="1" xfId="0" applyNumberFormat="1" applyFont="1" applyFill="1" applyBorder="1" applyAlignment="1">
      <alignment horizontal="center"/>
    </xf>
    <xf numFmtId="49" fontId="6" fillId="2" borderId="5" xfId="0" applyNumberFormat="1" applyFont="1" applyFill="1" applyBorder="1" applyAlignment="1">
      <alignment horizontal="center"/>
    </xf>
    <xf numFmtId="3" fontId="6" fillId="2" borderId="5" xfId="0" applyNumberFormat="1" applyFont="1" applyFill="1" applyBorder="1" applyAlignment="1">
      <alignment horizontal="center"/>
    </xf>
    <xf numFmtId="2" fontId="6" fillId="2" borderId="5" xfId="0" applyNumberFormat="1" applyFont="1" applyFill="1" applyBorder="1" applyAlignment="1">
      <alignment horizontal="center"/>
    </xf>
    <xf numFmtId="1" fontId="6" fillId="2" borderId="5" xfId="0" applyNumberFormat="1" applyFont="1" applyFill="1" applyBorder="1" applyAlignment="1">
      <alignment horizontal="center"/>
    </xf>
    <xf numFmtId="4" fontId="6" fillId="2" borderId="5" xfId="0" applyNumberFormat="1" applyFont="1" applyFill="1" applyBorder="1" applyAlignment="1">
      <alignment horizontal="center"/>
    </xf>
    <xf numFmtId="3" fontId="6" fillId="2" borderId="1" xfId="0" applyNumberFormat="1" applyFont="1" applyFill="1" applyBorder="1" applyAlignment="1">
      <alignment horizontal="center"/>
    </xf>
    <xf numFmtId="4" fontId="6" fillId="2" borderId="1" xfId="0" applyNumberFormat="1" applyFont="1" applyFill="1" applyBorder="1" applyAlignment="1">
      <alignment horizontal="center"/>
    </xf>
    <xf numFmtId="5" fontId="6" fillId="2" borderId="1" xfId="1" applyNumberFormat="1" applyFont="1" applyFill="1" applyBorder="1" applyAlignment="1">
      <alignment horizontal="center"/>
    </xf>
    <xf numFmtId="3" fontId="6" fillId="0" borderId="1" xfId="0" applyNumberFormat="1" applyFont="1" applyBorder="1" applyAlignment="1">
      <alignment horizontal="center"/>
    </xf>
    <xf numFmtId="0" fontId="6" fillId="2" borderId="1" xfId="0" applyFont="1" applyFill="1" applyBorder="1" applyAlignment="1">
      <alignment horizontal="center"/>
    </xf>
    <xf numFmtId="20" fontId="6" fillId="2" borderId="1" xfId="0" applyNumberFormat="1" applyFont="1" applyFill="1" applyBorder="1" applyAlignment="1">
      <alignment horizontal="center"/>
    </xf>
    <xf numFmtId="49" fontId="3" fillId="2" borderId="3" xfId="2" applyNumberFormat="1" applyFont="1" applyFill="1" applyBorder="1" applyAlignment="1" applyProtection="1">
      <alignment horizontal="left" wrapText="1"/>
      <protection locked="0"/>
    </xf>
    <xf numFmtId="5" fontId="6" fillId="2" borderId="1" xfId="0" applyNumberFormat="1" applyFont="1" applyFill="1" applyBorder="1" applyAlignment="1">
      <alignment horizontal="center"/>
    </xf>
    <xf numFmtId="49" fontId="3" fillId="2" borderId="3" xfId="2" applyNumberFormat="1" applyFont="1" applyFill="1" applyBorder="1" applyAlignment="1" applyProtection="1">
      <alignment horizontal="left" vertical="center" wrapText="1"/>
      <protection locked="0"/>
    </xf>
    <xf numFmtId="49" fontId="3" fillId="2" borderId="4" xfId="2" applyNumberFormat="1" applyFont="1" applyFill="1" applyBorder="1" applyAlignment="1" applyProtection="1">
      <alignment horizontal="left" vertical="center" wrapText="1"/>
      <protection locked="0"/>
    </xf>
    <xf numFmtId="49" fontId="3" fillId="2" borderId="2" xfId="2" applyNumberFormat="1" applyFont="1" applyFill="1" applyBorder="1" applyAlignment="1" applyProtection="1">
      <alignment horizontal="left" vertical="center" wrapText="1"/>
      <protection locked="0"/>
    </xf>
    <xf numFmtId="49" fontId="2" fillId="2" borderId="3" xfId="2" applyNumberFormat="1" applyFont="1" applyFill="1" applyBorder="1" applyAlignment="1">
      <alignment horizontal="left" wrapText="1"/>
    </xf>
    <xf numFmtId="49" fontId="2" fillId="2" borderId="4" xfId="2" applyNumberFormat="1" applyFont="1" applyFill="1" applyBorder="1" applyAlignment="1">
      <alignment horizontal="left" wrapText="1"/>
    </xf>
    <xf numFmtId="49" fontId="2" fillId="2" borderId="2" xfId="2" applyNumberFormat="1" applyFont="1" applyFill="1" applyBorder="1" applyAlignment="1">
      <alignment horizontal="left" wrapText="1"/>
    </xf>
    <xf numFmtId="49" fontId="3" fillId="2" borderId="3" xfId="2" applyNumberFormat="1" applyFont="1" applyFill="1" applyBorder="1" applyAlignment="1" applyProtection="1">
      <alignment horizontal="left" wrapText="1"/>
      <protection locked="0"/>
    </xf>
    <xf numFmtId="49" fontId="3" fillId="2" borderId="4" xfId="2" applyNumberFormat="1" applyFont="1" applyFill="1" applyBorder="1" applyAlignment="1" applyProtection="1">
      <alignment horizontal="left" wrapText="1"/>
      <protection locked="0"/>
    </xf>
    <xf numFmtId="49" fontId="3" fillId="2" borderId="2" xfId="2" applyNumberFormat="1" applyFont="1" applyFill="1" applyBorder="1" applyAlignment="1" applyProtection="1">
      <alignment horizontal="left" wrapText="1"/>
      <protection locked="0"/>
    </xf>
    <xf numFmtId="49" fontId="1" fillId="2" borderId="3" xfId="0" applyNumberFormat="1" applyFont="1" applyFill="1" applyBorder="1" applyAlignment="1" applyProtection="1">
      <alignment horizontal="left" wrapText="1"/>
      <protection locked="0"/>
    </xf>
    <xf numFmtId="49" fontId="1" fillId="2" borderId="4" xfId="0" applyNumberFormat="1" applyFont="1" applyFill="1" applyBorder="1" applyAlignment="1" applyProtection="1">
      <alignment horizontal="left" wrapText="1"/>
      <protection locked="0"/>
    </xf>
    <xf numFmtId="49" fontId="1" fillId="2" borderId="2" xfId="0" applyNumberFormat="1" applyFont="1" applyFill="1" applyBorder="1" applyAlignment="1" applyProtection="1">
      <alignment horizontal="left" wrapText="1"/>
      <protection locked="0"/>
    </xf>
    <xf numFmtId="49" fontId="4" fillId="2" borderId="3" xfId="0" applyNumberFormat="1" applyFont="1" applyFill="1" applyBorder="1" applyAlignment="1" applyProtection="1">
      <alignment horizontal="center" wrapText="1"/>
      <protection locked="0"/>
    </xf>
    <xf numFmtId="49" fontId="4" fillId="2" borderId="4" xfId="0" applyNumberFormat="1" applyFont="1" applyFill="1" applyBorder="1" applyAlignment="1" applyProtection="1">
      <alignment horizontal="center" wrapText="1"/>
      <protection locked="0"/>
    </xf>
    <xf numFmtId="49" fontId="4" fillId="2" borderId="2" xfId="0" applyNumberFormat="1" applyFont="1" applyFill="1" applyBorder="1" applyAlignment="1" applyProtection="1">
      <alignment horizontal="center" wrapText="1"/>
      <protection locked="0"/>
    </xf>
    <xf numFmtId="49" fontId="4" fillId="2" borderId="3" xfId="0" applyNumberFormat="1" applyFont="1" applyFill="1" applyBorder="1" applyAlignment="1" applyProtection="1">
      <alignment horizontal="left" wrapText="1"/>
      <protection locked="0"/>
    </xf>
    <xf numFmtId="49" fontId="4" fillId="2" borderId="4" xfId="0" applyNumberFormat="1" applyFont="1" applyFill="1" applyBorder="1" applyAlignment="1" applyProtection="1">
      <alignment horizontal="left" wrapText="1"/>
      <protection locked="0"/>
    </xf>
    <xf numFmtId="49" fontId="4" fillId="2" borderId="2" xfId="0" applyNumberFormat="1" applyFont="1" applyFill="1" applyBorder="1" applyAlignment="1" applyProtection="1">
      <alignment horizontal="left" wrapText="1"/>
      <protection locked="0"/>
    </xf>
    <xf numFmtId="0" fontId="3" fillId="2" borderId="3" xfId="0" applyFont="1" applyFill="1" applyBorder="1" applyAlignment="1">
      <alignment horizontal="left" wrapText="1"/>
    </xf>
    <xf numFmtId="0" fontId="3" fillId="2" borderId="4" xfId="0" applyFont="1" applyFill="1" applyBorder="1" applyAlignment="1">
      <alignment horizontal="left" wrapText="1"/>
    </xf>
    <xf numFmtId="0" fontId="3" fillId="2" borderId="2" xfId="0" applyFont="1" applyFill="1" applyBorder="1" applyAlignment="1">
      <alignment horizontal="left" wrapText="1"/>
    </xf>
    <xf numFmtId="0" fontId="2" fillId="0" borderId="3" xfId="0" applyFont="1" applyBorder="1" applyAlignment="1">
      <alignment horizontal="left" wrapText="1"/>
    </xf>
    <xf numFmtId="0" fontId="2" fillId="0" borderId="4" xfId="0" applyFont="1" applyBorder="1" applyAlignment="1">
      <alignment horizontal="left" wrapText="1"/>
    </xf>
    <xf numFmtId="0" fontId="2" fillId="0" borderId="2" xfId="0" applyFont="1" applyBorder="1" applyAlignment="1">
      <alignment horizontal="left" wrapText="1"/>
    </xf>
  </cellXfs>
  <cellStyles count="10">
    <cellStyle name="Currency" xfId="1" builtinId="4"/>
    <cellStyle name="Normal" xfId="0" builtinId="0"/>
    <cellStyle name="Normal 2" xfId="3" xr:uid="{00000000-0005-0000-0000-000002000000}"/>
    <cellStyle name="Normal 2 2" xfId="4" xr:uid="{00000000-0005-0000-0000-000003000000}"/>
    <cellStyle name="Normal 2 2 2" xfId="7" xr:uid="{00000000-0005-0000-0000-000004000000}"/>
    <cellStyle name="Normal 2 3" xfId="5" xr:uid="{00000000-0005-0000-0000-000005000000}"/>
    <cellStyle name="Normal 2 3 2" xfId="8" xr:uid="{00000000-0005-0000-0000-000006000000}"/>
    <cellStyle name="Normal 2 4" xfId="6" xr:uid="{00000000-0005-0000-0000-000007000000}"/>
    <cellStyle name="Normal 2 4 2" xfId="9" xr:uid="{00000000-0005-0000-0000-000008000000}"/>
    <cellStyle name="Normal_DE_MAXVALID_2005_20080812" xfId="2" xr:uid="{00000000-0005-0000-0000-000009000000}"/>
  </cellStyles>
  <dxfs count="0"/>
  <tableStyles count="0" defaultTableStyle="TableStyleMedium9" defaultPivotStyle="PivotStyleLight16"/>
  <colors>
    <mruColors>
      <color rgb="FFEAEAEA"/>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1914524</xdr:colOff>
      <xdr:row>0</xdr:row>
      <xdr:rowOff>675678</xdr:rowOff>
    </xdr:to>
    <xdr:pic>
      <xdr:nvPicPr>
        <xdr:cNvPr id="2" name="Picture 1">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1914524" cy="675678"/>
        </a:xfrm>
        <a:prstGeom prst="rect">
          <a:avLst/>
        </a:prstGeom>
        <a:noFill/>
      </xdr:spPr>
    </xdr:pic>
    <xdr:clientData/>
  </xdr:twoCellAnchor>
  <xdr:twoCellAnchor editAs="oneCell">
    <xdr:from>
      <xdr:col>0</xdr:col>
      <xdr:colOff>2638425</xdr:colOff>
      <xdr:row>0</xdr:row>
      <xdr:rowOff>57150</xdr:rowOff>
    </xdr:from>
    <xdr:to>
      <xdr:col>0</xdr:col>
      <xdr:colOff>2638426</xdr:colOff>
      <xdr:row>0</xdr:row>
      <xdr:rowOff>219075</xdr:rowOff>
    </xdr:to>
    <xdr:pic>
      <xdr:nvPicPr>
        <xdr:cNvPr id="3" name="Picture 2" descr="REPORT">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2" cstate="print"/>
        <a:stretch>
          <a:fillRect/>
        </a:stretch>
      </xdr:blipFill>
      <xdr:spPr>
        <a:xfrm>
          <a:off x="2638425" y="57150"/>
          <a:ext cx="1" cy="161925"/>
        </a:xfrm>
        <a:prstGeom prst="rect">
          <a:avLst/>
        </a:prstGeom>
      </xdr:spPr>
    </xdr:pic>
    <xdr:clientData/>
  </xdr:twoCellAnchor>
  <xdr:twoCellAnchor editAs="oneCell">
    <xdr:from>
      <xdr:col>0</xdr:col>
      <xdr:colOff>2724150</xdr:colOff>
      <xdr:row>0</xdr:row>
      <xdr:rowOff>28575</xdr:rowOff>
    </xdr:from>
    <xdr:to>
      <xdr:col>0</xdr:col>
      <xdr:colOff>2724151</xdr:colOff>
      <xdr:row>0</xdr:row>
      <xdr:rowOff>828675</xdr:rowOff>
    </xdr:to>
    <xdr:pic>
      <xdr:nvPicPr>
        <xdr:cNvPr id="4" name="Picture 3" descr="REPORT">
          <a:extLst>
            <a:ext uri="{FF2B5EF4-FFF2-40B4-BE49-F238E27FC236}">
              <a16:creationId xmlns:a16="http://schemas.microsoft.com/office/drawing/2014/main" id="{00000000-0008-0000-0000-000004000000}"/>
            </a:ext>
          </a:extLst>
        </xdr:cNvPr>
        <xdr:cNvPicPr/>
      </xdr:nvPicPr>
      <xdr:blipFill>
        <a:blip xmlns:r="http://schemas.openxmlformats.org/officeDocument/2006/relationships" r:embed="rId2" cstate="print"/>
        <a:stretch>
          <a:fillRect/>
        </a:stretch>
      </xdr:blipFill>
      <xdr:spPr>
        <a:xfrm>
          <a:off x="2724150" y="28575"/>
          <a:ext cx="1" cy="800100"/>
        </a:xfrm>
        <a:prstGeom prst="rect">
          <a:avLst/>
        </a:prstGeom>
      </xdr:spPr>
    </xdr:pic>
    <xdr:clientData/>
  </xdr:twoCellAnchor>
  <xdr:twoCellAnchor editAs="oneCell">
    <xdr:from>
      <xdr:col>0</xdr:col>
      <xdr:colOff>2733675</xdr:colOff>
      <xdr:row>0</xdr:row>
      <xdr:rowOff>28575</xdr:rowOff>
    </xdr:from>
    <xdr:to>
      <xdr:col>0</xdr:col>
      <xdr:colOff>2733676</xdr:colOff>
      <xdr:row>0</xdr:row>
      <xdr:rowOff>828675</xdr:rowOff>
    </xdr:to>
    <xdr:pic>
      <xdr:nvPicPr>
        <xdr:cNvPr id="5" name="Picture 4" descr="REPORT">
          <a:extLst>
            <a:ext uri="{FF2B5EF4-FFF2-40B4-BE49-F238E27FC236}">
              <a16:creationId xmlns:a16="http://schemas.microsoft.com/office/drawing/2014/main" id="{00000000-0008-0000-0000-000005000000}"/>
            </a:ext>
          </a:extLst>
        </xdr:cNvPr>
        <xdr:cNvPicPr/>
      </xdr:nvPicPr>
      <xdr:blipFill>
        <a:blip xmlns:r="http://schemas.openxmlformats.org/officeDocument/2006/relationships" r:embed="rId2" cstate="print"/>
        <a:stretch>
          <a:fillRect/>
        </a:stretch>
      </xdr:blipFill>
      <xdr:spPr>
        <a:xfrm>
          <a:off x="2733675" y="28575"/>
          <a:ext cx="4133851" cy="800100"/>
        </a:xfrm>
        <a:prstGeom prst="rect">
          <a:avLst/>
        </a:prstGeom>
      </xdr:spPr>
    </xdr:pic>
    <xdr:clientData/>
  </xdr:twoCellAnchor>
  <xdr:twoCellAnchor editAs="oneCell">
    <xdr:from>
      <xdr:col>0</xdr:col>
      <xdr:colOff>2324100</xdr:colOff>
      <xdr:row>0</xdr:row>
      <xdr:rowOff>85724</xdr:rowOff>
    </xdr:from>
    <xdr:to>
      <xdr:col>0</xdr:col>
      <xdr:colOff>6477000</xdr:colOff>
      <xdr:row>0</xdr:row>
      <xdr:rowOff>952499</xdr:rowOff>
    </xdr:to>
    <xdr:pic>
      <xdr:nvPicPr>
        <xdr:cNvPr id="6" name="Picture 5" descr="REPORT">
          <a:extLst>
            <a:ext uri="{FF2B5EF4-FFF2-40B4-BE49-F238E27FC236}">
              <a16:creationId xmlns:a16="http://schemas.microsoft.com/office/drawing/2014/main" id="{00000000-0008-0000-0000-000006000000}"/>
            </a:ext>
          </a:extLst>
        </xdr:cNvPr>
        <xdr:cNvPicPr/>
      </xdr:nvPicPr>
      <xdr:blipFill>
        <a:blip xmlns:r="http://schemas.openxmlformats.org/officeDocument/2006/relationships" r:embed="rId2" cstate="print"/>
        <a:stretch>
          <a:fillRect/>
        </a:stretch>
      </xdr:blipFill>
      <xdr:spPr>
        <a:xfrm>
          <a:off x="2324100" y="85724"/>
          <a:ext cx="4152900" cy="866775"/>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11"/>
  <sheetViews>
    <sheetView workbookViewId="0">
      <selection activeCell="A8" sqref="A8"/>
    </sheetView>
  </sheetViews>
  <sheetFormatPr defaultRowHeight="12.5" x14ac:dyDescent="0.25"/>
  <cols>
    <col min="1" max="1" width="106.54296875" customWidth="1"/>
    <col min="2" max="9" width="9.1796875" customWidth="1"/>
  </cols>
  <sheetData>
    <row r="1" spans="1:1" ht="77.25" customHeight="1" x14ac:dyDescent="0.35">
      <c r="A1" s="102" t="s">
        <v>1649</v>
      </c>
    </row>
    <row r="2" spans="1:1" ht="14.5" x14ac:dyDescent="0.35">
      <c r="A2" s="102" t="s">
        <v>650</v>
      </c>
    </row>
    <row r="3" spans="1:1" ht="28.5" x14ac:dyDescent="0.8">
      <c r="A3" s="103" t="s">
        <v>1650</v>
      </c>
    </row>
    <row r="4" spans="1:1" ht="28.5" x14ac:dyDescent="0.8">
      <c r="A4" s="103" t="s">
        <v>1682</v>
      </c>
    </row>
    <row r="5" spans="1:1" ht="17.5" x14ac:dyDescent="0.35">
      <c r="A5" s="104" t="s">
        <v>1683</v>
      </c>
    </row>
    <row r="6" spans="1:1" ht="16.5" customHeight="1" x14ac:dyDescent="0.25">
      <c r="A6" s="105" t="s">
        <v>650</v>
      </c>
    </row>
    <row r="7" spans="1:1" ht="14" x14ac:dyDescent="0.4">
      <c r="A7" s="106" t="s">
        <v>1651</v>
      </c>
    </row>
    <row r="8" spans="1:1" ht="62.15" customHeight="1" x14ac:dyDescent="0.25">
      <c r="A8" s="107" t="s">
        <v>1652</v>
      </c>
    </row>
    <row r="9" spans="1:1" x14ac:dyDescent="0.25">
      <c r="A9" s="108" t="s">
        <v>650</v>
      </c>
    </row>
    <row r="10" spans="1:1" ht="14" x14ac:dyDescent="0.4">
      <c r="A10" s="106" t="s">
        <v>1653</v>
      </c>
    </row>
    <row r="11" spans="1:1" ht="95.15" customHeight="1" x14ac:dyDescent="0.25">
      <c r="A11" s="109" t="s">
        <v>1654</v>
      </c>
    </row>
  </sheetData>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K32"/>
  <sheetViews>
    <sheetView zoomScaleNormal="100" workbookViewId="0">
      <pane xSplit="2" ySplit="5" topLeftCell="C18"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86" customWidth="1"/>
    <col min="2" max="2" width="10.7265625" style="18"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18"/>
  </cols>
  <sheetData>
    <row r="1" spans="1:11" s="17" customFormat="1" ht="18.75" customHeight="1" x14ac:dyDescent="0.25">
      <c r="A1" s="136" t="s">
        <v>1678</v>
      </c>
      <c r="B1" s="137"/>
      <c r="C1" s="137"/>
      <c r="D1" s="137"/>
      <c r="E1" s="137"/>
      <c r="F1" s="137"/>
      <c r="G1" s="137"/>
      <c r="H1" s="137"/>
      <c r="I1" s="137"/>
      <c r="J1" s="137"/>
      <c r="K1" s="138"/>
    </row>
    <row r="2" spans="1:11" ht="13" x14ac:dyDescent="0.3">
      <c r="A2" s="142" t="s">
        <v>1597</v>
      </c>
      <c r="B2" s="143"/>
      <c r="C2" s="143"/>
      <c r="D2" s="143"/>
      <c r="E2" s="143"/>
      <c r="F2" s="143"/>
      <c r="G2" s="143"/>
      <c r="H2" s="143"/>
      <c r="I2" s="143"/>
      <c r="J2" s="143"/>
      <c r="K2" s="144"/>
    </row>
    <row r="3" spans="1:11" ht="13" x14ac:dyDescent="0.3">
      <c r="A3" s="134" t="s">
        <v>1741</v>
      </c>
      <c r="B3" s="19"/>
      <c r="C3" s="19"/>
      <c r="D3" s="19"/>
      <c r="E3" s="19"/>
      <c r="F3" s="19"/>
      <c r="G3" s="19"/>
      <c r="H3" s="19"/>
      <c r="I3" s="19"/>
      <c r="J3" s="19"/>
      <c r="K3" s="20"/>
    </row>
    <row r="4" spans="1:11" ht="13" x14ac:dyDescent="0.3">
      <c r="A4" s="139" t="s">
        <v>650</v>
      </c>
      <c r="B4" s="140"/>
      <c r="C4" s="140"/>
      <c r="D4" s="140"/>
      <c r="E4" s="140"/>
      <c r="F4" s="140"/>
      <c r="G4" s="140"/>
      <c r="H4" s="140"/>
      <c r="I4" s="140"/>
      <c r="J4" s="140"/>
      <c r="K4" s="141"/>
    </row>
    <row r="5" spans="1:11" ht="52" x14ac:dyDescent="0.3">
      <c r="A5" s="21" t="s">
        <v>11</v>
      </c>
      <c r="B5" s="22" t="s">
        <v>216</v>
      </c>
      <c r="C5" s="22" t="s">
        <v>1670</v>
      </c>
      <c r="D5" s="22" t="s">
        <v>1671</v>
      </c>
      <c r="E5" s="22" t="s">
        <v>651</v>
      </c>
      <c r="F5" s="22" t="s">
        <v>1672</v>
      </c>
      <c r="G5" s="22" t="s">
        <v>652</v>
      </c>
      <c r="H5" s="22" t="s">
        <v>1673</v>
      </c>
      <c r="I5" s="23" t="s">
        <v>1674</v>
      </c>
      <c r="J5" s="23" t="s">
        <v>1675</v>
      </c>
      <c r="K5" s="22" t="s">
        <v>653</v>
      </c>
    </row>
    <row r="6" spans="1:11" x14ac:dyDescent="0.25">
      <c r="A6" s="66" t="s">
        <v>12</v>
      </c>
      <c r="B6" s="85" t="s">
        <v>217</v>
      </c>
      <c r="C6" s="34" t="s">
        <v>217</v>
      </c>
      <c r="D6" s="9" t="str">
        <f>IF($B6="N/A","N/A",IF(C6&lt;0,"No","Yes"))</f>
        <v>N/A</v>
      </c>
      <c r="E6" s="34">
        <v>0</v>
      </c>
      <c r="F6" s="9" t="str">
        <f>IF($B6="N/A","N/A",IF(E6&lt;0,"No","Yes"))</f>
        <v>N/A</v>
      </c>
      <c r="G6" s="34">
        <v>0</v>
      </c>
      <c r="H6" s="9" t="str">
        <f>IF($B6="N/A","N/A",IF(G6&lt;0,"No","Yes"))</f>
        <v>N/A</v>
      </c>
      <c r="I6" s="10" t="s">
        <v>217</v>
      </c>
      <c r="J6" s="10" t="s">
        <v>1742</v>
      </c>
      <c r="K6" s="9" t="str">
        <f t="shared" ref="K6:K11" si="0">IF(J6="Div by 0", "N/A", IF(J6="N/A","N/A", IF(J6&gt;30, "No", IF(J6&lt;-30, "No", "Yes"))))</f>
        <v>N/A</v>
      </c>
    </row>
    <row r="7" spans="1:11" x14ac:dyDescent="0.25">
      <c r="A7" s="66" t="s">
        <v>445</v>
      </c>
      <c r="B7" s="85" t="s">
        <v>217</v>
      </c>
      <c r="C7" s="9" t="s">
        <v>217</v>
      </c>
      <c r="D7" s="9" t="str">
        <f t="shared" ref="D7:D11" si="1">IF($B7="N/A","N/A",IF(C7&lt;0,"No","Yes"))</f>
        <v>N/A</v>
      </c>
      <c r="E7" s="9" t="s">
        <v>1742</v>
      </c>
      <c r="F7" s="9" t="str">
        <f t="shared" ref="F7:F11" si="2">IF($B7="N/A","N/A",IF(E7&lt;0,"No","Yes"))</f>
        <v>N/A</v>
      </c>
      <c r="G7" s="9" t="s">
        <v>1742</v>
      </c>
      <c r="H7" s="9" t="str">
        <f t="shared" ref="H7:H11" si="3">IF($B7="N/A","N/A",IF(G7&lt;0,"No","Yes"))</f>
        <v>N/A</v>
      </c>
      <c r="I7" s="10" t="s">
        <v>217</v>
      </c>
      <c r="J7" s="10" t="s">
        <v>1742</v>
      </c>
      <c r="K7" s="9" t="str">
        <f t="shared" si="0"/>
        <v>N/A</v>
      </c>
    </row>
    <row r="8" spans="1:11" x14ac:dyDescent="0.25">
      <c r="A8" s="66" t="s">
        <v>446</v>
      </c>
      <c r="B8" s="85" t="s">
        <v>217</v>
      </c>
      <c r="C8" s="9" t="s">
        <v>217</v>
      </c>
      <c r="D8" s="9" t="str">
        <f t="shared" si="1"/>
        <v>N/A</v>
      </c>
      <c r="E8" s="9" t="s">
        <v>1742</v>
      </c>
      <c r="F8" s="9" t="str">
        <f t="shared" si="2"/>
        <v>N/A</v>
      </c>
      <c r="G8" s="9" t="s">
        <v>1742</v>
      </c>
      <c r="H8" s="9" t="str">
        <f t="shared" si="3"/>
        <v>N/A</v>
      </c>
      <c r="I8" s="10" t="s">
        <v>217</v>
      </c>
      <c r="J8" s="10" t="s">
        <v>1742</v>
      </c>
      <c r="K8" s="9" t="str">
        <f t="shared" si="0"/>
        <v>N/A</v>
      </c>
    </row>
    <row r="9" spans="1:11" x14ac:dyDescent="0.25">
      <c r="A9" s="66" t="s">
        <v>447</v>
      </c>
      <c r="B9" s="85" t="s">
        <v>217</v>
      </c>
      <c r="C9" s="9" t="s">
        <v>217</v>
      </c>
      <c r="D9" s="9" t="str">
        <f t="shared" si="1"/>
        <v>N/A</v>
      </c>
      <c r="E9" s="9" t="s">
        <v>1742</v>
      </c>
      <c r="F9" s="9" t="str">
        <f t="shared" si="2"/>
        <v>N/A</v>
      </c>
      <c r="G9" s="9" t="s">
        <v>1742</v>
      </c>
      <c r="H9" s="9" t="str">
        <f t="shared" si="3"/>
        <v>N/A</v>
      </c>
      <c r="I9" s="10" t="s">
        <v>217</v>
      </c>
      <c r="J9" s="10" t="s">
        <v>1742</v>
      </c>
      <c r="K9" s="9" t="str">
        <f t="shared" si="0"/>
        <v>N/A</v>
      </c>
    </row>
    <row r="10" spans="1:11" x14ac:dyDescent="0.25">
      <c r="A10" s="66" t="s">
        <v>448</v>
      </c>
      <c r="B10" s="85" t="s">
        <v>217</v>
      </c>
      <c r="C10" s="9" t="s">
        <v>217</v>
      </c>
      <c r="D10" s="9" t="str">
        <f t="shared" si="1"/>
        <v>N/A</v>
      </c>
      <c r="E10" s="9" t="s">
        <v>1742</v>
      </c>
      <c r="F10" s="9" t="str">
        <f t="shared" si="2"/>
        <v>N/A</v>
      </c>
      <c r="G10" s="9" t="s">
        <v>1742</v>
      </c>
      <c r="H10" s="9" t="str">
        <f t="shared" si="3"/>
        <v>N/A</v>
      </c>
      <c r="I10" s="10" t="s">
        <v>217</v>
      </c>
      <c r="J10" s="10" t="s">
        <v>1742</v>
      </c>
      <c r="K10" s="9" t="str">
        <f t="shared" si="0"/>
        <v>N/A</v>
      </c>
    </row>
    <row r="11" spans="1:11" x14ac:dyDescent="0.25">
      <c r="A11" s="66" t="s">
        <v>208</v>
      </c>
      <c r="B11" s="85" t="s">
        <v>217</v>
      </c>
      <c r="C11" s="9" t="s">
        <v>217</v>
      </c>
      <c r="D11" s="9" t="str">
        <f t="shared" si="1"/>
        <v>N/A</v>
      </c>
      <c r="E11" s="9" t="s">
        <v>1742</v>
      </c>
      <c r="F11" s="9" t="str">
        <f t="shared" si="2"/>
        <v>N/A</v>
      </c>
      <c r="G11" s="9" t="s">
        <v>1742</v>
      </c>
      <c r="H11" s="9" t="str">
        <f t="shared" si="3"/>
        <v>N/A</v>
      </c>
      <c r="I11" s="10" t="s">
        <v>217</v>
      </c>
      <c r="J11" s="10" t="s">
        <v>1742</v>
      </c>
      <c r="K11" s="9" t="str">
        <f t="shared" si="0"/>
        <v>N/A</v>
      </c>
    </row>
    <row r="12" spans="1:11" x14ac:dyDescent="0.25">
      <c r="A12" s="66" t="s">
        <v>655</v>
      </c>
      <c r="B12" s="85" t="s">
        <v>217</v>
      </c>
      <c r="C12" s="9" t="s">
        <v>217</v>
      </c>
      <c r="D12" s="9" t="str">
        <f t="shared" ref="D12:D23" si="4">IF($B12="N/A","N/A",IF(C12&lt;0,"No","Yes"))</f>
        <v>N/A</v>
      </c>
      <c r="E12" s="9" t="s">
        <v>1742</v>
      </c>
      <c r="F12" s="9" t="str">
        <f t="shared" ref="F12:F23" si="5">IF($B12="N/A","N/A",IF(E12&lt;0,"No","Yes"))</f>
        <v>N/A</v>
      </c>
      <c r="G12" s="9" t="s">
        <v>1742</v>
      </c>
      <c r="H12" s="9" t="str">
        <f t="shared" ref="H12:H23" si="6">IF($B12="N/A","N/A",IF(G12&lt;0,"No","Yes"))</f>
        <v>N/A</v>
      </c>
      <c r="I12" s="10" t="s">
        <v>217</v>
      </c>
      <c r="J12" s="10" t="s">
        <v>1742</v>
      </c>
      <c r="K12" s="9" t="str">
        <f t="shared" ref="K12:K23" si="7">IF(J12="Div by 0", "N/A", IF(J12="N/A","N/A", IF(J12&gt;30, "No", IF(J12&lt;-30, "No", "Yes"))))</f>
        <v>N/A</v>
      </c>
    </row>
    <row r="13" spans="1:11" x14ac:dyDescent="0.25">
      <c r="A13" s="66" t="s">
        <v>654</v>
      </c>
      <c r="B13" s="85" t="s">
        <v>217</v>
      </c>
      <c r="C13" s="9" t="s">
        <v>217</v>
      </c>
      <c r="D13" s="9" t="str">
        <f t="shared" si="4"/>
        <v>N/A</v>
      </c>
      <c r="E13" s="9" t="s">
        <v>1742</v>
      </c>
      <c r="F13" s="9" t="str">
        <f t="shared" si="5"/>
        <v>N/A</v>
      </c>
      <c r="G13" s="9" t="s">
        <v>1742</v>
      </c>
      <c r="H13" s="9" t="str">
        <f t="shared" si="6"/>
        <v>N/A</v>
      </c>
      <c r="I13" s="10" t="s">
        <v>217</v>
      </c>
      <c r="J13" s="10" t="s">
        <v>1742</v>
      </c>
      <c r="K13" s="9" t="str">
        <f t="shared" si="7"/>
        <v>N/A</v>
      </c>
    </row>
    <row r="14" spans="1:11" x14ac:dyDescent="0.25">
      <c r="A14" s="66" t="s">
        <v>849</v>
      </c>
      <c r="B14" s="85" t="s">
        <v>217</v>
      </c>
      <c r="C14" s="10" t="s">
        <v>217</v>
      </c>
      <c r="D14" s="9" t="str">
        <f t="shared" si="4"/>
        <v>N/A</v>
      </c>
      <c r="E14" s="10" t="s">
        <v>1742</v>
      </c>
      <c r="F14" s="9" t="str">
        <f t="shared" si="5"/>
        <v>N/A</v>
      </c>
      <c r="G14" s="10" t="s">
        <v>1742</v>
      </c>
      <c r="H14" s="9" t="str">
        <f t="shared" si="6"/>
        <v>N/A</v>
      </c>
      <c r="I14" s="10" t="s">
        <v>217</v>
      </c>
      <c r="J14" s="10" t="s">
        <v>1742</v>
      </c>
      <c r="K14" s="9" t="str">
        <f t="shared" si="7"/>
        <v>N/A</v>
      </c>
    </row>
    <row r="15" spans="1:11" x14ac:dyDescent="0.25">
      <c r="A15" s="66" t="s">
        <v>656</v>
      </c>
      <c r="B15" s="85" t="s">
        <v>217</v>
      </c>
      <c r="C15" s="9" t="s">
        <v>217</v>
      </c>
      <c r="D15" s="9" t="str">
        <f t="shared" si="4"/>
        <v>N/A</v>
      </c>
      <c r="E15" s="9" t="s">
        <v>1742</v>
      </c>
      <c r="F15" s="9" t="str">
        <f t="shared" si="5"/>
        <v>N/A</v>
      </c>
      <c r="G15" s="9" t="s">
        <v>1742</v>
      </c>
      <c r="H15" s="9" t="str">
        <f t="shared" si="6"/>
        <v>N/A</v>
      </c>
      <c r="I15" s="10" t="s">
        <v>217</v>
      </c>
      <c r="J15" s="10" t="s">
        <v>1742</v>
      </c>
      <c r="K15" s="9" t="str">
        <f t="shared" si="7"/>
        <v>N/A</v>
      </c>
    </row>
    <row r="16" spans="1:11" x14ac:dyDescent="0.25">
      <c r="A16" s="66" t="s">
        <v>371</v>
      </c>
      <c r="B16" s="85" t="s">
        <v>217</v>
      </c>
      <c r="C16" s="9" t="s">
        <v>217</v>
      </c>
      <c r="D16" s="9" t="str">
        <f t="shared" si="4"/>
        <v>N/A</v>
      </c>
      <c r="E16" s="9" t="s">
        <v>1742</v>
      </c>
      <c r="F16" s="9" t="str">
        <f t="shared" si="5"/>
        <v>N/A</v>
      </c>
      <c r="G16" s="9" t="s">
        <v>1742</v>
      </c>
      <c r="H16" s="9" t="str">
        <f t="shared" si="6"/>
        <v>N/A</v>
      </c>
      <c r="I16" s="10" t="s">
        <v>217</v>
      </c>
      <c r="J16" s="10" t="s">
        <v>1742</v>
      </c>
      <c r="K16" s="9" t="str">
        <f t="shared" si="7"/>
        <v>N/A</v>
      </c>
    </row>
    <row r="17" spans="1:11" x14ac:dyDescent="0.25">
      <c r="A17" s="66" t="s">
        <v>850</v>
      </c>
      <c r="B17" s="85" t="s">
        <v>217</v>
      </c>
      <c r="C17" s="10" t="s">
        <v>217</v>
      </c>
      <c r="D17" s="9" t="str">
        <f t="shared" si="4"/>
        <v>N/A</v>
      </c>
      <c r="E17" s="10" t="s">
        <v>1742</v>
      </c>
      <c r="F17" s="9" t="str">
        <f t="shared" si="5"/>
        <v>N/A</v>
      </c>
      <c r="G17" s="10" t="s">
        <v>1742</v>
      </c>
      <c r="H17" s="9" t="str">
        <f t="shared" si="6"/>
        <v>N/A</v>
      </c>
      <c r="I17" s="10" t="s">
        <v>217</v>
      </c>
      <c r="J17" s="10" t="s">
        <v>1742</v>
      </c>
      <c r="K17" s="9" t="str">
        <f t="shared" si="7"/>
        <v>N/A</v>
      </c>
    </row>
    <row r="18" spans="1:11" x14ac:dyDescent="0.25">
      <c r="A18" s="66" t="s">
        <v>657</v>
      </c>
      <c r="B18" s="85" t="s">
        <v>217</v>
      </c>
      <c r="C18" s="9" t="s">
        <v>217</v>
      </c>
      <c r="D18" s="9" t="str">
        <f t="shared" si="4"/>
        <v>N/A</v>
      </c>
      <c r="E18" s="9" t="s">
        <v>1742</v>
      </c>
      <c r="F18" s="9" t="str">
        <f t="shared" si="5"/>
        <v>N/A</v>
      </c>
      <c r="G18" s="9" t="s">
        <v>1742</v>
      </c>
      <c r="H18" s="9" t="str">
        <f t="shared" si="6"/>
        <v>N/A</v>
      </c>
      <c r="I18" s="10" t="s">
        <v>217</v>
      </c>
      <c r="J18" s="10" t="s">
        <v>1742</v>
      </c>
      <c r="K18" s="9" t="str">
        <f t="shared" si="7"/>
        <v>N/A</v>
      </c>
    </row>
    <row r="19" spans="1:11" x14ac:dyDescent="0.25">
      <c r="A19" s="66" t="s">
        <v>209</v>
      </c>
      <c r="B19" s="85" t="s">
        <v>217</v>
      </c>
      <c r="C19" s="9" t="s">
        <v>217</v>
      </c>
      <c r="D19" s="9" t="str">
        <f t="shared" si="4"/>
        <v>N/A</v>
      </c>
      <c r="E19" s="9" t="s">
        <v>1742</v>
      </c>
      <c r="F19" s="9" t="str">
        <f t="shared" si="5"/>
        <v>N/A</v>
      </c>
      <c r="G19" s="9" t="s">
        <v>1742</v>
      </c>
      <c r="H19" s="9" t="str">
        <f t="shared" si="6"/>
        <v>N/A</v>
      </c>
      <c r="I19" s="10" t="s">
        <v>217</v>
      </c>
      <c r="J19" s="10" t="s">
        <v>1742</v>
      </c>
      <c r="K19" s="9" t="str">
        <f t="shared" si="7"/>
        <v>N/A</v>
      </c>
    </row>
    <row r="20" spans="1:11" x14ac:dyDescent="0.25">
      <c r="A20" s="66" t="s">
        <v>851</v>
      </c>
      <c r="B20" s="85" t="s">
        <v>217</v>
      </c>
      <c r="C20" s="10" t="s">
        <v>217</v>
      </c>
      <c r="D20" s="9" t="str">
        <f t="shared" si="4"/>
        <v>N/A</v>
      </c>
      <c r="E20" s="10" t="s">
        <v>1742</v>
      </c>
      <c r="F20" s="9" t="str">
        <f t="shared" si="5"/>
        <v>N/A</v>
      </c>
      <c r="G20" s="10" t="s">
        <v>1742</v>
      </c>
      <c r="H20" s="9" t="str">
        <f t="shared" si="6"/>
        <v>N/A</v>
      </c>
      <c r="I20" s="10" t="s">
        <v>217</v>
      </c>
      <c r="J20" s="10" t="s">
        <v>1742</v>
      </c>
      <c r="K20" s="9" t="str">
        <f t="shared" si="7"/>
        <v>N/A</v>
      </c>
    </row>
    <row r="21" spans="1:11" x14ac:dyDescent="0.25">
      <c r="A21" s="66" t="s">
        <v>658</v>
      </c>
      <c r="B21" s="85" t="s">
        <v>217</v>
      </c>
      <c r="C21" s="9" t="s">
        <v>217</v>
      </c>
      <c r="D21" s="9" t="str">
        <f t="shared" si="4"/>
        <v>N/A</v>
      </c>
      <c r="E21" s="9" t="s">
        <v>1742</v>
      </c>
      <c r="F21" s="9" t="str">
        <f t="shared" si="5"/>
        <v>N/A</v>
      </c>
      <c r="G21" s="9" t="s">
        <v>1742</v>
      </c>
      <c r="H21" s="9" t="str">
        <f t="shared" si="6"/>
        <v>N/A</v>
      </c>
      <c r="I21" s="10" t="s">
        <v>217</v>
      </c>
      <c r="J21" s="10" t="s">
        <v>1742</v>
      </c>
      <c r="K21" s="9" t="str">
        <f t="shared" si="7"/>
        <v>N/A</v>
      </c>
    </row>
    <row r="22" spans="1:11" x14ac:dyDescent="0.25">
      <c r="A22" s="66" t="s">
        <v>1720</v>
      </c>
      <c r="B22" s="85" t="s">
        <v>217</v>
      </c>
      <c r="C22" s="9" t="s">
        <v>217</v>
      </c>
      <c r="D22" s="9" t="str">
        <f t="shared" si="4"/>
        <v>N/A</v>
      </c>
      <c r="E22" s="9" t="s">
        <v>1742</v>
      </c>
      <c r="F22" s="9" t="str">
        <f t="shared" si="5"/>
        <v>N/A</v>
      </c>
      <c r="G22" s="9" t="s">
        <v>1742</v>
      </c>
      <c r="H22" s="9" t="str">
        <f t="shared" si="6"/>
        <v>N/A</v>
      </c>
      <c r="I22" s="10" t="s">
        <v>217</v>
      </c>
      <c r="J22" s="10" t="s">
        <v>1742</v>
      </c>
      <c r="K22" s="9" t="str">
        <f t="shared" si="7"/>
        <v>N/A</v>
      </c>
    </row>
    <row r="23" spans="1:11" x14ac:dyDescent="0.25">
      <c r="A23" s="66" t="s">
        <v>852</v>
      </c>
      <c r="B23" s="85" t="s">
        <v>217</v>
      </c>
      <c r="C23" s="10" t="s">
        <v>217</v>
      </c>
      <c r="D23" s="9" t="str">
        <f t="shared" si="4"/>
        <v>N/A</v>
      </c>
      <c r="E23" s="10" t="s">
        <v>1742</v>
      </c>
      <c r="F23" s="9" t="str">
        <f t="shared" si="5"/>
        <v>N/A</v>
      </c>
      <c r="G23" s="10" t="s">
        <v>1742</v>
      </c>
      <c r="H23" s="9" t="str">
        <f t="shared" si="6"/>
        <v>N/A</v>
      </c>
      <c r="I23" s="10" t="s">
        <v>217</v>
      </c>
      <c r="J23" s="10" t="s">
        <v>1742</v>
      </c>
      <c r="K23" s="9" t="str">
        <f t="shared" si="7"/>
        <v>N/A</v>
      </c>
    </row>
    <row r="24" spans="1:11" x14ac:dyDescent="0.25">
      <c r="A24" s="66" t="s">
        <v>15</v>
      </c>
      <c r="B24" s="85" t="s">
        <v>217</v>
      </c>
      <c r="C24" s="9" t="s">
        <v>217</v>
      </c>
      <c r="D24" s="9" t="str">
        <f>IF($B24="N/A","N/A",IF(C24&lt;0,"No","Yes"))</f>
        <v>N/A</v>
      </c>
      <c r="E24" s="9" t="s">
        <v>1742</v>
      </c>
      <c r="F24" s="9" t="str">
        <f>IF($B24="N/A","N/A",IF(E24&lt;0,"No","Yes"))</f>
        <v>N/A</v>
      </c>
      <c r="G24" s="9" t="s">
        <v>1742</v>
      </c>
      <c r="H24" s="9" t="str">
        <f>IF($B24="N/A","N/A",IF(G24&lt;0,"No","Yes"))</f>
        <v>N/A</v>
      </c>
      <c r="I24" s="10" t="s">
        <v>217</v>
      </c>
      <c r="J24" s="10" t="s">
        <v>1742</v>
      </c>
      <c r="K24" s="9" t="str">
        <f t="shared" ref="K24:K30" si="8">IF(J24="Div by 0", "N/A", IF(J24="N/A","N/A", IF(J24&gt;30, "No", IF(J24&lt;-30, "No", "Yes"))))</f>
        <v>N/A</v>
      </c>
    </row>
    <row r="25" spans="1:11" x14ac:dyDescent="0.25">
      <c r="A25" s="66" t="s">
        <v>163</v>
      </c>
      <c r="B25" s="85" t="s">
        <v>217</v>
      </c>
      <c r="C25" s="9" t="s">
        <v>217</v>
      </c>
      <c r="D25" s="9" t="str">
        <f>IF($B25="N/A","N/A",IF(C25&lt;0,"No","Yes"))</f>
        <v>N/A</v>
      </c>
      <c r="E25" s="9" t="s">
        <v>1742</v>
      </c>
      <c r="F25" s="9" t="str">
        <f>IF($B25="N/A","N/A",IF(E25&lt;0,"No","Yes"))</f>
        <v>N/A</v>
      </c>
      <c r="G25" s="9" t="s">
        <v>1742</v>
      </c>
      <c r="H25" s="9" t="str">
        <f>IF($B25="N/A","N/A",IF(G25&lt;0,"No","Yes"))</f>
        <v>N/A</v>
      </c>
      <c r="I25" s="10" t="s">
        <v>217</v>
      </c>
      <c r="J25" s="10" t="s">
        <v>1742</v>
      </c>
      <c r="K25" s="9" t="str">
        <f t="shared" si="8"/>
        <v>N/A</v>
      </c>
    </row>
    <row r="26" spans="1:11" x14ac:dyDescent="0.25">
      <c r="A26" s="66" t="s">
        <v>32</v>
      </c>
      <c r="B26" s="85" t="s">
        <v>217</v>
      </c>
      <c r="C26" s="9" t="s">
        <v>217</v>
      </c>
      <c r="D26" s="9" t="str">
        <f>IF($B26="N/A","N/A",IF(C26&lt;0,"No","Yes"))</f>
        <v>N/A</v>
      </c>
      <c r="E26" s="9" t="s">
        <v>1742</v>
      </c>
      <c r="F26" s="9" t="str">
        <f>IF($B26="N/A","N/A",IF(E26&lt;0,"No","Yes"))</f>
        <v>N/A</v>
      </c>
      <c r="G26" s="9" t="s">
        <v>1742</v>
      </c>
      <c r="H26" s="9" t="str">
        <f>IF($B26="N/A","N/A",IF(G26&lt;0,"No","Yes"))</f>
        <v>N/A</v>
      </c>
      <c r="I26" s="10" t="s">
        <v>217</v>
      </c>
      <c r="J26" s="10" t="s">
        <v>1742</v>
      </c>
      <c r="K26" s="9" t="str">
        <f t="shared" si="8"/>
        <v>N/A</v>
      </c>
    </row>
    <row r="27" spans="1:11" x14ac:dyDescent="0.25">
      <c r="A27" s="66" t="s">
        <v>164</v>
      </c>
      <c r="B27" s="85" t="s">
        <v>217</v>
      </c>
      <c r="C27" s="9" t="s">
        <v>217</v>
      </c>
      <c r="D27" s="9" t="str">
        <f t="shared" ref="D27:D30" si="9">IF($B27="N/A","N/A",IF(C27&lt;0,"No","Yes"))</f>
        <v>N/A</v>
      </c>
      <c r="E27" s="9" t="s">
        <v>1742</v>
      </c>
      <c r="F27" s="9" t="str">
        <f t="shared" ref="F27:F30" si="10">IF($B27="N/A","N/A",IF(E27&lt;0,"No","Yes"))</f>
        <v>N/A</v>
      </c>
      <c r="G27" s="9" t="s">
        <v>1742</v>
      </c>
      <c r="H27" s="9" t="str">
        <f t="shared" ref="H27:H30" si="11">IF($B27="N/A","N/A",IF(G27&lt;0,"No","Yes"))</f>
        <v>N/A</v>
      </c>
      <c r="I27" s="10" t="s">
        <v>217</v>
      </c>
      <c r="J27" s="10" t="s">
        <v>1742</v>
      </c>
      <c r="K27" s="9" t="str">
        <f t="shared" si="8"/>
        <v>N/A</v>
      </c>
    </row>
    <row r="28" spans="1:11" x14ac:dyDescent="0.25">
      <c r="A28" s="27" t="s">
        <v>373</v>
      </c>
      <c r="B28" s="85" t="s">
        <v>217</v>
      </c>
      <c r="C28" s="9" t="s">
        <v>217</v>
      </c>
      <c r="D28" s="9" t="str">
        <f t="shared" si="9"/>
        <v>N/A</v>
      </c>
      <c r="E28" s="9" t="s">
        <v>1742</v>
      </c>
      <c r="F28" s="9" t="str">
        <f t="shared" si="10"/>
        <v>N/A</v>
      </c>
      <c r="G28" s="9" t="s">
        <v>1742</v>
      </c>
      <c r="H28" s="9" t="str">
        <f t="shared" si="11"/>
        <v>N/A</v>
      </c>
      <c r="I28" s="10" t="s">
        <v>217</v>
      </c>
      <c r="J28" s="10" t="s">
        <v>1742</v>
      </c>
      <c r="K28" s="9" t="str">
        <f t="shared" si="8"/>
        <v>N/A</v>
      </c>
    </row>
    <row r="29" spans="1:11" x14ac:dyDescent="0.25">
      <c r="A29" s="27" t="s">
        <v>375</v>
      </c>
      <c r="B29" s="85" t="s">
        <v>217</v>
      </c>
      <c r="C29" s="9" t="s">
        <v>217</v>
      </c>
      <c r="D29" s="9" t="str">
        <f t="shared" si="9"/>
        <v>N/A</v>
      </c>
      <c r="E29" s="9" t="s">
        <v>1742</v>
      </c>
      <c r="F29" s="9" t="str">
        <f t="shared" si="10"/>
        <v>N/A</v>
      </c>
      <c r="G29" s="9" t="s">
        <v>1742</v>
      </c>
      <c r="H29" s="9" t="str">
        <f t="shared" si="11"/>
        <v>N/A</v>
      </c>
      <c r="I29" s="10" t="s">
        <v>217</v>
      </c>
      <c r="J29" s="10" t="s">
        <v>1742</v>
      </c>
      <c r="K29" s="9" t="str">
        <f t="shared" si="8"/>
        <v>N/A</v>
      </c>
    </row>
    <row r="30" spans="1:11" x14ac:dyDescent="0.25">
      <c r="A30" s="27" t="s">
        <v>376</v>
      </c>
      <c r="B30" s="85" t="s">
        <v>217</v>
      </c>
      <c r="C30" s="9" t="s">
        <v>217</v>
      </c>
      <c r="D30" s="9" t="str">
        <f t="shared" si="9"/>
        <v>N/A</v>
      </c>
      <c r="E30" s="9" t="s">
        <v>1742</v>
      </c>
      <c r="F30" s="9" t="str">
        <f t="shared" si="10"/>
        <v>N/A</v>
      </c>
      <c r="G30" s="9" t="s">
        <v>1742</v>
      </c>
      <c r="H30" s="9" t="str">
        <f t="shared" si="11"/>
        <v>N/A</v>
      </c>
      <c r="I30" s="10" t="s">
        <v>217</v>
      </c>
      <c r="J30" s="10" t="s">
        <v>1742</v>
      </c>
      <c r="K30" s="9" t="str">
        <f t="shared" si="8"/>
        <v>N/A</v>
      </c>
    </row>
    <row r="31" spans="1:11" ht="12" customHeight="1" x14ac:dyDescent="0.25">
      <c r="A31" s="148" t="s">
        <v>1648</v>
      </c>
      <c r="B31" s="149"/>
      <c r="C31" s="149"/>
      <c r="D31" s="149"/>
      <c r="E31" s="149"/>
      <c r="F31" s="149"/>
      <c r="G31" s="149"/>
      <c r="H31" s="149"/>
      <c r="I31" s="149"/>
      <c r="J31" s="149"/>
      <c r="K31" s="150"/>
    </row>
    <row r="32" spans="1:11" x14ac:dyDescent="0.25">
      <c r="A32" s="145" t="s">
        <v>1646</v>
      </c>
      <c r="B32" s="146"/>
      <c r="C32" s="146"/>
      <c r="D32" s="146"/>
      <c r="E32" s="146"/>
      <c r="F32" s="146"/>
      <c r="G32" s="146"/>
      <c r="H32" s="146"/>
      <c r="I32" s="146"/>
      <c r="J32" s="146"/>
      <c r="K32" s="147"/>
    </row>
  </sheetData>
  <mergeCells count="5">
    <mergeCell ref="A1:K1"/>
    <mergeCell ref="A2:K2"/>
    <mergeCell ref="A4:K4"/>
    <mergeCell ref="A31:K31"/>
    <mergeCell ref="A32:K32"/>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3"/>
  <dimension ref="A1:K56"/>
  <sheetViews>
    <sheetView zoomScaleNormal="100" zoomScaleSheetLayoutView="75" workbookViewId="0">
      <pane xSplit="2" ySplit="5" topLeftCell="C18"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70" customWidth="1"/>
    <col min="2" max="2" width="10.7265625" style="18"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18"/>
  </cols>
  <sheetData>
    <row r="1" spans="1:11" s="17" customFormat="1" ht="18.75" customHeight="1" x14ac:dyDescent="0.25">
      <c r="A1" s="136" t="s">
        <v>1679</v>
      </c>
      <c r="B1" s="137"/>
      <c r="C1" s="137"/>
      <c r="D1" s="137"/>
      <c r="E1" s="137"/>
      <c r="F1" s="137"/>
      <c r="G1" s="137"/>
      <c r="H1" s="137"/>
      <c r="I1" s="137"/>
      <c r="J1" s="137"/>
      <c r="K1" s="138"/>
    </row>
    <row r="2" spans="1:11" ht="13" x14ac:dyDescent="0.3">
      <c r="A2" s="142" t="s">
        <v>1598</v>
      </c>
      <c r="B2" s="143"/>
      <c r="C2" s="143"/>
      <c r="D2" s="143"/>
      <c r="E2" s="143"/>
      <c r="F2" s="143"/>
      <c r="G2" s="143"/>
      <c r="H2" s="143"/>
      <c r="I2" s="143"/>
      <c r="J2" s="143"/>
      <c r="K2" s="144"/>
    </row>
    <row r="3" spans="1:11" ht="13" x14ac:dyDescent="0.3">
      <c r="A3" s="134" t="s">
        <v>1741</v>
      </c>
      <c r="B3" s="19"/>
      <c r="C3" s="19"/>
      <c r="D3" s="19"/>
      <c r="E3" s="19"/>
      <c r="F3" s="19"/>
      <c r="G3" s="19"/>
      <c r="H3" s="19"/>
      <c r="I3" s="19"/>
      <c r="J3" s="19"/>
      <c r="K3" s="20"/>
    </row>
    <row r="4" spans="1:11" ht="13" x14ac:dyDescent="0.3">
      <c r="A4" s="139" t="s">
        <v>650</v>
      </c>
      <c r="B4" s="140"/>
      <c r="C4" s="140"/>
      <c r="D4" s="140"/>
      <c r="E4" s="140"/>
      <c r="F4" s="140"/>
      <c r="G4" s="140"/>
      <c r="H4" s="140"/>
      <c r="I4" s="140"/>
      <c r="J4" s="140"/>
      <c r="K4" s="141"/>
    </row>
    <row r="5" spans="1:11" ht="52" x14ac:dyDescent="0.3">
      <c r="A5" s="21" t="s">
        <v>11</v>
      </c>
      <c r="B5" s="22" t="s">
        <v>216</v>
      </c>
      <c r="C5" s="22" t="s">
        <v>1670</v>
      </c>
      <c r="D5" s="22" t="s">
        <v>1671</v>
      </c>
      <c r="E5" s="22" t="s">
        <v>651</v>
      </c>
      <c r="F5" s="22" t="s">
        <v>1672</v>
      </c>
      <c r="G5" s="22" t="s">
        <v>652</v>
      </c>
      <c r="H5" s="22" t="s">
        <v>1673</v>
      </c>
      <c r="I5" s="23" t="s">
        <v>1674</v>
      </c>
      <c r="J5" s="23" t="s">
        <v>1675</v>
      </c>
      <c r="K5" s="22" t="s">
        <v>653</v>
      </c>
    </row>
    <row r="6" spans="1:11" s="26" customFormat="1" x14ac:dyDescent="0.25">
      <c r="A6" s="66" t="s">
        <v>347</v>
      </c>
      <c r="B6" s="9" t="s">
        <v>217</v>
      </c>
      <c r="C6" s="25">
        <v>7</v>
      </c>
      <c r="D6" s="9" t="s">
        <v>217</v>
      </c>
      <c r="E6" s="25">
        <v>7</v>
      </c>
      <c r="F6" s="9" t="s">
        <v>217</v>
      </c>
      <c r="G6" s="25">
        <v>7</v>
      </c>
      <c r="H6" s="9" t="s">
        <v>217</v>
      </c>
      <c r="I6" s="10" t="s">
        <v>217</v>
      </c>
      <c r="J6" s="10" t="s">
        <v>217</v>
      </c>
      <c r="K6" s="9" t="s">
        <v>217</v>
      </c>
    </row>
    <row r="7" spans="1:11" x14ac:dyDescent="0.25">
      <c r="A7" s="69" t="s">
        <v>12</v>
      </c>
      <c r="B7" s="28" t="s">
        <v>217</v>
      </c>
      <c r="C7" s="79">
        <v>88679698</v>
      </c>
      <c r="D7" s="30" t="str">
        <f>IF($B7="N/A","N/A",IF(C7&gt;15,"No",IF(C7&lt;-15,"No","Yes")))</f>
        <v>N/A</v>
      </c>
      <c r="E7" s="29">
        <v>116232011</v>
      </c>
      <c r="F7" s="30" t="str">
        <f>IF($B7="N/A","N/A",IF(E7&gt;15,"No",IF(E7&lt;-15,"No","Yes")))</f>
        <v>N/A</v>
      </c>
      <c r="G7" s="29">
        <v>127758242</v>
      </c>
      <c r="H7" s="30" t="str">
        <f>IF($B7="N/A","N/A",IF(G7&gt;15,"No",IF(G7&lt;-15,"No","Yes")))</f>
        <v>N/A</v>
      </c>
      <c r="I7" s="31">
        <v>31.07</v>
      </c>
      <c r="J7" s="31">
        <v>9.9169999999999998</v>
      </c>
      <c r="K7" s="30" t="str">
        <f t="shared" ref="K7:K54" si="0">IF(J7="Div by 0", "N/A", IF(J7="N/A","N/A", IF(J7&gt;30, "No", IF(J7&lt;-30, "No", "Yes"))))</f>
        <v>Yes</v>
      </c>
    </row>
    <row r="8" spans="1:11" x14ac:dyDescent="0.25">
      <c r="A8" s="69" t="s">
        <v>366</v>
      </c>
      <c r="B8" s="28" t="s">
        <v>217</v>
      </c>
      <c r="C8" s="79" t="s">
        <v>217</v>
      </c>
      <c r="D8" s="30" t="str">
        <f>IF($B8="N/A","N/A",IF(C8&gt;15,"No",IF(C8&lt;-15,"No","Yes")))</f>
        <v>N/A</v>
      </c>
      <c r="E8" s="29" t="s">
        <v>217</v>
      </c>
      <c r="F8" s="30" t="str">
        <f>IF($B8="N/A","N/A",IF(E8&gt;15,"No",IF(E8&lt;-15,"No","Yes")))</f>
        <v>N/A</v>
      </c>
      <c r="G8" s="32">
        <v>54.603465817999997</v>
      </c>
      <c r="H8" s="30" t="str">
        <f>IF($B8="N/A","N/A",IF(G8&gt;15,"No",IF(G8&lt;-15,"No","Yes")))</f>
        <v>N/A</v>
      </c>
      <c r="I8" s="31" t="s">
        <v>217</v>
      </c>
      <c r="J8" s="31" t="s">
        <v>217</v>
      </c>
      <c r="K8" s="30" t="str">
        <f t="shared" si="0"/>
        <v>N/A</v>
      </c>
    </row>
    <row r="9" spans="1:11" x14ac:dyDescent="0.25">
      <c r="A9" s="69" t="s">
        <v>119</v>
      </c>
      <c r="B9" s="33" t="s">
        <v>217</v>
      </c>
      <c r="C9" s="78">
        <v>4.5237050761999997</v>
      </c>
      <c r="D9" s="9" t="str">
        <f>IF($B9="N/A","N/A",IF(C9&gt;15,"No",IF(C9&lt;-15,"No","Yes")))</f>
        <v>N/A</v>
      </c>
      <c r="E9" s="9">
        <v>18.360171880999999</v>
      </c>
      <c r="F9" s="9" t="str">
        <f>IF($B9="N/A","N/A",IF(E9&gt;15,"No",IF(E9&lt;-15,"No","Yes")))</f>
        <v>N/A</v>
      </c>
      <c r="G9" s="9">
        <v>13.958718216999999</v>
      </c>
      <c r="H9" s="9" t="str">
        <f>IF($B9="N/A","N/A",IF(G9&gt;15,"No",IF(G9&lt;-15,"No","Yes")))</f>
        <v>N/A</v>
      </c>
      <c r="I9" s="10">
        <v>305.89999999999998</v>
      </c>
      <c r="J9" s="10">
        <v>-24</v>
      </c>
      <c r="K9" s="9" t="str">
        <f t="shared" si="0"/>
        <v>Yes</v>
      </c>
    </row>
    <row r="10" spans="1:11" x14ac:dyDescent="0.25">
      <c r="A10" s="69" t="s">
        <v>120</v>
      </c>
      <c r="B10" s="33" t="s">
        <v>217</v>
      </c>
      <c r="C10" s="78">
        <v>0</v>
      </c>
      <c r="D10" s="9" t="str">
        <f>IF($B10="N/A","N/A",IF(C10&gt;15,"No",IF(C10&lt;-15,"No","Yes")))</f>
        <v>N/A</v>
      </c>
      <c r="E10" s="9">
        <v>0</v>
      </c>
      <c r="F10" s="9" t="str">
        <f>IF($B10="N/A","N/A",IF(E10&gt;15,"No",IF(E10&lt;-15,"No","Yes")))</f>
        <v>N/A</v>
      </c>
      <c r="G10" s="9">
        <v>0</v>
      </c>
      <c r="H10" s="9" t="str">
        <f>IF($B10="N/A","N/A",IF(G10&gt;15,"No",IF(G10&lt;-15,"No","Yes")))</f>
        <v>N/A</v>
      </c>
      <c r="I10" s="10" t="s">
        <v>1742</v>
      </c>
      <c r="J10" s="10" t="s">
        <v>1742</v>
      </c>
      <c r="K10" s="9" t="str">
        <f t="shared" si="0"/>
        <v>N/A</v>
      </c>
    </row>
    <row r="11" spans="1:11" x14ac:dyDescent="0.25">
      <c r="A11" s="69" t="s">
        <v>853</v>
      </c>
      <c r="B11" s="33" t="s">
        <v>217</v>
      </c>
      <c r="C11" s="78">
        <v>33.087625084000003</v>
      </c>
      <c r="D11" s="9" t="str">
        <f>IF($B11="N/A","N/A",IF(C11&gt;15,"No",IF(C11&lt;-15,"No","Yes")))</f>
        <v>N/A</v>
      </c>
      <c r="E11" s="9">
        <v>27.197739012</v>
      </c>
      <c r="F11" s="9" t="str">
        <f>IF($B11="N/A","N/A",IF(E11&gt;15,"No",IF(E11&lt;-15,"No","Yes")))</f>
        <v>N/A</v>
      </c>
      <c r="G11" s="9">
        <v>31.437815964999999</v>
      </c>
      <c r="H11" s="9" t="str">
        <f>IF($B11="N/A","N/A",IF(G11&gt;15,"No",IF(G11&lt;-15,"No","Yes")))</f>
        <v>N/A</v>
      </c>
      <c r="I11" s="10">
        <v>-17.8</v>
      </c>
      <c r="J11" s="10">
        <v>15.59</v>
      </c>
      <c r="K11" s="9" t="str">
        <f t="shared" si="0"/>
        <v>Yes</v>
      </c>
    </row>
    <row r="12" spans="1:11" x14ac:dyDescent="0.25">
      <c r="A12" s="69" t="s">
        <v>854</v>
      </c>
      <c r="B12" s="80" t="s">
        <v>218</v>
      </c>
      <c r="C12" s="78" t="s">
        <v>217</v>
      </c>
      <c r="D12" s="9" t="str">
        <f>IF(OR($B12="N/A",$C12="N/A"),"N/A",IF(C12&gt;100,"No",IF(C12&lt;95,"No","Yes")))</f>
        <v>N/A</v>
      </c>
      <c r="E12" s="78">
        <v>83.956510183000006</v>
      </c>
      <c r="F12" s="9" t="str">
        <f>IF(OR($B12="N/A",$E12="N/A"),"N/A",IF(E12&gt;100,"No",IF(E12&lt;95,"No","Yes")))</f>
        <v>No</v>
      </c>
      <c r="G12" s="78">
        <v>86.184780959999998</v>
      </c>
      <c r="H12" s="9" t="str">
        <f>IF($B12="N/A","N/A",IF(G12&gt;100,"No",IF(G12&lt;95,"No","Yes")))</f>
        <v>No</v>
      </c>
      <c r="I12" s="81" t="s">
        <v>217</v>
      </c>
      <c r="J12" s="81">
        <v>2.6539999999999999</v>
      </c>
      <c r="K12" s="9" t="str">
        <f t="shared" si="0"/>
        <v>Yes</v>
      </c>
    </row>
    <row r="13" spans="1:11" x14ac:dyDescent="0.25">
      <c r="A13" s="69" t="s">
        <v>351</v>
      </c>
      <c r="B13" s="80" t="s">
        <v>217</v>
      </c>
      <c r="C13" s="78" t="s">
        <v>217</v>
      </c>
      <c r="D13" s="9" t="str">
        <f>IF($B13="N/A","N/A",IF(C13&gt;100,"No",IF(C13&lt;95,"No","Yes")))</f>
        <v>N/A</v>
      </c>
      <c r="E13" s="78">
        <v>0</v>
      </c>
      <c r="F13" s="9" t="str">
        <f>IF($B13="N/A","N/A",IF(E13&gt;100,"No",IF(E13&lt;95,"No","Yes")))</f>
        <v>N/A</v>
      </c>
      <c r="G13" s="78">
        <v>0</v>
      </c>
      <c r="H13" s="9" t="str">
        <f>IF($B13="N/A","N/A",IF(G13&gt;100,"No",IF(G13&lt;95,"No","Yes")))</f>
        <v>N/A</v>
      </c>
      <c r="I13" s="81" t="s">
        <v>217</v>
      </c>
      <c r="J13" s="81" t="s">
        <v>1742</v>
      </c>
      <c r="K13" s="9" t="str">
        <f t="shared" si="0"/>
        <v>N/A</v>
      </c>
    </row>
    <row r="14" spans="1:11" x14ac:dyDescent="0.25">
      <c r="A14" s="69" t="s">
        <v>352</v>
      </c>
      <c r="B14" s="80" t="s">
        <v>217</v>
      </c>
      <c r="C14" s="78" t="s">
        <v>217</v>
      </c>
      <c r="D14" s="9" t="str">
        <f t="shared" ref="D14" si="1">IF($B14="N/A","N/A",IF(C14&lt;0,"No","Yes"))</f>
        <v>N/A</v>
      </c>
      <c r="E14" s="78">
        <v>0</v>
      </c>
      <c r="F14" s="9" t="str">
        <f t="shared" ref="F14" si="2">IF($B14="N/A","N/A",IF(E14&lt;0,"No","Yes"))</f>
        <v>N/A</v>
      </c>
      <c r="G14" s="78">
        <v>0</v>
      </c>
      <c r="H14" s="9" t="str">
        <f t="shared" ref="H14" si="3">IF($B14="N/A","N/A",IF(G14&lt;0,"No","Yes"))</f>
        <v>N/A</v>
      </c>
      <c r="I14" s="81" t="s">
        <v>217</v>
      </c>
      <c r="J14" s="81" t="s">
        <v>1742</v>
      </c>
      <c r="K14" s="9" t="str">
        <f t="shared" si="0"/>
        <v>N/A</v>
      </c>
    </row>
    <row r="15" spans="1:11" x14ac:dyDescent="0.25">
      <c r="A15" s="69" t="s">
        <v>855</v>
      </c>
      <c r="B15" s="80" t="s">
        <v>218</v>
      </c>
      <c r="C15" s="78" t="s">
        <v>217</v>
      </c>
      <c r="D15" s="9" t="str">
        <f>IF(OR($B15="N/A",$C15="N/A"),"N/A",IF(C15&gt;100,"No",IF(C15&lt;95,"No","Yes")))</f>
        <v>N/A</v>
      </c>
      <c r="E15" s="78">
        <v>54.165841995000001</v>
      </c>
      <c r="F15" s="9" t="str">
        <f>IF(OR($B15="N/A",$E15="N/A"),"N/A",IF(E15&gt;100,"No",IF(E15&lt;95,"No","Yes")))</f>
        <v>No</v>
      </c>
      <c r="G15" s="78">
        <v>58.226945430999997</v>
      </c>
      <c r="H15" s="9" t="str">
        <f>IF($B15="N/A","N/A",IF(G15&gt;100,"No",IF(G15&lt;95,"No","Yes")))</f>
        <v>No</v>
      </c>
      <c r="I15" s="81" t="s">
        <v>217</v>
      </c>
      <c r="J15" s="81">
        <v>7.4980000000000002</v>
      </c>
      <c r="K15" s="9" t="str">
        <f t="shared" si="0"/>
        <v>Yes</v>
      </c>
    </row>
    <row r="16" spans="1:11" x14ac:dyDescent="0.25">
      <c r="A16" s="69" t="s">
        <v>335</v>
      </c>
      <c r="B16" s="33" t="s">
        <v>217</v>
      </c>
      <c r="C16" s="67">
        <v>55325539</v>
      </c>
      <c r="D16" s="9" t="str">
        <f>IF($B16="N/A","N/A",IF(C16&gt;15,"No",IF(C16&lt;-15,"No","Yes")))</f>
        <v>N/A</v>
      </c>
      <c r="E16" s="34">
        <v>63279135</v>
      </c>
      <c r="F16" s="9" t="str">
        <f>IF($B16="N/A","N/A",IF(E16&gt;15,"No",IF(E16&lt;-15,"No","Yes")))</f>
        <v>N/A</v>
      </c>
      <c r="G16" s="34">
        <v>69760428</v>
      </c>
      <c r="H16" s="9" t="str">
        <f>IF($B16="N/A","N/A",IF(G16&gt;15,"No",IF(G16&lt;-15,"No","Yes")))</f>
        <v>N/A</v>
      </c>
      <c r="I16" s="10">
        <v>14.38</v>
      </c>
      <c r="J16" s="10">
        <v>10.24</v>
      </c>
      <c r="K16" s="9" t="str">
        <f t="shared" si="0"/>
        <v>Yes</v>
      </c>
    </row>
    <row r="17" spans="1:11" x14ac:dyDescent="0.25">
      <c r="A17" s="69" t="s">
        <v>442</v>
      </c>
      <c r="B17" s="33" t="s">
        <v>219</v>
      </c>
      <c r="C17" s="78">
        <v>6.5040161651000004</v>
      </c>
      <c r="D17" s="9" t="str">
        <f>IF($B17="N/A","N/A",IF(C17&gt;20,"No",IF(C17&lt;5,"No","Yes")))</f>
        <v>Yes</v>
      </c>
      <c r="E17" s="9">
        <v>5.1524392677000002</v>
      </c>
      <c r="F17" s="9" t="str">
        <f>IF($B17="N/A","N/A",IF(E17&gt;20,"No",IF(E17&lt;5,"No","Yes")))</f>
        <v>Yes</v>
      </c>
      <c r="G17" s="9">
        <v>5.0721664149999999</v>
      </c>
      <c r="H17" s="9" t="str">
        <f>IF($B17="N/A","N/A",IF(G17&gt;20,"No",IF(G17&lt;5,"No","Yes")))</f>
        <v>Yes</v>
      </c>
      <c r="I17" s="10">
        <v>-20.8</v>
      </c>
      <c r="J17" s="10">
        <v>-1.56</v>
      </c>
      <c r="K17" s="9" t="str">
        <f t="shared" si="0"/>
        <v>Yes</v>
      </c>
    </row>
    <row r="18" spans="1:11" x14ac:dyDescent="0.25">
      <c r="A18" s="69" t="s">
        <v>443</v>
      </c>
      <c r="B18" s="28" t="s">
        <v>217</v>
      </c>
      <c r="C18" s="78" t="s">
        <v>217</v>
      </c>
      <c r="D18" s="9" t="str">
        <f>IF($B18="N/A","N/A",IF(C18&gt;15,"No",IF(C18&lt;-15,"No","Yes")))</f>
        <v>N/A</v>
      </c>
      <c r="E18" s="9" t="s">
        <v>217</v>
      </c>
      <c r="F18" s="9" t="str">
        <f>IF($B18="N/A","N/A",IF(E18&gt;15,"No",IF(E18&lt;-15,"No","Yes")))</f>
        <v>N/A</v>
      </c>
      <c r="G18" s="9">
        <v>94.927833585000002</v>
      </c>
      <c r="H18" s="9" t="str">
        <f>IF($B18="N/A","N/A",IF(G18&gt;15,"No",IF(G18&lt;-15,"No","Yes")))</f>
        <v>N/A</v>
      </c>
      <c r="I18" s="10" t="s">
        <v>217</v>
      </c>
      <c r="J18" s="10" t="s">
        <v>217</v>
      </c>
      <c r="K18" s="9" t="str">
        <f t="shared" si="0"/>
        <v>N/A</v>
      </c>
    </row>
    <row r="19" spans="1:11" x14ac:dyDescent="0.25">
      <c r="A19" s="69" t="s">
        <v>444</v>
      </c>
      <c r="B19" s="33" t="s">
        <v>220</v>
      </c>
      <c r="C19" s="78">
        <v>8.5801224639000004</v>
      </c>
      <c r="D19" s="9" t="str">
        <f>IF($B19="N/A","N/A",IF(C19&gt;1,"Yes","No"))</f>
        <v>Yes</v>
      </c>
      <c r="E19" s="9">
        <v>8.4050611626999991</v>
      </c>
      <c r="F19" s="9" t="str">
        <f>IF($B19="N/A","N/A",IF(E19&gt;1,"Yes","No"))</f>
        <v>Yes</v>
      </c>
      <c r="G19" s="9">
        <v>8.9951799034000004</v>
      </c>
      <c r="H19" s="9" t="str">
        <f>IF($B19="N/A","N/A",IF(G19&gt;1,"Yes","No"))</f>
        <v>Yes</v>
      </c>
      <c r="I19" s="10">
        <v>-2.04</v>
      </c>
      <c r="J19" s="10">
        <v>7.0209999999999999</v>
      </c>
      <c r="K19" s="9" t="str">
        <f t="shared" si="0"/>
        <v>Yes</v>
      </c>
    </row>
    <row r="20" spans="1:11" x14ac:dyDescent="0.25">
      <c r="A20" s="69" t="s">
        <v>856</v>
      </c>
      <c r="B20" s="33" t="s">
        <v>217</v>
      </c>
      <c r="C20" s="71">
        <v>119.16505165</v>
      </c>
      <c r="D20" s="9" t="str">
        <f>IF($B20="N/A","N/A",IF(C20&gt;15,"No",IF(C20&lt;-15,"No","Yes")))</f>
        <v>N/A</v>
      </c>
      <c r="E20" s="35">
        <v>116.79193874000001</v>
      </c>
      <c r="F20" s="9" t="str">
        <f>IF($B20="N/A","N/A",IF(E20&gt;15,"No",IF(E20&lt;-15,"No","Yes")))</f>
        <v>N/A</v>
      </c>
      <c r="G20" s="35">
        <v>90.941720705999998</v>
      </c>
      <c r="H20" s="9" t="str">
        <f>IF($B20="N/A","N/A",IF(G20&gt;15,"No",IF(G20&lt;-15,"No","Yes")))</f>
        <v>N/A</v>
      </c>
      <c r="I20" s="10">
        <v>-1.99</v>
      </c>
      <c r="J20" s="10">
        <v>-22.1</v>
      </c>
      <c r="K20" s="9" t="str">
        <f t="shared" si="0"/>
        <v>Yes</v>
      </c>
    </row>
    <row r="21" spans="1:11" x14ac:dyDescent="0.25">
      <c r="A21" s="69" t="s">
        <v>34</v>
      </c>
      <c r="B21" s="33" t="s">
        <v>217</v>
      </c>
      <c r="C21" s="82">
        <v>25.604599088000001</v>
      </c>
      <c r="D21" s="9" t="str">
        <f>IF($B21="N/A","N/A",IF(C21&gt;15,"No",IF(C21&lt;-15,"No","Yes")))</f>
        <v>N/A</v>
      </c>
      <c r="E21" s="83">
        <v>33.314302146999999</v>
      </c>
      <c r="F21" s="9" t="str">
        <f>IF($B21="N/A","N/A",IF(E21&gt;15,"No",IF(E21&lt;-15,"No","Yes")))</f>
        <v>N/A</v>
      </c>
      <c r="G21" s="83">
        <v>36.538060932999997</v>
      </c>
      <c r="H21" s="9" t="str">
        <f>IF($B21="N/A","N/A",IF(G21&gt;15,"No",IF(G21&lt;-15,"No","Yes")))</f>
        <v>N/A</v>
      </c>
      <c r="I21" s="10">
        <v>30.11</v>
      </c>
      <c r="J21" s="10">
        <v>9.6769999999999996</v>
      </c>
      <c r="K21" s="9" t="str">
        <f t="shared" si="0"/>
        <v>Yes</v>
      </c>
    </row>
    <row r="22" spans="1:11" x14ac:dyDescent="0.25">
      <c r="A22" s="69" t="s">
        <v>1721</v>
      </c>
      <c r="B22" s="33" t="s">
        <v>217</v>
      </c>
      <c r="C22" s="82">
        <v>4.2519466307</v>
      </c>
      <c r="D22" s="9" t="str">
        <f>IF($B22="N/A","N/A",IF(C22&gt;15,"No",IF(C22&lt;-15,"No","Yes")))</f>
        <v>N/A</v>
      </c>
      <c r="E22" s="83">
        <v>0</v>
      </c>
      <c r="F22" s="9" t="str">
        <f>IF($B22="N/A","N/A",IF(E22&gt;15,"No",IF(E22&lt;-15,"No","Yes")))</f>
        <v>N/A</v>
      </c>
      <c r="G22" s="83">
        <v>0</v>
      </c>
      <c r="H22" s="9" t="str">
        <f>IF($B22="N/A","N/A",IF(G22&gt;15,"No",IF(G22&lt;-15,"No","Yes")))</f>
        <v>N/A</v>
      </c>
      <c r="I22" s="10">
        <v>-100</v>
      </c>
      <c r="J22" s="10" t="s">
        <v>1742</v>
      </c>
      <c r="K22" s="9" t="str">
        <f t="shared" si="0"/>
        <v>N/A</v>
      </c>
    </row>
    <row r="23" spans="1:11" x14ac:dyDescent="0.25">
      <c r="A23" s="69" t="s">
        <v>35</v>
      </c>
      <c r="B23" s="33" t="s">
        <v>217</v>
      </c>
      <c r="C23" s="82">
        <v>4.7987842882000002</v>
      </c>
      <c r="D23" s="9" t="str">
        <f>IF($B23="N/A","N/A",IF(C23&gt;15,"No",IF(C23&lt;-15,"No","Yes")))</f>
        <v>N/A</v>
      </c>
      <c r="E23" s="83">
        <v>0</v>
      </c>
      <c r="F23" s="9" t="str">
        <f>IF($B23="N/A","N/A",IF(E23&gt;15,"No",IF(E23&lt;-15,"No","Yes")))</f>
        <v>N/A</v>
      </c>
      <c r="G23" s="83">
        <v>0</v>
      </c>
      <c r="H23" s="9" t="str">
        <f>IF($B23="N/A","N/A",IF(G23&gt;15,"No",IF(G23&lt;-15,"No","Yes")))</f>
        <v>N/A</v>
      </c>
      <c r="I23" s="10">
        <v>-100</v>
      </c>
      <c r="J23" s="10" t="s">
        <v>1742</v>
      </c>
      <c r="K23" s="9" t="str">
        <f t="shared" si="0"/>
        <v>N/A</v>
      </c>
    </row>
    <row r="24" spans="1:11" x14ac:dyDescent="0.25">
      <c r="A24" s="69" t="s">
        <v>857</v>
      </c>
      <c r="B24" s="33" t="s">
        <v>247</v>
      </c>
      <c r="C24" s="71">
        <v>123.40434620000001</v>
      </c>
      <c r="D24" s="9" t="str">
        <f>IF($B24="N/A","N/A",IF(C24&gt;300,"No",IF(C24&lt;75,"No","Yes")))</f>
        <v>Yes</v>
      </c>
      <c r="E24" s="35">
        <v>89.921773107000007</v>
      </c>
      <c r="F24" s="9" t="str">
        <f>IF($B24="N/A","N/A",IF(E24&gt;300,"No",IF(E24&lt;75,"No","Yes")))</f>
        <v>Yes</v>
      </c>
      <c r="G24" s="35">
        <v>94.299767946000003</v>
      </c>
      <c r="H24" s="9" t="str">
        <f>IF($B24="N/A","N/A",IF(G24&gt;300,"No",IF(G24&lt;75,"No","Yes")))</f>
        <v>Yes</v>
      </c>
      <c r="I24" s="10">
        <v>-27.1</v>
      </c>
      <c r="J24" s="10">
        <v>4.8689999999999998</v>
      </c>
      <c r="K24" s="9" t="str">
        <f t="shared" si="0"/>
        <v>Yes</v>
      </c>
    </row>
    <row r="25" spans="1:11" x14ac:dyDescent="0.25">
      <c r="A25" s="69" t="s">
        <v>858</v>
      </c>
      <c r="B25" s="33" t="s">
        <v>248</v>
      </c>
      <c r="C25" s="71">
        <v>39.022848066999998</v>
      </c>
      <c r="D25" s="9" t="str">
        <f>IF($B25="N/A","N/A",IF(C25&gt;250,"No",IF(C25&lt;20,"No","Yes")))</f>
        <v>Yes</v>
      </c>
      <c r="E25" s="35" t="s">
        <v>1742</v>
      </c>
      <c r="F25" s="9" t="str">
        <f>IF($B25="N/A","N/A",IF(E25&gt;250,"No",IF(E25&lt;20,"No","Yes")))</f>
        <v>No</v>
      </c>
      <c r="G25" s="35" t="s">
        <v>1742</v>
      </c>
      <c r="H25" s="9" t="str">
        <f>IF($B25="N/A","N/A",IF(G25&gt;250,"No",IF(G25&lt;20,"No","Yes")))</f>
        <v>No</v>
      </c>
      <c r="I25" s="10" t="s">
        <v>1742</v>
      </c>
      <c r="J25" s="10" t="s">
        <v>1742</v>
      </c>
      <c r="K25" s="9" t="str">
        <f t="shared" si="0"/>
        <v>N/A</v>
      </c>
    </row>
    <row r="26" spans="1:11" x14ac:dyDescent="0.25">
      <c r="A26" s="69" t="s">
        <v>859</v>
      </c>
      <c r="B26" s="33" t="s">
        <v>249</v>
      </c>
      <c r="C26" s="71">
        <v>3</v>
      </c>
      <c r="D26" s="9" t="str">
        <f>IF($B26="N/A","N/A",IF(C26&gt;5,"No",IF(C26&lt;3,"No","Yes")))</f>
        <v>Yes</v>
      </c>
      <c r="E26" s="35" t="s">
        <v>1742</v>
      </c>
      <c r="F26" s="9" t="str">
        <f>IF($B26="N/A","N/A",IF(E26&gt;5,"No",IF(E26&lt;3,"No","Yes")))</f>
        <v>No</v>
      </c>
      <c r="G26" s="35" t="s">
        <v>1742</v>
      </c>
      <c r="H26" s="9" t="str">
        <f>IF($B26="N/A","N/A",IF(G26&gt;5,"No",IF(G26&lt;3,"No","Yes")))</f>
        <v>No</v>
      </c>
      <c r="I26" s="10" t="s">
        <v>1742</v>
      </c>
      <c r="J26" s="10" t="s">
        <v>1742</v>
      </c>
      <c r="K26" s="9" t="str">
        <f t="shared" si="0"/>
        <v>N/A</v>
      </c>
    </row>
    <row r="27" spans="1:11" x14ac:dyDescent="0.25">
      <c r="A27" s="69" t="s">
        <v>131</v>
      </c>
      <c r="B27" s="33" t="s">
        <v>217</v>
      </c>
      <c r="C27" s="67">
        <v>821289</v>
      </c>
      <c r="D27" s="33" t="s">
        <v>217</v>
      </c>
      <c r="E27" s="34">
        <v>821874</v>
      </c>
      <c r="F27" s="33" t="s">
        <v>217</v>
      </c>
      <c r="G27" s="34">
        <v>1144170</v>
      </c>
      <c r="H27" s="9" t="str">
        <f>IF($B27="N/A","N/A",IF(G27&gt;15,"No",IF(G27&lt;-15,"No","Yes")))</f>
        <v>N/A</v>
      </c>
      <c r="I27" s="10">
        <v>7.1199999999999999E-2</v>
      </c>
      <c r="J27" s="10">
        <v>39.21</v>
      </c>
      <c r="K27" s="9" t="str">
        <f t="shared" si="0"/>
        <v>No</v>
      </c>
    </row>
    <row r="28" spans="1:11" x14ac:dyDescent="0.25">
      <c r="A28" s="69" t="s">
        <v>350</v>
      </c>
      <c r="B28" s="33" t="s">
        <v>217</v>
      </c>
      <c r="C28" s="67" t="s">
        <v>217</v>
      </c>
      <c r="D28" s="33" t="s">
        <v>217</v>
      </c>
      <c r="E28" s="34" t="s">
        <v>217</v>
      </c>
      <c r="F28" s="33" t="s">
        <v>217</v>
      </c>
      <c r="G28" s="8">
        <v>0.89557431450000002</v>
      </c>
      <c r="H28" s="9" t="str">
        <f>IF($B28="N/A","N/A",IF(G28&gt;15,"No",IF(G28&lt;-15,"No","Yes")))</f>
        <v>N/A</v>
      </c>
      <c r="I28" s="10" t="s">
        <v>217</v>
      </c>
      <c r="J28" s="10" t="s">
        <v>217</v>
      </c>
      <c r="K28" s="9" t="str">
        <f t="shared" si="0"/>
        <v>N/A</v>
      </c>
    </row>
    <row r="29" spans="1:11" ht="25" x14ac:dyDescent="0.25">
      <c r="A29" s="69" t="s">
        <v>835</v>
      </c>
      <c r="B29" s="33" t="s">
        <v>217</v>
      </c>
      <c r="C29" s="35">
        <v>73.064986868000005</v>
      </c>
      <c r="D29" s="33" t="s">
        <v>217</v>
      </c>
      <c r="E29" s="35">
        <v>60.069900009000001</v>
      </c>
      <c r="F29" s="33" t="s">
        <v>217</v>
      </c>
      <c r="G29" s="35">
        <v>60.574077279000001</v>
      </c>
      <c r="H29" s="33" t="s">
        <v>217</v>
      </c>
      <c r="I29" s="10">
        <v>-17.8</v>
      </c>
      <c r="J29" s="10">
        <v>0.83930000000000005</v>
      </c>
      <c r="K29" s="9" t="str">
        <f t="shared" si="0"/>
        <v>Yes</v>
      </c>
    </row>
    <row r="30" spans="1:11" x14ac:dyDescent="0.25">
      <c r="A30" s="69" t="s">
        <v>27</v>
      </c>
      <c r="B30" s="33" t="s">
        <v>221</v>
      </c>
      <c r="C30" s="34">
        <v>0</v>
      </c>
      <c r="D30" s="9" t="str">
        <f>IF($B30="N/A","N/A",IF(C30="N/A","N/A",IF(C30=0,"Yes","No")))</f>
        <v>Yes</v>
      </c>
      <c r="E30" s="34">
        <v>0</v>
      </c>
      <c r="F30" s="9" t="str">
        <f>IF($B30="N/A","N/A",IF(E30="N/A","N/A",IF(E30=0,"Yes","No")))</f>
        <v>Yes</v>
      </c>
      <c r="G30" s="34">
        <v>0</v>
      </c>
      <c r="H30" s="9" t="str">
        <f>IF($B30="N/A","N/A",IF(G30=0,"Yes","No"))</f>
        <v>Yes</v>
      </c>
      <c r="I30" s="10" t="s">
        <v>1742</v>
      </c>
      <c r="J30" s="10" t="s">
        <v>1742</v>
      </c>
      <c r="K30" s="9" t="str">
        <f t="shared" si="0"/>
        <v>N/A</v>
      </c>
    </row>
    <row r="31" spans="1:11" x14ac:dyDescent="0.25">
      <c r="A31" s="69" t="s">
        <v>210</v>
      </c>
      <c r="B31" s="84" t="s">
        <v>217</v>
      </c>
      <c r="C31" s="67" t="s">
        <v>217</v>
      </c>
      <c r="D31" s="9" t="str">
        <f t="shared" ref="D31:F50" si="4">IF($B31="N/A","N/A",IF(C31&lt;0,"No","Yes"))</f>
        <v>N/A</v>
      </c>
      <c r="E31" s="67">
        <v>31612479</v>
      </c>
      <c r="F31" s="9" t="str">
        <f t="shared" si="4"/>
        <v>N/A</v>
      </c>
      <c r="G31" s="67">
        <v>40164401</v>
      </c>
      <c r="H31" s="9" t="str">
        <f t="shared" ref="H31:H50" si="5">IF($B31="N/A","N/A",IF(G31&lt;0,"No","Yes"))</f>
        <v>N/A</v>
      </c>
      <c r="I31" s="10" t="s">
        <v>217</v>
      </c>
      <c r="J31" s="10">
        <v>27.05</v>
      </c>
      <c r="K31" s="9" t="str">
        <f t="shared" si="0"/>
        <v>Yes</v>
      </c>
    </row>
    <row r="32" spans="1:11" x14ac:dyDescent="0.25">
      <c r="A32" s="2" t="s">
        <v>659</v>
      </c>
      <c r="B32" s="84" t="s">
        <v>217</v>
      </c>
      <c r="C32" s="68" t="s">
        <v>217</v>
      </c>
      <c r="D32" s="9" t="str">
        <f t="shared" si="4"/>
        <v>N/A</v>
      </c>
      <c r="E32" s="68">
        <v>32.912316050999998</v>
      </c>
      <c r="F32" s="9" t="str">
        <f t="shared" si="4"/>
        <v>N/A</v>
      </c>
      <c r="G32" s="68">
        <v>38.127649408000003</v>
      </c>
      <c r="H32" s="9" t="str">
        <f t="shared" si="5"/>
        <v>N/A</v>
      </c>
      <c r="I32" s="10" t="s">
        <v>217</v>
      </c>
      <c r="J32" s="10">
        <v>15.85</v>
      </c>
      <c r="K32" s="9" t="str">
        <f t="shared" si="0"/>
        <v>Yes</v>
      </c>
    </row>
    <row r="33" spans="1:11" x14ac:dyDescent="0.25">
      <c r="A33" s="2" t="s">
        <v>660</v>
      </c>
      <c r="B33" s="84" t="s">
        <v>217</v>
      </c>
      <c r="C33" s="68" t="s">
        <v>217</v>
      </c>
      <c r="D33" s="9" t="str">
        <f t="shared" si="4"/>
        <v>N/A</v>
      </c>
      <c r="E33" s="68">
        <v>25.145367435000001</v>
      </c>
      <c r="F33" s="9" t="str">
        <f t="shared" si="4"/>
        <v>N/A</v>
      </c>
      <c r="G33" s="68">
        <v>25.533962277000001</v>
      </c>
      <c r="H33" s="9" t="str">
        <f t="shared" si="5"/>
        <v>N/A</v>
      </c>
      <c r="I33" s="10" t="s">
        <v>217</v>
      </c>
      <c r="J33" s="10">
        <v>1.5449999999999999</v>
      </c>
      <c r="K33" s="9" t="str">
        <f t="shared" si="0"/>
        <v>Yes</v>
      </c>
    </row>
    <row r="34" spans="1:11" x14ac:dyDescent="0.25">
      <c r="A34" s="2" t="s">
        <v>661</v>
      </c>
      <c r="B34" s="84" t="s">
        <v>217</v>
      </c>
      <c r="C34" s="68" t="s">
        <v>217</v>
      </c>
      <c r="D34" s="9" t="str">
        <f t="shared" si="4"/>
        <v>N/A</v>
      </c>
      <c r="E34" s="68">
        <v>27.307918495999999</v>
      </c>
      <c r="F34" s="9" t="str">
        <f t="shared" si="4"/>
        <v>N/A</v>
      </c>
      <c r="G34" s="68">
        <v>26.319072951999999</v>
      </c>
      <c r="H34" s="9" t="str">
        <f t="shared" si="5"/>
        <v>N/A</v>
      </c>
      <c r="I34" s="10" t="s">
        <v>217</v>
      </c>
      <c r="J34" s="10">
        <v>-3.62</v>
      </c>
      <c r="K34" s="9" t="str">
        <f t="shared" si="0"/>
        <v>Yes</v>
      </c>
    </row>
    <row r="35" spans="1:11" x14ac:dyDescent="0.25">
      <c r="A35" s="2" t="s">
        <v>662</v>
      </c>
      <c r="B35" s="84" t="s">
        <v>217</v>
      </c>
      <c r="C35" s="68" t="s">
        <v>217</v>
      </c>
      <c r="D35" s="9" t="str">
        <f t="shared" si="4"/>
        <v>N/A</v>
      </c>
      <c r="E35" s="68">
        <v>14.634398017000001</v>
      </c>
      <c r="F35" s="9" t="str">
        <f t="shared" si="4"/>
        <v>N/A</v>
      </c>
      <c r="G35" s="68">
        <v>10.019315363</v>
      </c>
      <c r="H35" s="9" t="str">
        <f t="shared" si="5"/>
        <v>N/A</v>
      </c>
      <c r="I35" s="10" t="s">
        <v>217</v>
      </c>
      <c r="J35" s="10">
        <v>-31.5</v>
      </c>
      <c r="K35" s="9" t="str">
        <f t="shared" si="0"/>
        <v>No</v>
      </c>
    </row>
    <row r="36" spans="1:11" x14ac:dyDescent="0.25">
      <c r="A36" s="2" t="s">
        <v>353</v>
      </c>
      <c r="B36" s="84" t="s">
        <v>217</v>
      </c>
      <c r="C36" s="67" t="s">
        <v>217</v>
      </c>
      <c r="D36" s="9" t="str">
        <f t="shared" si="4"/>
        <v>N/A</v>
      </c>
      <c r="E36" s="67">
        <v>0</v>
      </c>
      <c r="F36" s="9" t="str">
        <f t="shared" si="4"/>
        <v>N/A</v>
      </c>
      <c r="G36" s="67">
        <v>0</v>
      </c>
      <c r="H36" s="9" t="str">
        <f t="shared" si="5"/>
        <v>N/A</v>
      </c>
      <c r="I36" s="10" t="s">
        <v>217</v>
      </c>
      <c r="J36" s="10" t="s">
        <v>1742</v>
      </c>
      <c r="K36" s="9" t="str">
        <f t="shared" si="0"/>
        <v>N/A</v>
      </c>
    </row>
    <row r="37" spans="1:11" x14ac:dyDescent="0.25">
      <c r="A37" s="2" t="s">
        <v>663</v>
      </c>
      <c r="B37" s="84" t="s">
        <v>217</v>
      </c>
      <c r="C37" s="68" t="s">
        <v>217</v>
      </c>
      <c r="D37" s="9" t="str">
        <f t="shared" si="4"/>
        <v>N/A</v>
      </c>
      <c r="E37" s="68" t="s">
        <v>1742</v>
      </c>
      <c r="F37" s="9" t="str">
        <f t="shared" si="4"/>
        <v>N/A</v>
      </c>
      <c r="G37" s="68" t="s">
        <v>1742</v>
      </c>
      <c r="H37" s="9" t="str">
        <f t="shared" si="5"/>
        <v>N/A</v>
      </c>
      <c r="I37" s="10" t="s">
        <v>217</v>
      </c>
      <c r="J37" s="10" t="s">
        <v>1742</v>
      </c>
      <c r="K37" s="9" t="str">
        <f t="shared" si="0"/>
        <v>N/A</v>
      </c>
    </row>
    <row r="38" spans="1:11" x14ac:dyDescent="0.25">
      <c r="A38" s="2" t="s">
        <v>664</v>
      </c>
      <c r="B38" s="84" t="s">
        <v>217</v>
      </c>
      <c r="C38" s="68" t="s">
        <v>217</v>
      </c>
      <c r="D38" s="9" t="str">
        <f t="shared" si="4"/>
        <v>N/A</v>
      </c>
      <c r="E38" s="68" t="s">
        <v>1742</v>
      </c>
      <c r="F38" s="9" t="str">
        <f t="shared" si="4"/>
        <v>N/A</v>
      </c>
      <c r="G38" s="68" t="s">
        <v>1742</v>
      </c>
      <c r="H38" s="9" t="str">
        <f t="shared" si="5"/>
        <v>N/A</v>
      </c>
      <c r="I38" s="10" t="s">
        <v>217</v>
      </c>
      <c r="J38" s="10" t="s">
        <v>1742</v>
      </c>
      <c r="K38" s="9" t="str">
        <f t="shared" si="0"/>
        <v>N/A</v>
      </c>
    </row>
    <row r="39" spans="1:11" x14ac:dyDescent="0.25">
      <c r="A39" s="2" t="s">
        <v>665</v>
      </c>
      <c r="B39" s="84" t="s">
        <v>217</v>
      </c>
      <c r="C39" s="68" t="s">
        <v>217</v>
      </c>
      <c r="D39" s="9" t="str">
        <f t="shared" si="4"/>
        <v>N/A</v>
      </c>
      <c r="E39" s="68" t="s">
        <v>1742</v>
      </c>
      <c r="F39" s="9" t="str">
        <f t="shared" si="4"/>
        <v>N/A</v>
      </c>
      <c r="G39" s="68" t="s">
        <v>1742</v>
      </c>
      <c r="H39" s="9" t="str">
        <f t="shared" si="5"/>
        <v>N/A</v>
      </c>
      <c r="I39" s="10" t="s">
        <v>217</v>
      </c>
      <c r="J39" s="10" t="s">
        <v>1742</v>
      </c>
      <c r="K39" s="9" t="str">
        <f t="shared" si="0"/>
        <v>N/A</v>
      </c>
    </row>
    <row r="40" spans="1:11" x14ac:dyDescent="0.25">
      <c r="A40" s="2" t="s">
        <v>666</v>
      </c>
      <c r="B40" s="84" t="s">
        <v>217</v>
      </c>
      <c r="C40" s="68" t="s">
        <v>217</v>
      </c>
      <c r="D40" s="9" t="str">
        <f t="shared" si="4"/>
        <v>N/A</v>
      </c>
      <c r="E40" s="68" t="s">
        <v>1742</v>
      </c>
      <c r="F40" s="9" t="str">
        <f t="shared" si="4"/>
        <v>N/A</v>
      </c>
      <c r="G40" s="68" t="s">
        <v>1742</v>
      </c>
      <c r="H40" s="9" t="str">
        <f t="shared" si="5"/>
        <v>N/A</v>
      </c>
      <c r="I40" s="10" t="s">
        <v>217</v>
      </c>
      <c r="J40" s="10" t="s">
        <v>1742</v>
      </c>
      <c r="K40" s="9" t="str">
        <f t="shared" si="0"/>
        <v>N/A</v>
      </c>
    </row>
    <row r="41" spans="1:11" x14ac:dyDescent="0.25">
      <c r="A41" s="2" t="s">
        <v>667</v>
      </c>
      <c r="B41" s="84" t="s">
        <v>217</v>
      </c>
      <c r="C41" s="68" t="s">
        <v>217</v>
      </c>
      <c r="D41" s="9" t="str">
        <f t="shared" si="4"/>
        <v>N/A</v>
      </c>
      <c r="E41" s="68" t="s">
        <v>1742</v>
      </c>
      <c r="F41" s="9" t="str">
        <f t="shared" si="4"/>
        <v>N/A</v>
      </c>
      <c r="G41" s="68" t="s">
        <v>1742</v>
      </c>
      <c r="H41" s="9" t="str">
        <f t="shared" si="5"/>
        <v>N/A</v>
      </c>
      <c r="I41" s="10" t="s">
        <v>217</v>
      </c>
      <c r="J41" s="10" t="s">
        <v>1742</v>
      </c>
      <c r="K41" s="9" t="str">
        <f t="shared" si="0"/>
        <v>N/A</v>
      </c>
    </row>
    <row r="42" spans="1:11" x14ac:dyDescent="0.25">
      <c r="A42" s="2" t="s">
        <v>668</v>
      </c>
      <c r="B42" s="84" t="s">
        <v>217</v>
      </c>
      <c r="C42" s="68" t="s">
        <v>217</v>
      </c>
      <c r="D42" s="9" t="str">
        <f t="shared" si="4"/>
        <v>N/A</v>
      </c>
      <c r="E42" s="68" t="s">
        <v>1742</v>
      </c>
      <c r="F42" s="9" t="str">
        <f t="shared" si="4"/>
        <v>N/A</v>
      </c>
      <c r="G42" s="68" t="s">
        <v>1742</v>
      </c>
      <c r="H42" s="9" t="str">
        <f t="shared" si="5"/>
        <v>N/A</v>
      </c>
      <c r="I42" s="10" t="s">
        <v>217</v>
      </c>
      <c r="J42" s="10" t="s">
        <v>1742</v>
      </c>
      <c r="K42" s="9" t="str">
        <f t="shared" si="0"/>
        <v>N/A</v>
      </c>
    </row>
    <row r="43" spans="1:11" x14ac:dyDescent="0.25">
      <c r="A43" s="2" t="s">
        <v>669</v>
      </c>
      <c r="B43" s="84" t="s">
        <v>217</v>
      </c>
      <c r="C43" s="68" t="s">
        <v>217</v>
      </c>
      <c r="D43" s="9" t="str">
        <f t="shared" si="4"/>
        <v>N/A</v>
      </c>
      <c r="E43" s="68" t="s">
        <v>1742</v>
      </c>
      <c r="F43" s="9" t="str">
        <f t="shared" si="4"/>
        <v>N/A</v>
      </c>
      <c r="G43" s="68" t="s">
        <v>1742</v>
      </c>
      <c r="H43" s="9" t="str">
        <f t="shared" si="5"/>
        <v>N/A</v>
      </c>
      <c r="I43" s="10" t="s">
        <v>217</v>
      </c>
      <c r="J43" s="10" t="s">
        <v>1742</v>
      </c>
      <c r="K43" s="9" t="str">
        <f t="shared" si="0"/>
        <v>N/A</v>
      </c>
    </row>
    <row r="44" spans="1:11" x14ac:dyDescent="0.25">
      <c r="A44" s="2" t="s">
        <v>670</v>
      </c>
      <c r="B44" s="84" t="s">
        <v>217</v>
      </c>
      <c r="C44" s="68" t="s">
        <v>217</v>
      </c>
      <c r="D44" s="9" t="str">
        <f t="shared" si="4"/>
        <v>N/A</v>
      </c>
      <c r="E44" s="68" t="s">
        <v>1742</v>
      </c>
      <c r="F44" s="9" t="str">
        <f t="shared" si="4"/>
        <v>N/A</v>
      </c>
      <c r="G44" s="68" t="s">
        <v>1742</v>
      </c>
      <c r="H44" s="9" t="str">
        <f t="shared" si="5"/>
        <v>N/A</v>
      </c>
      <c r="I44" s="10" t="s">
        <v>217</v>
      </c>
      <c r="J44" s="10" t="s">
        <v>1742</v>
      </c>
      <c r="K44" s="9" t="str">
        <f t="shared" si="0"/>
        <v>N/A</v>
      </c>
    </row>
    <row r="45" spans="1:11" x14ac:dyDescent="0.25">
      <c r="A45" s="2" t="s">
        <v>671</v>
      </c>
      <c r="B45" s="84" t="s">
        <v>217</v>
      </c>
      <c r="C45" s="68" t="s">
        <v>217</v>
      </c>
      <c r="D45" s="9" t="str">
        <f t="shared" si="4"/>
        <v>N/A</v>
      </c>
      <c r="E45" s="68" t="s">
        <v>1742</v>
      </c>
      <c r="F45" s="9" t="str">
        <f t="shared" si="4"/>
        <v>N/A</v>
      </c>
      <c r="G45" s="68" t="s">
        <v>1742</v>
      </c>
      <c r="H45" s="9" t="str">
        <f t="shared" si="5"/>
        <v>N/A</v>
      </c>
      <c r="I45" s="10" t="s">
        <v>217</v>
      </c>
      <c r="J45" s="10" t="s">
        <v>1742</v>
      </c>
      <c r="K45" s="9" t="str">
        <f t="shared" si="0"/>
        <v>N/A</v>
      </c>
    </row>
    <row r="46" spans="1:11" x14ac:dyDescent="0.25">
      <c r="A46" s="2" t="s">
        <v>354</v>
      </c>
      <c r="B46" s="84" t="s">
        <v>217</v>
      </c>
      <c r="C46" s="67" t="s">
        <v>217</v>
      </c>
      <c r="D46" s="9" t="str">
        <f t="shared" si="4"/>
        <v>N/A</v>
      </c>
      <c r="E46" s="67">
        <v>0</v>
      </c>
      <c r="F46" s="9" t="str">
        <f t="shared" si="4"/>
        <v>N/A</v>
      </c>
      <c r="G46" s="67">
        <v>0</v>
      </c>
      <c r="H46" s="9" t="str">
        <f t="shared" si="5"/>
        <v>N/A</v>
      </c>
      <c r="I46" s="10" t="s">
        <v>217</v>
      </c>
      <c r="J46" s="10" t="s">
        <v>1742</v>
      </c>
      <c r="K46" s="9" t="str">
        <f t="shared" si="0"/>
        <v>N/A</v>
      </c>
    </row>
    <row r="47" spans="1:11" x14ac:dyDescent="0.25">
      <c r="A47" s="2" t="s">
        <v>672</v>
      </c>
      <c r="B47" s="84" t="s">
        <v>217</v>
      </c>
      <c r="C47" s="68" t="s">
        <v>217</v>
      </c>
      <c r="D47" s="9" t="str">
        <f t="shared" si="4"/>
        <v>N/A</v>
      </c>
      <c r="E47" s="68" t="s">
        <v>1742</v>
      </c>
      <c r="F47" s="9" t="str">
        <f t="shared" si="4"/>
        <v>N/A</v>
      </c>
      <c r="G47" s="68" t="s">
        <v>1742</v>
      </c>
      <c r="H47" s="9" t="str">
        <f t="shared" si="5"/>
        <v>N/A</v>
      </c>
      <c r="I47" s="10" t="s">
        <v>217</v>
      </c>
      <c r="J47" s="10" t="s">
        <v>1742</v>
      </c>
      <c r="K47" s="9" t="str">
        <f t="shared" si="0"/>
        <v>N/A</v>
      </c>
    </row>
    <row r="48" spans="1:11" x14ac:dyDescent="0.25">
      <c r="A48" s="2" t="s">
        <v>673</v>
      </c>
      <c r="B48" s="84" t="s">
        <v>217</v>
      </c>
      <c r="C48" s="68" t="s">
        <v>217</v>
      </c>
      <c r="D48" s="9" t="str">
        <f t="shared" si="4"/>
        <v>N/A</v>
      </c>
      <c r="E48" s="68" t="s">
        <v>1742</v>
      </c>
      <c r="F48" s="9" t="str">
        <f t="shared" si="4"/>
        <v>N/A</v>
      </c>
      <c r="G48" s="68" t="s">
        <v>1742</v>
      </c>
      <c r="H48" s="9" t="str">
        <f t="shared" si="5"/>
        <v>N/A</v>
      </c>
      <c r="I48" s="10" t="s">
        <v>217</v>
      </c>
      <c r="J48" s="10" t="s">
        <v>1742</v>
      </c>
      <c r="K48" s="9" t="str">
        <f t="shared" si="0"/>
        <v>N/A</v>
      </c>
    </row>
    <row r="49" spans="1:11" x14ac:dyDescent="0.25">
      <c r="A49" s="2" t="s">
        <v>674</v>
      </c>
      <c r="B49" s="84" t="s">
        <v>217</v>
      </c>
      <c r="C49" s="68" t="s">
        <v>217</v>
      </c>
      <c r="D49" s="9" t="str">
        <f t="shared" si="4"/>
        <v>N/A</v>
      </c>
      <c r="E49" s="68" t="s">
        <v>1742</v>
      </c>
      <c r="F49" s="9" t="str">
        <f t="shared" si="4"/>
        <v>N/A</v>
      </c>
      <c r="G49" s="68" t="s">
        <v>1742</v>
      </c>
      <c r="H49" s="9" t="str">
        <f t="shared" si="5"/>
        <v>N/A</v>
      </c>
      <c r="I49" s="10" t="s">
        <v>217</v>
      </c>
      <c r="J49" s="10" t="s">
        <v>1742</v>
      </c>
      <c r="K49" s="9" t="str">
        <f t="shared" si="0"/>
        <v>N/A</v>
      </c>
    </row>
    <row r="50" spans="1:11" x14ac:dyDescent="0.25">
      <c r="A50" s="2" t="s">
        <v>675</v>
      </c>
      <c r="B50" s="84" t="s">
        <v>217</v>
      </c>
      <c r="C50" s="68" t="s">
        <v>217</v>
      </c>
      <c r="D50" s="9" t="str">
        <f t="shared" si="4"/>
        <v>N/A</v>
      </c>
      <c r="E50" s="68" t="s">
        <v>1742</v>
      </c>
      <c r="F50" s="9" t="str">
        <f t="shared" si="4"/>
        <v>N/A</v>
      </c>
      <c r="G50" s="68" t="s">
        <v>1742</v>
      </c>
      <c r="H50" s="9" t="str">
        <f t="shared" si="5"/>
        <v>N/A</v>
      </c>
      <c r="I50" s="10" t="s">
        <v>217</v>
      </c>
      <c r="J50" s="10" t="s">
        <v>1742</v>
      </c>
      <c r="K50" s="9" t="str">
        <f t="shared" si="0"/>
        <v>N/A</v>
      </c>
    </row>
    <row r="51" spans="1:11" x14ac:dyDescent="0.25">
      <c r="A51" s="2" t="s">
        <v>355</v>
      </c>
      <c r="B51" s="33" t="s">
        <v>217</v>
      </c>
      <c r="C51" s="67">
        <v>4011608</v>
      </c>
      <c r="D51" s="33" t="s">
        <v>217</v>
      </c>
      <c r="E51" s="34">
        <v>21340397</v>
      </c>
      <c r="F51" s="33" t="s">
        <v>217</v>
      </c>
      <c r="G51" s="34">
        <v>17833413</v>
      </c>
      <c r="H51" s="33" t="s">
        <v>217</v>
      </c>
      <c r="I51" s="10">
        <v>432</v>
      </c>
      <c r="J51" s="10">
        <v>-16.399999999999999</v>
      </c>
      <c r="K51" s="9" t="str">
        <f t="shared" si="0"/>
        <v>Yes</v>
      </c>
    </row>
    <row r="52" spans="1:11" x14ac:dyDescent="0.25">
      <c r="A52" s="2" t="s">
        <v>356</v>
      </c>
      <c r="B52" s="33" t="s">
        <v>217</v>
      </c>
      <c r="C52" s="68">
        <v>71.978169352999998</v>
      </c>
      <c r="D52" s="9" t="str">
        <f t="shared" ref="D52:D54" si="6">IF($B52="N/A","N/A",IF(C52&gt;15,"No",IF(C52&lt;-15,"No","Yes")))</f>
        <v>N/A</v>
      </c>
      <c r="E52" s="8">
        <v>77.866400517000002</v>
      </c>
      <c r="F52" s="9" t="str">
        <f t="shared" ref="F52:F54" si="7">IF($B52="N/A","N/A",IF(E52&gt;15,"No",IF(E52&lt;-15,"No","Yes")))</f>
        <v>N/A</v>
      </c>
      <c r="G52" s="8">
        <v>76.011619312999997</v>
      </c>
      <c r="H52" s="9" t="str">
        <f t="shared" ref="H52:H54" si="8">IF($B52="N/A","N/A",IF(G52&gt;15,"No",IF(G52&lt;-15,"No","Yes")))</f>
        <v>N/A</v>
      </c>
      <c r="I52" s="10">
        <v>8.1809999999999992</v>
      </c>
      <c r="J52" s="10">
        <v>-2.38</v>
      </c>
      <c r="K52" s="9" t="str">
        <f t="shared" si="0"/>
        <v>Yes</v>
      </c>
    </row>
    <row r="53" spans="1:11" x14ac:dyDescent="0.25">
      <c r="A53" s="2" t="s">
        <v>357</v>
      </c>
      <c r="B53" s="33" t="s">
        <v>217</v>
      </c>
      <c r="C53" s="68">
        <v>4.0131787553000002</v>
      </c>
      <c r="D53" s="9" t="str">
        <f t="shared" si="6"/>
        <v>N/A</v>
      </c>
      <c r="E53" s="8">
        <v>3.5456416298</v>
      </c>
      <c r="F53" s="9" t="str">
        <f t="shared" si="7"/>
        <v>N/A</v>
      </c>
      <c r="G53" s="8">
        <v>6.9221858989999996</v>
      </c>
      <c r="H53" s="9" t="str">
        <f t="shared" si="8"/>
        <v>N/A</v>
      </c>
      <c r="I53" s="10">
        <v>-11.7</v>
      </c>
      <c r="J53" s="10">
        <v>95.23</v>
      </c>
      <c r="K53" s="9" t="str">
        <f t="shared" si="0"/>
        <v>No</v>
      </c>
    </row>
    <row r="54" spans="1:11" x14ac:dyDescent="0.25">
      <c r="A54" s="2" t="s">
        <v>358</v>
      </c>
      <c r="B54" s="33" t="s">
        <v>217</v>
      </c>
      <c r="C54" s="68" t="s">
        <v>217</v>
      </c>
      <c r="D54" s="9" t="str">
        <f t="shared" si="6"/>
        <v>N/A</v>
      </c>
      <c r="E54" s="8" t="s">
        <v>217</v>
      </c>
      <c r="F54" s="9" t="str">
        <f t="shared" si="7"/>
        <v>N/A</v>
      </c>
      <c r="G54" s="8">
        <v>9.2535792223000009</v>
      </c>
      <c r="H54" s="9" t="str">
        <f t="shared" si="8"/>
        <v>N/A</v>
      </c>
      <c r="I54" s="10" t="s">
        <v>217</v>
      </c>
      <c r="J54" s="10" t="s">
        <v>217</v>
      </c>
      <c r="K54" s="9" t="str">
        <f t="shared" si="0"/>
        <v>N/A</v>
      </c>
    </row>
    <row r="55" spans="1:11" ht="12" customHeight="1" x14ac:dyDescent="0.25">
      <c r="A55" s="148" t="s">
        <v>1648</v>
      </c>
      <c r="B55" s="149"/>
      <c r="C55" s="149"/>
      <c r="D55" s="149"/>
      <c r="E55" s="149"/>
      <c r="F55" s="149"/>
      <c r="G55" s="149"/>
      <c r="H55" s="149"/>
      <c r="I55" s="149"/>
      <c r="J55" s="149"/>
      <c r="K55" s="150"/>
    </row>
    <row r="56" spans="1:11" x14ac:dyDescent="0.25">
      <c r="A56" s="145" t="s">
        <v>1646</v>
      </c>
      <c r="B56" s="146"/>
      <c r="C56" s="146"/>
      <c r="D56" s="146"/>
      <c r="E56" s="146"/>
      <c r="F56" s="146"/>
      <c r="G56" s="146"/>
      <c r="H56" s="146"/>
      <c r="I56" s="146"/>
      <c r="J56" s="146"/>
      <c r="K56" s="147"/>
    </row>
  </sheetData>
  <mergeCells count="5">
    <mergeCell ref="A1:K1"/>
    <mergeCell ref="A2:K2"/>
    <mergeCell ref="A4:K4"/>
    <mergeCell ref="A55:K55"/>
    <mergeCell ref="A56:K56"/>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K132"/>
  <sheetViews>
    <sheetView zoomScaleNormal="100" workbookViewId="0">
      <pane xSplit="2" ySplit="5" topLeftCell="C18"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70" customWidth="1"/>
    <col min="2" max="2" width="10.7265625" style="18"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18"/>
  </cols>
  <sheetData>
    <row r="1" spans="1:11" s="17" customFormat="1" ht="18.75" customHeight="1" x14ac:dyDescent="0.25">
      <c r="A1" s="136" t="s">
        <v>1679</v>
      </c>
      <c r="B1" s="137"/>
      <c r="C1" s="137"/>
      <c r="D1" s="137"/>
      <c r="E1" s="137"/>
      <c r="F1" s="137"/>
      <c r="G1" s="137"/>
      <c r="H1" s="137"/>
      <c r="I1" s="137"/>
      <c r="J1" s="137"/>
      <c r="K1" s="138"/>
    </row>
    <row r="2" spans="1:11" ht="12.75" customHeight="1" x14ac:dyDescent="0.3">
      <c r="A2" s="142" t="s">
        <v>1599</v>
      </c>
      <c r="B2" s="143"/>
      <c r="C2" s="143"/>
      <c r="D2" s="143"/>
      <c r="E2" s="143"/>
      <c r="F2" s="143"/>
      <c r="G2" s="143"/>
      <c r="H2" s="143"/>
      <c r="I2" s="143"/>
      <c r="J2" s="143"/>
      <c r="K2" s="144"/>
    </row>
    <row r="3" spans="1:11" ht="13" x14ac:dyDescent="0.3">
      <c r="A3" s="134" t="s">
        <v>1741</v>
      </c>
      <c r="B3" s="19"/>
      <c r="C3" s="19"/>
      <c r="D3" s="19"/>
      <c r="E3" s="19"/>
      <c r="F3" s="19"/>
      <c r="G3" s="19"/>
      <c r="H3" s="19"/>
      <c r="I3" s="19"/>
      <c r="J3" s="19"/>
      <c r="K3" s="20"/>
    </row>
    <row r="4" spans="1:11" ht="13" x14ac:dyDescent="0.3">
      <c r="A4" s="139" t="s">
        <v>650</v>
      </c>
      <c r="B4" s="140"/>
      <c r="C4" s="140"/>
      <c r="D4" s="140"/>
      <c r="E4" s="140"/>
      <c r="F4" s="140"/>
      <c r="G4" s="140"/>
      <c r="H4" s="140"/>
      <c r="I4" s="140"/>
      <c r="J4" s="140"/>
      <c r="K4" s="141"/>
    </row>
    <row r="5" spans="1:11" ht="52" x14ac:dyDescent="0.3">
      <c r="A5" s="21" t="s">
        <v>11</v>
      </c>
      <c r="B5" s="22" t="s">
        <v>216</v>
      </c>
      <c r="C5" s="22" t="s">
        <v>1670</v>
      </c>
      <c r="D5" s="22" t="s">
        <v>1671</v>
      </c>
      <c r="E5" s="22" t="s">
        <v>651</v>
      </c>
      <c r="F5" s="22" t="s">
        <v>1672</v>
      </c>
      <c r="G5" s="22" t="s">
        <v>652</v>
      </c>
      <c r="H5" s="22" t="s">
        <v>1673</v>
      </c>
      <c r="I5" s="23" t="s">
        <v>1674</v>
      </c>
      <c r="J5" s="23" t="s">
        <v>1675</v>
      </c>
      <c r="K5" s="22" t="s">
        <v>653</v>
      </c>
    </row>
    <row r="6" spans="1:11" x14ac:dyDescent="0.25">
      <c r="A6" s="69" t="s">
        <v>12</v>
      </c>
      <c r="B6" s="33" t="s">
        <v>217</v>
      </c>
      <c r="C6" s="67">
        <v>51727157</v>
      </c>
      <c r="D6" s="9" t="str">
        <f>IF($B6="N/A","N/A",IF(C6&gt;15,"No",IF(C6&lt;-15,"No","Yes")))</f>
        <v>N/A</v>
      </c>
      <c r="E6" s="34">
        <v>60018716</v>
      </c>
      <c r="F6" s="9" t="str">
        <f>IF($B6="N/A","N/A",IF(E6&gt;15,"No",IF(E6&lt;-15,"No","Yes")))</f>
        <v>N/A</v>
      </c>
      <c r="G6" s="34">
        <v>66222063</v>
      </c>
      <c r="H6" s="9" t="str">
        <f>IF($B6="N/A","N/A",IF(G6&gt;15,"No",IF(G6&lt;-15,"No","Yes")))</f>
        <v>N/A</v>
      </c>
      <c r="I6" s="10">
        <v>16.03</v>
      </c>
      <c r="J6" s="10">
        <v>10.34</v>
      </c>
      <c r="K6" s="9" t="str">
        <f t="shared" ref="K6:K15" si="0">IF(J6="Div by 0", "N/A", IF(J6="N/A","N/A", IF(J6&gt;30, "No", IF(J6&lt;-30, "No", "Yes"))))</f>
        <v>Yes</v>
      </c>
    </row>
    <row r="7" spans="1:11" x14ac:dyDescent="0.25">
      <c r="A7" s="69" t="s">
        <v>30</v>
      </c>
      <c r="B7" s="33" t="s">
        <v>250</v>
      </c>
      <c r="C7" s="68">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5">
      <c r="A8" s="69" t="s">
        <v>29</v>
      </c>
      <c r="B8" s="33" t="s">
        <v>221</v>
      </c>
      <c r="C8" s="68">
        <v>0</v>
      </c>
      <c r="D8" s="9" t="str">
        <f>IF($B8="N/A","N/A",IF(C8=0,"Yes","No"))</f>
        <v>Yes</v>
      </c>
      <c r="E8" s="8">
        <v>0</v>
      </c>
      <c r="F8" s="9" t="str">
        <f>IF($B8="N/A","N/A",IF(E8=0,"Yes","No"))</f>
        <v>Yes</v>
      </c>
      <c r="G8" s="8">
        <v>0</v>
      </c>
      <c r="H8" s="9" t="str">
        <f>IF($B8="N/A","N/A",IF(G8=0,"Yes","No"))</f>
        <v>Yes</v>
      </c>
      <c r="I8" s="10" t="s">
        <v>1742</v>
      </c>
      <c r="J8" s="10" t="s">
        <v>1742</v>
      </c>
      <c r="K8" s="9" t="str">
        <f t="shared" si="0"/>
        <v>N/A</v>
      </c>
    </row>
    <row r="9" spans="1:11" x14ac:dyDescent="0.25">
      <c r="A9" s="69" t="s">
        <v>16</v>
      </c>
      <c r="B9" s="33" t="s">
        <v>217</v>
      </c>
      <c r="C9" s="68">
        <v>0.59068585579999999</v>
      </c>
      <c r="D9" s="9" t="str">
        <f t="shared" ref="D9:D15" si="1">IF($B9="N/A","N/A",IF(C9&gt;15,"No",IF(C9&lt;-15,"No","Yes")))</f>
        <v>N/A</v>
      </c>
      <c r="E9" s="8">
        <v>0.47862903299999998</v>
      </c>
      <c r="F9" s="9" t="str">
        <f t="shared" ref="F9:F15" si="2">IF($B9="N/A","N/A",IF(E9&gt;15,"No",IF(E9&lt;-15,"No","Yes")))</f>
        <v>N/A</v>
      </c>
      <c r="G9" s="8">
        <v>0.4468571147</v>
      </c>
      <c r="H9" s="9" t="str">
        <f t="shared" ref="H9:H15" si="3">IF($B9="N/A","N/A",IF(G9&gt;15,"No",IF(G9&lt;-15,"No","Yes")))</f>
        <v>N/A</v>
      </c>
      <c r="I9" s="10">
        <v>-19</v>
      </c>
      <c r="J9" s="10">
        <v>-6.64</v>
      </c>
      <c r="K9" s="9" t="str">
        <f t="shared" si="0"/>
        <v>Yes</v>
      </c>
    </row>
    <row r="10" spans="1:11" x14ac:dyDescent="0.25">
      <c r="A10" s="69" t="s">
        <v>36</v>
      </c>
      <c r="B10" s="33" t="s">
        <v>217</v>
      </c>
      <c r="C10" s="68">
        <v>0.18050942919999999</v>
      </c>
      <c r="D10" s="9" t="str">
        <f t="shared" si="1"/>
        <v>N/A</v>
      </c>
      <c r="E10" s="8">
        <v>1.1167728999999999E-3</v>
      </c>
      <c r="F10" s="9" t="str">
        <f t="shared" si="2"/>
        <v>N/A</v>
      </c>
      <c r="G10" s="8">
        <v>4.409428E-4</v>
      </c>
      <c r="H10" s="9" t="str">
        <f t="shared" si="3"/>
        <v>N/A</v>
      </c>
      <c r="I10" s="10">
        <v>-99.4</v>
      </c>
      <c r="J10" s="10">
        <v>-60.5</v>
      </c>
      <c r="K10" s="9" t="str">
        <f t="shared" si="0"/>
        <v>No</v>
      </c>
    </row>
    <row r="11" spans="1:11" x14ac:dyDescent="0.25">
      <c r="A11" s="69" t="s">
        <v>37</v>
      </c>
      <c r="B11" s="33" t="s">
        <v>217</v>
      </c>
      <c r="C11" s="68">
        <v>3.8659553541</v>
      </c>
      <c r="D11" s="9" t="str">
        <f t="shared" si="1"/>
        <v>N/A</v>
      </c>
      <c r="E11" s="8">
        <v>8.5100757732000005</v>
      </c>
      <c r="F11" s="9" t="str">
        <f t="shared" si="2"/>
        <v>N/A</v>
      </c>
      <c r="G11" s="8">
        <v>8.2829669270000004</v>
      </c>
      <c r="H11" s="9" t="str">
        <f t="shared" si="3"/>
        <v>N/A</v>
      </c>
      <c r="I11" s="10">
        <v>120.1</v>
      </c>
      <c r="J11" s="10">
        <v>-2.67</v>
      </c>
      <c r="K11" s="9" t="str">
        <f t="shared" si="0"/>
        <v>Yes</v>
      </c>
    </row>
    <row r="12" spans="1:11" x14ac:dyDescent="0.25">
      <c r="A12" s="69" t="s">
        <v>38</v>
      </c>
      <c r="B12" s="33" t="s">
        <v>217</v>
      </c>
      <c r="C12" s="68">
        <v>0.48604783219999997</v>
      </c>
      <c r="D12" s="9" t="str">
        <f t="shared" si="1"/>
        <v>N/A</v>
      </c>
      <c r="E12" s="8">
        <v>0.31623457780000003</v>
      </c>
      <c r="F12" s="9" t="str">
        <f t="shared" si="2"/>
        <v>N/A</v>
      </c>
      <c r="G12" s="8">
        <v>0.3086383466</v>
      </c>
      <c r="H12" s="9" t="str">
        <f t="shared" si="3"/>
        <v>N/A</v>
      </c>
      <c r="I12" s="10">
        <v>-34.9</v>
      </c>
      <c r="J12" s="10">
        <v>-2.4</v>
      </c>
      <c r="K12" s="9" t="str">
        <f t="shared" si="0"/>
        <v>Yes</v>
      </c>
    </row>
    <row r="13" spans="1:11" x14ac:dyDescent="0.25">
      <c r="A13" s="69" t="s">
        <v>860</v>
      </c>
      <c r="B13" s="33" t="s">
        <v>217</v>
      </c>
      <c r="C13" s="68">
        <v>6.0048045799999998E-2</v>
      </c>
      <c r="D13" s="9" t="str">
        <f t="shared" si="1"/>
        <v>N/A</v>
      </c>
      <c r="E13" s="8">
        <v>7.3285807100000003E-2</v>
      </c>
      <c r="F13" s="9" t="str">
        <f t="shared" si="2"/>
        <v>N/A</v>
      </c>
      <c r="G13" s="8">
        <v>7.1842555500000002E-2</v>
      </c>
      <c r="H13" s="9" t="str">
        <f t="shared" si="3"/>
        <v>N/A</v>
      </c>
      <c r="I13" s="10">
        <v>22.05</v>
      </c>
      <c r="J13" s="10">
        <v>-1.97</v>
      </c>
      <c r="K13" s="9" t="str">
        <f t="shared" si="0"/>
        <v>Yes</v>
      </c>
    </row>
    <row r="14" spans="1:11" x14ac:dyDescent="0.25">
      <c r="A14" s="69" t="s">
        <v>861</v>
      </c>
      <c r="B14" s="33" t="s">
        <v>217</v>
      </c>
      <c r="C14" s="68">
        <v>0.75140405560000001</v>
      </c>
      <c r="D14" s="9" t="str">
        <f t="shared" si="1"/>
        <v>N/A</v>
      </c>
      <c r="E14" s="8">
        <v>1.2290848966000001</v>
      </c>
      <c r="F14" s="9" t="str">
        <f t="shared" si="2"/>
        <v>N/A</v>
      </c>
      <c r="G14" s="8">
        <v>1.0727078181</v>
      </c>
      <c r="H14" s="9" t="str">
        <f t="shared" si="3"/>
        <v>N/A</v>
      </c>
      <c r="I14" s="10">
        <v>63.57</v>
      </c>
      <c r="J14" s="10">
        <v>-12.7</v>
      </c>
      <c r="K14" s="9" t="str">
        <f t="shared" si="0"/>
        <v>Yes</v>
      </c>
    </row>
    <row r="15" spans="1:11" x14ac:dyDescent="0.25">
      <c r="A15" s="69" t="s">
        <v>165</v>
      </c>
      <c r="B15" s="33" t="s">
        <v>217</v>
      </c>
      <c r="C15" s="68">
        <v>44.185679874000002</v>
      </c>
      <c r="D15" s="9" t="str">
        <f t="shared" si="1"/>
        <v>N/A</v>
      </c>
      <c r="E15" s="8">
        <v>42.381676409000001</v>
      </c>
      <c r="F15" s="9" t="str">
        <f t="shared" si="2"/>
        <v>N/A</v>
      </c>
      <c r="G15" s="8">
        <v>42.030653741000002</v>
      </c>
      <c r="H15" s="9" t="str">
        <f t="shared" si="3"/>
        <v>N/A</v>
      </c>
      <c r="I15" s="10">
        <v>-4.08</v>
      </c>
      <c r="J15" s="10">
        <v>-0.82799999999999996</v>
      </c>
      <c r="K15" s="9" t="str">
        <f t="shared" si="0"/>
        <v>Yes</v>
      </c>
    </row>
    <row r="16" spans="1:11" x14ac:dyDescent="0.25">
      <c r="A16" s="69" t="s">
        <v>166</v>
      </c>
      <c r="B16" s="33" t="s">
        <v>250</v>
      </c>
      <c r="C16" s="68">
        <v>86.813922520000006</v>
      </c>
      <c r="D16" s="9" t="str">
        <f>IF($B16="N/A","N/A",IF(C16&gt;95,"Yes","No"))</f>
        <v>No</v>
      </c>
      <c r="E16" s="8">
        <v>89.618788245999994</v>
      </c>
      <c r="F16" s="9" t="str">
        <f>IF($B16="N/A","N/A",IF(E16&gt;95,"Yes","No"))</f>
        <v>No</v>
      </c>
      <c r="G16" s="8">
        <v>89.964097011000007</v>
      </c>
      <c r="H16" s="9" t="str">
        <f>IF($B16="N/A","N/A",IF(G16&gt;95,"Yes","No"))</f>
        <v>No</v>
      </c>
      <c r="I16" s="10">
        <v>3.2309999999999999</v>
      </c>
      <c r="J16" s="10">
        <v>0.38529999999999998</v>
      </c>
      <c r="K16" s="9" t="str">
        <f t="shared" ref="K16:K26" si="4">IF(J16="Div by 0", "N/A", IF(J16="N/A","N/A", IF(J16&gt;30, "No", IF(J16&lt;-30, "No", "Yes"))))</f>
        <v>Yes</v>
      </c>
    </row>
    <row r="17" spans="1:11" x14ac:dyDescent="0.25">
      <c r="A17" s="69" t="s">
        <v>862</v>
      </c>
      <c r="B17" s="49" t="s">
        <v>251</v>
      </c>
      <c r="C17" s="68">
        <v>21.465030448</v>
      </c>
      <c r="D17" s="9" t="str">
        <f>IF($B17="N/A","N/A",IF(C17&gt;90,"No",IF(C17&lt;50,"No","Yes")))</f>
        <v>No</v>
      </c>
      <c r="E17" s="8">
        <v>22.068754352999999</v>
      </c>
      <c r="F17" s="9" t="str">
        <f>IF($B17="N/A","N/A",IF(E17&gt;90,"No",IF(E17&lt;50,"No","Yes")))</f>
        <v>No</v>
      </c>
      <c r="G17" s="8">
        <v>22.643821893999998</v>
      </c>
      <c r="H17" s="9" t="str">
        <f>IF($B17="N/A","N/A",IF(G17&gt;90,"No",IF(G17&lt;50,"No","Yes")))</f>
        <v>No</v>
      </c>
      <c r="I17" s="10">
        <v>2.8130000000000002</v>
      </c>
      <c r="J17" s="10">
        <v>2.6059999999999999</v>
      </c>
      <c r="K17" s="9" t="str">
        <f t="shared" si="4"/>
        <v>Yes</v>
      </c>
    </row>
    <row r="18" spans="1:11" x14ac:dyDescent="0.25">
      <c r="A18" s="69" t="s">
        <v>863</v>
      </c>
      <c r="B18" s="49" t="s">
        <v>228</v>
      </c>
      <c r="C18" s="68">
        <v>15.559797729</v>
      </c>
      <c r="D18" s="9" t="str">
        <f t="shared" ref="D18:D23" si="5">IF($B18="N/A","N/A",IF(C18&gt;5,"No",IF(C18&lt;=0,"No","Yes")))</f>
        <v>No</v>
      </c>
      <c r="E18" s="8">
        <v>13.187608012</v>
      </c>
      <c r="F18" s="9" t="str">
        <f t="shared" ref="F18:F23" si="6">IF($B18="N/A","N/A",IF(E18&gt;5,"No",IF(E18&lt;=0,"No","Yes")))</f>
        <v>No</v>
      </c>
      <c r="G18" s="8">
        <v>12.213512587</v>
      </c>
      <c r="H18" s="9" t="str">
        <f t="shared" ref="H18:H23" si="7">IF($B18="N/A","N/A",IF(G18&gt;5,"No",IF(G18&lt;=0,"No","Yes")))</f>
        <v>No</v>
      </c>
      <c r="I18" s="10">
        <v>-15.2</v>
      </c>
      <c r="J18" s="10">
        <v>-7.39</v>
      </c>
      <c r="K18" s="9" t="str">
        <f t="shared" si="4"/>
        <v>Yes</v>
      </c>
    </row>
    <row r="19" spans="1:11" x14ac:dyDescent="0.25">
      <c r="A19" s="69" t="s">
        <v>864</v>
      </c>
      <c r="B19" s="49" t="s">
        <v>228</v>
      </c>
      <c r="C19" s="68">
        <v>12.52983805</v>
      </c>
      <c r="D19" s="9" t="str">
        <f t="shared" si="5"/>
        <v>No</v>
      </c>
      <c r="E19" s="8">
        <v>12.347005224</v>
      </c>
      <c r="F19" s="9" t="str">
        <f t="shared" si="6"/>
        <v>No</v>
      </c>
      <c r="G19" s="8">
        <v>12.549246616</v>
      </c>
      <c r="H19" s="9" t="str">
        <f t="shared" si="7"/>
        <v>No</v>
      </c>
      <c r="I19" s="10">
        <v>-1.46</v>
      </c>
      <c r="J19" s="10">
        <v>1.6379999999999999</v>
      </c>
      <c r="K19" s="9" t="str">
        <f t="shared" si="4"/>
        <v>Yes</v>
      </c>
    </row>
    <row r="20" spans="1:11" x14ac:dyDescent="0.25">
      <c r="A20" s="69" t="s">
        <v>865</v>
      </c>
      <c r="B20" s="49" t="s">
        <v>228</v>
      </c>
      <c r="C20" s="68">
        <v>0.10007122559999999</v>
      </c>
      <c r="D20" s="9" t="str">
        <f t="shared" si="5"/>
        <v>Yes</v>
      </c>
      <c r="E20" s="8">
        <v>9.5062013700000003E-2</v>
      </c>
      <c r="F20" s="9" t="str">
        <f t="shared" si="6"/>
        <v>Yes</v>
      </c>
      <c r="G20" s="8">
        <v>0.1060145166</v>
      </c>
      <c r="H20" s="9" t="str">
        <f t="shared" si="7"/>
        <v>Yes</v>
      </c>
      <c r="I20" s="10">
        <v>-5.01</v>
      </c>
      <c r="J20" s="10">
        <v>11.52</v>
      </c>
      <c r="K20" s="9" t="str">
        <f t="shared" si="4"/>
        <v>Yes</v>
      </c>
    </row>
    <row r="21" spans="1:11" x14ac:dyDescent="0.25">
      <c r="A21" s="69" t="s">
        <v>866</v>
      </c>
      <c r="B21" s="33" t="s">
        <v>217</v>
      </c>
      <c r="C21" s="68">
        <v>7.3462399999999996E-5</v>
      </c>
      <c r="D21" s="9" t="str">
        <f t="shared" si="5"/>
        <v>N/A</v>
      </c>
      <c r="E21" s="8">
        <v>1.49953E-5</v>
      </c>
      <c r="F21" s="9" t="str">
        <f t="shared" si="6"/>
        <v>N/A</v>
      </c>
      <c r="G21" s="8">
        <v>1.1778550000000001E-4</v>
      </c>
      <c r="H21" s="9" t="str">
        <f t="shared" si="7"/>
        <v>N/A</v>
      </c>
      <c r="I21" s="10">
        <v>-79.599999999999994</v>
      </c>
      <c r="J21" s="10">
        <v>685.5</v>
      </c>
      <c r="K21" s="9" t="str">
        <f t="shared" si="4"/>
        <v>No</v>
      </c>
    </row>
    <row r="22" spans="1:11" x14ac:dyDescent="0.25">
      <c r="A22" s="66" t="s">
        <v>1728</v>
      </c>
      <c r="B22" s="33" t="s">
        <v>217</v>
      </c>
      <c r="C22" s="68">
        <v>5.0940359999999997E-3</v>
      </c>
      <c r="D22" s="9" t="str">
        <f t="shared" si="5"/>
        <v>N/A</v>
      </c>
      <c r="E22" s="8">
        <v>3.8871207999999998E-3</v>
      </c>
      <c r="F22" s="9" t="str">
        <f t="shared" si="6"/>
        <v>N/A</v>
      </c>
      <c r="G22" s="8">
        <v>3.2889340999999999E-3</v>
      </c>
      <c r="H22" s="9" t="str">
        <f t="shared" si="7"/>
        <v>N/A</v>
      </c>
      <c r="I22" s="10">
        <v>-23.7</v>
      </c>
      <c r="J22" s="10">
        <v>-15.4</v>
      </c>
      <c r="K22" s="9" t="str">
        <f t="shared" si="4"/>
        <v>Yes</v>
      </c>
    </row>
    <row r="23" spans="1:11" x14ac:dyDescent="0.25">
      <c r="A23" s="69" t="s">
        <v>867</v>
      </c>
      <c r="B23" s="33" t="s">
        <v>217</v>
      </c>
      <c r="C23" s="68">
        <v>0</v>
      </c>
      <c r="D23" s="9" t="str">
        <f t="shared" si="5"/>
        <v>N/A</v>
      </c>
      <c r="E23" s="8">
        <v>0</v>
      </c>
      <c r="F23" s="9" t="str">
        <f t="shared" si="6"/>
        <v>N/A</v>
      </c>
      <c r="G23" s="8">
        <v>0</v>
      </c>
      <c r="H23" s="9" t="str">
        <f t="shared" si="7"/>
        <v>N/A</v>
      </c>
      <c r="I23" s="10" t="s">
        <v>1742</v>
      </c>
      <c r="J23" s="10" t="s">
        <v>1742</v>
      </c>
      <c r="K23" s="9" t="str">
        <f t="shared" si="4"/>
        <v>N/A</v>
      </c>
    </row>
    <row r="24" spans="1:11" x14ac:dyDescent="0.25">
      <c r="A24" s="69" t="s">
        <v>868</v>
      </c>
      <c r="B24" s="33" t="s">
        <v>236</v>
      </c>
      <c r="C24" s="68">
        <v>2.3462975163999999</v>
      </c>
      <c r="D24" s="9" t="str">
        <f>IF($B24="N/A","N/A",IF(C24&gt;10,"No",IF(C24&lt;1,"No","Yes")))</f>
        <v>Yes</v>
      </c>
      <c r="E24" s="8">
        <v>2.6556916013</v>
      </c>
      <c r="F24" s="9" t="str">
        <f>IF($B24="N/A","N/A",IF(E24&gt;10,"No",IF(E24&lt;1,"No","Yes")))</f>
        <v>Yes</v>
      </c>
      <c r="G24" s="8">
        <v>2.8195935243000001</v>
      </c>
      <c r="H24" s="9" t="str">
        <f>IF($B24="N/A","N/A",IF(G24&gt;10,"No",IF(G24&lt;1,"No","Yes")))</f>
        <v>Yes</v>
      </c>
      <c r="I24" s="10">
        <v>13.19</v>
      </c>
      <c r="J24" s="10">
        <v>6.1719999999999997</v>
      </c>
      <c r="K24" s="9" t="str">
        <f t="shared" si="4"/>
        <v>Yes</v>
      </c>
    </row>
    <row r="25" spans="1:11" x14ac:dyDescent="0.25">
      <c r="A25" s="69" t="s">
        <v>869</v>
      </c>
      <c r="B25" s="72" t="s">
        <v>243</v>
      </c>
      <c r="C25" s="68">
        <v>17.301977373</v>
      </c>
      <c r="D25" s="9" t="str">
        <f>IF($B25="N/A","N/A",IF(C25&gt;10,"No",IF(C25&lt;=0,"No","Yes")))</f>
        <v>No</v>
      </c>
      <c r="E25" s="8">
        <v>21.796725875</v>
      </c>
      <c r="F25" s="9" t="str">
        <f>IF($B25="N/A","N/A",IF(E25&gt;10,"No",IF(E25&lt;=0,"No","Yes")))</f>
        <v>No</v>
      </c>
      <c r="G25" s="8">
        <v>21.857452553000002</v>
      </c>
      <c r="H25" s="9" t="str">
        <f>IF($B25="N/A","N/A",IF(G25&gt;10,"No",IF(G25&lt;=0,"No","Yes")))</f>
        <v>No</v>
      </c>
      <c r="I25" s="10">
        <v>25.98</v>
      </c>
      <c r="J25" s="10">
        <v>0.27860000000000001</v>
      </c>
      <c r="K25" s="9" t="str">
        <f t="shared" si="4"/>
        <v>Yes</v>
      </c>
    </row>
    <row r="26" spans="1:11" x14ac:dyDescent="0.25">
      <c r="A26" s="69" t="s">
        <v>870</v>
      </c>
      <c r="B26" s="49" t="s">
        <v>252</v>
      </c>
      <c r="C26" s="68">
        <v>13.17858625</v>
      </c>
      <c r="D26" s="9" t="str">
        <f>IF($B26="N/A","N/A",IF(C26&gt;=5,"No",IF(C26&lt;0,"No","Yes")))</f>
        <v>No</v>
      </c>
      <c r="E26" s="8">
        <v>10.376998068000001</v>
      </c>
      <c r="F26" s="9" t="str">
        <f>IF($B26="N/A","N/A",IF(E26&gt;=5,"No",IF(E26&lt;0,"No","Yes")))</f>
        <v>No</v>
      </c>
      <c r="G26" s="8">
        <v>10.032074959999999</v>
      </c>
      <c r="H26" s="9" t="str">
        <f>IF($B26="N/A","N/A",IF(G26&gt;=5,"No",IF(G26&lt;0,"No","Yes")))</f>
        <v>No</v>
      </c>
      <c r="I26" s="10">
        <v>-21.3</v>
      </c>
      <c r="J26" s="10">
        <v>-3.32</v>
      </c>
      <c r="K26" s="9" t="str">
        <f t="shared" si="4"/>
        <v>Yes</v>
      </c>
    </row>
    <row r="27" spans="1:11" x14ac:dyDescent="0.25">
      <c r="A27" s="69" t="s">
        <v>14</v>
      </c>
      <c r="B27" s="49" t="s">
        <v>253</v>
      </c>
      <c r="C27" s="68">
        <v>8.5061701700000006E-2</v>
      </c>
      <c r="D27" s="9" t="str">
        <f>IF($B27="N/A","N/A",IF(C27&gt;15,"No",IF(C27&lt;=0,"No","Yes")))</f>
        <v>Yes</v>
      </c>
      <c r="E27" s="8">
        <v>7.9615165399999993E-2</v>
      </c>
      <c r="F27" s="9" t="str">
        <f>IF($B27="N/A","N/A",IF(E27&gt;15,"No",IF(E27&lt;=0,"No","Yes")))</f>
        <v>Yes</v>
      </c>
      <c r="G27" s="8">
        <v>8.5225372699999996E-2</v>
      </c>
      <c r="H27" s="9" t="str">
        <f>IF($B27="N/A","N/A",IF(G27&gt;15,"No",IF(G27&lt;=0,"No","Yes")))</f>
        <v>Yes</v>
      </c>
      <c r="I27" s="10">
        <v>-6.4</v>
      </c>
      <c r="J27" s="10">
        <v>7.0469999999999997</v>
      </c>
      <c r="K27" s="9" t="str">
        <f>IF(J27="Div by 0", "N/A", IF(J27="N/A","N/A", IF(J27&gt;30, "No", IF(J27&lt;-30, "No", "Yes"))))</f>
        <v>Yes</v>
      </c>
    </row>
    <row r="28" spans="1:11" x14ac:dyDescent="0.25">
      <c r="A28" s="69" t="s">
        <v>871</v>
      </c>
      <c r="B28" s="33" t="s">
        <v>217</v>
      </c>
      <c r="C28" s="71">
        <v>127.56227273</v>
      </c>
      <c r="D28" s="9" t="str">
        <f>IF($B28="N/A","N/A",IF(C28&gt;15,"No",IF(C28&lt;-15,"No","Yes")))</f>
        <v>N/A</v>
      </c>
      <c r="E28" s="35">
        <v>96.015277080000004</v>
      </c>
      <c r="F28" s="9" t="str">
        <f>IF($B28="N/A","N/A",IF(E28&gt;15,"No",IF(E28&lt;-15,"No","Yes")))</f>
        <v>N/A</v>
      </c>
      <c r="G28" s="35">
        <v>77.124703213999993</v>
      </c>
      <c r="H28" s="9" t="str">
        <f>IF($B28="N/A","N/A",IF(G28&gt;15,"No",IF(G28&lt;-15,"No","Yes")))</f>
        <v>N/A</v>
      </c>
      <c r="I28" s="10">
        <v>-24.7</v>
      </c>
      <c r="J28" s="10">
        <v>-19.7</v>
      </c>
      <c r="K28" s="9" t="str">
        <f>IF(J28="Div by 0", "N/A", IF(J28="N/A","N/A", IF(J28&gt;30, "No", IF(J28&lt;-30, "No", "Yes"))))</f>
        <v>Yes</v>
      </c>
    </row>
    <row r="29" spans="1:11" x14ac:dyDescent="0.25">
      <c r="A29" s="69" t="s">
        <v>377</v>
      </c>
      <c r="B29" s="33" t="s">
        <v>254</v>
      </c>
      <c r="C29" s="68">
        <v>17.42275339</v>
      </c>
      <c r="D29" s="9" t="str">
        <f>IF($B29="N/A","N/A",IF(C29&gt;35,"No",IF(C29&lt;10,"No","Yes")))</f>
        <v>Yes</v>
      </c>
      <c r="E29" s="8">
        <v>20.735375278999999</v>
      </c>
      <c r="F29" s="9" t="str">
        <f>IF($B29="N/A","N/A",IF(E29&gt;35,"No",IF(E29&lt;10,"No","Yes")))</f>
        <v>Yes</v>
      </c>
      <c r="G29" s="8">
        <v>20.819580930000001</v>
      </c>
      <c r="H29" s="9" t="str">
        <f>IF($B29="N/A","N/A",IF(G29&gt;35,"No",IF(G29&lt;10,"No","Yes")))</f>
        <v>Yes</v>
      </c>
      <c r="I29" s="10">
        <v>19.010000000000002</v>
      </c>
      <c r="J29" s="10">
        <v>0.40610000000000002</v>
      </c>
      <c r="K29" s="9" t="str">
        <f t="shared" ref="K29:K54" si="8">IF(J29="Div by 0", "N/A", IF(J29="N/A","N/A", IF(J29&gt;30, "No", IF(J29&lt;-30, "No", "Yes"))))</f>
        <v>Yes</v>
      </c>
    </row>
    <row r="30" spans="1:11" x14ac:dyDescent="0.25">
      <c r="A30" s="69" t="s">
        <v>378</v>
      </c>
      <c r="B30" s="33" t="s">
        <v>255</v>
      </c>
      <c r="C30" s="68">
        <v>4.0620365043</v>
      </c>
      <c r="D30" s="9" t="str">
        <f>IF($B30="N/A","N/A",IF(C30&gt;20,"No",IF(C30&lt;2,"No","Yes")))</f>
        <v>Yes</v>
      </c>
      <c r="E30" s="8">
        <v>4.2105499225000003</v>
      </c>
      <c r="F30" s="9" t="str">
        <f>IF($B30="N/A","N/A",IF(E30&gt;20,"No",IF(E30&lt;2,"No","Yes")))</f>
        <v>Yes</v>
      </c>
      <c r="G30" s="8">
        <v>4.6739709695</v>
      </c>
      <c r="H30" s="9" t="str">
        <f>IF($B30="N/A","N/A",IF(G30&gt;20,"No",IF(G30&lt;2,"No","Yes")))</f>
        <v>Yes</v>
      </c>
      <c r="I30" s="10">
        <v>3.6560000000000001</v>
      </c>
      <c r="J30" s="10">
        <v>11.01</v>
      </c>
      <c r="K30" s="9" t="str">
        <f t="shared" si="8"/>
        <v>Yes</v>
      </c>
    </row>
    <row r="31" spans="1:11" x14ac:dyDescent="0.25">
      <c r="A31" s="69" t="s">
        <v>379</v>
      </c>
      <c r="B31" s="33" t="s">
        <v>256</v>
      </c>
      <c r="C31" s="68">
        <v>0.67043120119999999</v>
      </c>
      <c r="D31" s="9" t="str">
        <f>IF($B31="N/A","N/A",IF(C31&gt;8,"No",IF(C31&lt;0.5,"No","Yes")))</f>
        <v>Yes</v>
      </c>
      <c r="E31" s="8">
        <v>0.23100460859999999</v>
      </c>
      <c r="F31" s="9" t="str">
        <f>IF($B31="N/A","N/A",IF(E31&gt;8,"No",IF(E31&lt;0.5,"No","Yes")))</f>
        <v>No</v>
      </c>
      <c r="G31" s="8">
        <v>0.24703700340000001</v>
      </c>
      <c r="H31" s="9" t="str">
        <f>IF($B31="N/A","N/A",IF(G31&gt;8,"No",IF(G31&lt;0.5,"No","Yes")))</f>
        <v>No</v>
      </c>
      <c r="I31" s="10">
        <v>-65.5</v>
      </c>
      <c r="J31" s="10">
        <v>6.94</v>
      </c>
      <c r="K31" s="9" t="str">
        <f t="shared" si="8"/>
        <v>Yes</v>
      </c>
    </row>
    <row r="32" spans="1:11" x14ac:dyDescent="0.25">
      <c r="A32" s="69" t="s">
        <v>380</v>
      </c>
      <c r="B32" s="33" t="s">
        <v>257</v>
      </c>
      <c r="C32" s="68">
        <v>4.5206080047999997</v>
      </c>
      <c r="D32" s="9" t="str">
        <f>IF($B32="N/A","N/A",IF(C32&gt;25,"No",IF(C32&lt;3,"No","Yes")))</f>
        <v>Yes</v>
      </c>
      <c r="E32" s="8">
        <v>5.8185266742000001</v>
      </c>
      <c r="F32" s="9" t="str">
        <f>IF($B32="N/A","N/A",IF(E32&gt;25,"No",IF(E32&lt;3,"No","Yes")))</f>
        <v>Yes</v>
      </c>
      <c r="G32" s="8">
        <v>5.8218889979000004</v>
      </c>
      <c r="H32" s="9" t="str">
        <f>IF($B32="N/A","N/A",IF(G32&gt;25,"No",IF(G32&lt;3,"No","Yes")))</f>
        <v>Yes</v>
      </c>
      <c r="I32" s="10">
        <v>28.71</v>
      </c>
      <c r="J32" s="10">
        <v>5.7799999999999997E-2</v>
      </c>
      <c r="K32" s="9" t="str">
        <f t="shared" si="8"/>
        <v>Yes</v>
      </c>
    </row>
    <row r="33" spans="1:11" x14ac:dyDescent="0.25">
      <c r="A33" s="69" t="s">
        <v>381</v>
      </c>
      <c r="B33" s="33" t="s">
        <v>258</v>
      </c>
      <c r="C33" s="68">
        <v>2.5634697069999999</v>
      </c>
      <c r="D33" s="9" t="str">
        <f>IF($B33="N/A","N/A",IF(C33&gt;25,"No",IF(C33&lt;2,"No","Yes")))</f>
        <v>Yes</v>
      </c>
      <c r="E33" s="8">
        <v>3.1334025873</v>
      </c>
      <c r="F33" s="9" t="str">
        <f>IF($B33="N/A","N/A",IF(E33&gt;25,"No",IF(E33&lt;2,"No","Yes")))</f>
        <v>Yes</v>
      </c>
      <c r="G33" s="8">
        <v>3.2128838994</v>
      </c>
      <c r="H33" s="9" t="str">
        <f>IF($B33="N/A","N/A",IF(G33&gt;25,"No",IF(G33&lt;2,"No","Yes")))</f>
        <v>Yes</v>
      </c>
      <c r="I33" s="10">
        <v>22.23</v>
      </c>
      <c r="J33" s="10">
        <v>2.5369999999999999</v>
      </c>
      <c r="K33" s="9" t="str">
        <f t="shared" si="8"/>
        <v>Yes</v>
      </c>
    </row>
    <row r="34" spans="1:11" x14ac:dyDescent="0.25">
      <c r="A34" s="69" t="s">
        <v>382</v>
      </c>
      <c r="B34" s="33" t="s">
        <v>259</v>
      </c>
      <c r="C34" s="68">
        <v>3.5045401780000001</v>
      </c>
      <c r="D34" s="9" t="str">
        <f>IF($B34="N/A","N/A",IF(C34&gt;25,"No",IF(C34&lt;=0,"No","Yes")))</f>
        <v>Yes</v>
      </c>
      <c r="E34" s="8">
        <v>2.2056769757999999</v>
      </c>
      <c r="F34" s="9" t="str">
        <f>IF($B34="N/A","N/A",IF(E34&gt;25,"No",IF(E34&lt;=0,"No","Yes")))</f>
        <v>Yes</v>
      </c>
      <c r="G34" s="8">
        <v>1.9583050440000001</v>
      </c>
      <c r="H34" s="9" t="str">
        <f>IF($B34="N/A","N/A",IF(G34&gt;25,"No",IF(G34&lt;=0,"No","Yes")))</f>
        <v>Yes</v>
      </c>
      <c r="I34" s="10">
        <v>-37.1</v>
      </c>
      <c r="J34" s="10">
        <v>-11.2</v>
      </c>
      <c r="K34" s="9" t="str">
        <f t="shared" si="8"/>
        <v>Yes</v>
      </c>
    </row>
    <row r="35" spans="1:11" x14ac:dyDescent="0.25">
      <c r="A35" s="69" t="s">
        <v>383</v>
      </c>
      <c r="B35" s="33" t="s">
        <v>260</v>
      </c>
      <c r="C35" s="68">
        <v>29.894047724</v>
      </c>
      <c r="D35" s="9" t="str">
        <f>IF($B35="N/A","N/A",IF(C35&gt;20,"No",IF(C35&lt;4,"No","Yes")))</f>
        <v>No</v>
      </c>
      <c r="E35" s="8">
        <v>32.350285534000001</v>
      </c>
      <c r="F35" s="9" t="str">
        <f>IF($B35="N/A","N/A",IF(E35&gt;20,"No",IF(E35&lt;4,"No","Yes")))</f>
        <v>No</v>
      </c>
      <c r="G35" s="8">
        <v>33.092517821000001</v>
      </c>
      <c r="H35" s="9" t="str">
        <f>IF($B35="N/A","N/A",IF(G35&gt;20,"No",IF(G35&lt;4,"No","Yes")))</f>
        <v>No</v>
      </c>
      <c r="I35" s="10">
        <v>8.2159999999999993</v>
      </c>
      <c r="J35" s="10">
        <v>2.294</v>
      </c>
      <c r="K35" s="9" t="str">
        <f t="shared" si="8"/>
        <v>Yes</v>
      </c>
    </row>
    <row r="36" spans="1:11" x14ac:dyDescent="0.25">
      <c r="A36" s="69" t="s">
        <v>384</v>
      </c>
      <c r="B36" s="33" t="s">
        <v>261</v>
      </c>
      <c r="C36" s="68">
        <v>2.3852113117</v>
      </c>
      <c r="D36" s="9" t="str">
        <f>IF($B36="N/A","N/A",IF(C36&gt;=3,"No",IF(C36&lt;0,"No","Yes")))</f>
        <v>Yes</v>
      </c>
      <c r="E36" s="8">
        <v>0</v>
      </c>
      <c r="F36" s="9" t="str">
        <f>IF($B36="N/A","N/A",IF(E36&gt;=3,"No",IF(E36&lt;0,"No","Yes")))</f>
        <v>Yes</v>
      </c>
      <c r="G36" s="8">
        <v>0</v>
      </c>
      <c r="H36" s="9" t="str">
        <f>IF($B36="N/A","N/A",IF(G36&gt;=3,"No",IF(G36&lt;0,"No","Yes")))</f>
        <v>Yes</v>
      </c>
      <c r="I36" s="10">
        <v>-100</v>
      </c>
      <c r="J36" s="10" t="s">
        <v>1742</v>
      </c>
      <c r="K36" s="9" t="str">
        <f t="shared" si="8"/>
        <v>N/A</v>
      </c>
    </row>
    <row r="37" spans="1:11" x14ac:dyDescent="0.25">
      <c r="A37" s="69" t="s">
        <v>385</v>
      </c>
      <c r="B37" s="33" t="s">
        <v>262</v>
      </c>
      <c r="C37" s="68">
        <v>18.889596039000001</v>
      </c>
      <c r="D37" s="9" t="str">
        <f>IF($B37="N/A","N/A",IF(C37&gt;=25,"No",IF(C37&lt;0,"No","Yes")))</f>
        <v>Yes</v>
      </c>
      <c r="E37" s="8">
        <v>17.631923349000001</v>
      </c>
      <c r="F37" s="9" t="str">
        <f>IF($B37="N/A","N/A",IF(E37&gt;=25,"No",IF(E37&lt;0,"No","Yes")))</f>
        <v>Yes</v>
      </c>
      <c r="G37" s="8">
        <v>16.918809973999998</v>
      </c>
      <c r="H37" s="9" t="str">
        <f>IF($B37="N/A","N/A",IF(G37&gt;=25,"No",IF(G37&lt;0,"No","Yes")))</f>
        <v>Yes</v>
      </c>
      <c r="I37" s="10">
        <v>-6.66</v>
      </c>
      <c r="J37" s="10">
        <v>-4.04</v>
      </c>
      <c r="K37" s="9" t="str">
        <f t="shared" si="8"/>
        <v>Yes</v>
      </c>
    </row>
    <row r="38" spans="1:11" x14ac:dyDescent="0.25">
      <c r="A38" s="69" t="s">
        <v>386</v>
      </c>
      <c r="B38" s="33" t="s">
        <v>225</v>
      </c>
      <c r="C38" s="68">
        <v>5.0642276743999997</v>
      </c>
      <c r="D38" s="9" t="str">
        <f>IF($B38="N/A","N/A",IF(C38&gt;3,"Yes","No"))</f>
        <v>Yes</v>
      </c>
      <c r="E38" s="8">
        <v>4.8043946824999999</v>
      </c>
      <c r="F38" s="9" t="str">
        <f>IF($B38="N/A","N/A",IF(E38&gt;3,"Yes","No"))</f>
        <v>Yes</v>
      </c>
      <c r="G38" s="8">
        <v>4.6997961992999997</v>
      </c>
      <c r="H38" s="9" t="str">
        <f>IF($B38="N/A","N/A",IF(G38&gt;3,"Yes","No"))</f>
        <v>Yes</v>
      </c>
      <c r="I38" s="10">
        <v>-5.13</v>
      </c>
      <c r="J38" s="10">
        <v>-2.1800000000000002</v>
      </c>
      <c r="K38" s="9" t="str">
        <f t="shared" si="8"/>
        <v>Yes</v>
      </c>
    </row>
    <row r="39" spans="1:11" x14ac:dyDescent="0.25">
      <c r="A39" s="69" t="s">
        <v>387</v>
      </c>
      <c r="B39" s="33" t="s">
        <v>224</v>
      </c>
      <c r="C39" s="68">
        <v>0.38658030249999997</v>
      </c>
      <c r="D39" s="9" t="str">
        <f>IF($B39="N/A","N/A",IF(C39&gt;1,"Yes","No"))</f>
        <v>No</v>
      </c>
      <c r="E39" s="8">
        <v>0.32814264139999999</v>
      </c>
      <c r="F39" s="9" t="str">
        <f>IF($B39="N/A","N/A",IF(E39&gt;1,"Yes","No"))</f>
        <v>No</v>
      </c>
      <c r="G39" s="8">
        <v>0.36541144910000001</v>
      </c>
      <c r="H39" s="9" t="str">
        <f>IF($B39="N/A","N/A",IF(G39&gt;1,"Yes","No"))</f>
        <v>No</v>
      </c>
      <c r="I39" s="10">
        <v>-15.1</v>
      </c>
      <c r="J39" s="10">
        <v>11.36</v>
      </c>
      <c r="K39" s="9" t="str">
        <f t="shared" si="8"/>
        <v>Yes</v>
      </c>
    </row>
    <row r="40" spans="1:11" x14ac:dyDescent="0.25">
      <c r="A40" s="69" t="s">
        <v>388</v>
      </c>
      <c r="B40" s="33" t="s">
        <v>217</v>
      </c>
      <c r="C40" s="68">
        <v>2.8708323999999999E-3</v>
      </c>
      <c r="D40" s="9" t="str">
        <f>IF($B40="N/A","N/A",IF(C40&gt;15,"No",IF(C40&lt;-15,"No","Yes")))</f>
        <v>N/A</v>
      </c>
      <c r="E40" s="8">
        <v>0</v>
      </c>
      <c r="F40" s="9" t="str">
        <f>IF($B40="N/A","N/A",IF(E40&gt;15,"No",IF(E40&lt;-15,"No","Yes")))</f>
        <v>N/A</v>
      </c>
      <c r="G40" s="8">
        <v>0</v>
      </c>
      <c r="H40" s="9" t="str">
        <f>IF($B40="N/A","N/A",IF(G40&gt;15,"No",IF(G40&lt;-15,"No","Yes")))</f>
        <v>N/A</v>
      </c>
      <c r="I40" s="10">
        <v>-100</v>
      </c>
      <c r="J40" s="10" t="s">
        <v>1742</v>
      </c>
      <c r="K40" s="9" t="str">
        <f t="shared" si="8"/>
        <v>N/A</v>
      </c>
    </row>
    <row r="41" spans="1:11" x14ac:dyDescent="0.25">
      <c r="A41" s="69" t="s">
        <v>389</v>
      </c>
      <c r="B41" s="33" t="s">
        <v>217</v>
      </c>
      <c r="C41" s="68">
        <v>1.9332204999999998E-6</v>
      </c>
      <c r="D41" s="9" t="str">
        <f>IF($B41="N/A","N/A",IF(C41&gt;15,"No",IF(C41&lt;-15,"No","Yes")))</f>
        <v>N/A</v>
      </c>
      <c r="E41" s="8">
        <v>0</v>
      </c>
      <c r="F41" s="9" t="str">
        <f>IF($B41="N/A","N/A",IF(E41&gt;15,"No",IF(E41&lt;-15,"No","Yes")))</f>
        <v>N/A</v>
      </c>
      <c r="G41" s="8">
        <v>0</v>
      </c>
      <c r="H41" s="9" t="str">
        <f>IF($B41="N/A","N/A",IF(G41&gt;15,"No",IF(G41&lt;-15,"No","Yes")))</f>
        <v>N/A</v>
      </c>
      <c r="I41" s="10">
        <v>-100</v>
      </c>
      <c r="J41" s="10" t="s">
        <v>1742</v>
      </c>
      <c r="K41" s="9" t="str">
        <f t="shared" si="8"/>
        <v>N/A</v>
      </c>
    </row>
    <row r="42" spans="1:11" x14ac:dyDescent="0.25">
      <c r="A42" s="69" t="s">
        <v>390</v>
      </c>
      <c r="B42" s="33" t="s">
        <v>263</v>
      </c>
      <c r="C42" s="68">
        <v>0.17980690490000001</v>
      </c>
      <c r="D42" s="9" t="str">
        <f>IF($B42="N/A","N/A",IF(C42&gt;0,"Yes","No"))</f>
        <v>Yes</v>
      </c>
      <c r="E42" s="8">
        <v>0</v>
      </c>
      <c r="F42" s="9" t="str">
        <f>IF($B42="N/A","N/A",IF(E42&gt;0,"Yes","No"))</f>
        <v>No</v>
      </c>
      <c r="G42" s="8">
        <v>0</v>
      </c>
      <c r="H42" s="9" t="str">
        <f>IF($B42="N/A","N/A",IF(G42&gt;0,"Yes","No"))</f>
        <v>No</v>
      </c>
      <c r="I42" s="10">
        <v>-100</v>
      </c>
      <c r="J42" s="10" t="s">
        <v>1742</v>
      </c>
      <c r="K42" s="9" t="str">
        <f t="shared" si="8"/>
        <v>N/A</v>
      </c>
    </row>
    <row r="43" spans="1:11" x14ac:dyDescent="0.25">
      <c r="A43" s="69" t="s">
        <v>391</v>
      </c>
      <c r="B43" s="33" t="s">
        <v>263</v>
      </c>
      <c r="C43" s="68">
        <v>1.1170186678</v>
      </c>
      <c r="D43" s="9" t="str">
        <f>IF($B43="N/A","N/A",IF(C43&gt;0,"Yes","No"))</f>
        <v>Yes</v>
      </c>
      <c r="E43" s="8">
        <v>1.1174780879999999</v>
      </c>
      <c r="F43" s="9" t="str">
        <f>IF($B43="N/A","N/A",IF(E43&gt;0,"Yes","No"))</f>
        <v>Yes</v>
      </c>
      <c r="G43" s="8">
        <v>1.0668166589999999</v>
      </c>
      <c r="H43" s="9" t="str">
        <f>IF($B43="N/A","N/A",IF(G43&gt;0,"Yes","No"))</f>
        <v>Yes</v>
      </c>
      <c r="I43" s="10">
        <v>4.1099999999999998E-2</v>
      </c>
      <c r="J43" s="10">
        <v>-4.53</v>
      </c>
      <c r="K43" s="9" t="str">
        <f t="shared" si="8"/>
        <v>Yes</v>
      </c>
    </row>
    <row r="44" spans="1:11" x14ac:dyDescent="0.25">
      <c r="A44" s="69" t="s">
        <v>392</v>
      </c>
      <c r="B44" s="33" t="s">
        <v>263</v>
      </c>
      <c r="C44" s="68">
        <v>0.17223448020000001</v>
      </c>
      <c r="D44" s="9" t="str">
        <f>IF($B44="N/A","N/A",IF(C44&gt;0,"Yes","No"))</f>
        <v>Yes</v>
      </c>
      <c r="E44" s="8">
        <v>0.29375503469999997</v>
      </c>
      <c r="F44" s="9" t="str">
        <f>IF($B44="N/A","N/A",IF(E44&gt;0,"Yes","No"))</f>
        <v>Yes</v>
      </c>
      <c r="G44" s="8">
        <v>0.2834191378</v>
      </c>
      <c r="H44" s="9" t="str">
        <f>IF($B44="N/A","N/A",IF(G44&gt;0,"Yes","No"))</f>
        <v>Yes</v>
      </c>
      <c r="I44" s="10">
        <v>70.56</v>
      </c>
      <c r="J44" s="10">
        <v>-3.52</v>
      </c>
      <c r="K44" s="9" t="str">
        <f t="shared" si="8"/>
        <v>Yes</v>
      </c>
    </row>
    <row r="45" spans="1:11" x14ac:dyDescent="0.25">
      <c r="A45" s="69" t="s">
        <v>393</v>
      </c>
      <c r="B45" s="33" t="s">
        <v>224</v>
      </c>
      <c r="C45" s="68">
        <v>2.9620243773000001</v>
      </c>
      <c r="D45" s="9" t="str">
        <f>IF($B45="N/A","N/A",IF(C45&gt;1,"Yes","No"))</f>
        <v>Yes</v>
      </c>
      <c r="E45" s="8">
        <v>1.6614667330999999</v>
      </c>
      <c r="F45" s="9" t="str">
        <f>IF($B45="N/A","N/A",IF(E45&gt;1,"Yes","No"))</f>
        <v>Yes</v>
      </c>
      <c r="G45" s="8">
        <v>1.7629924938999999</v>
      </c>
      <c r="H45" s="9" t="str">
        <f>IF($B45="N/A","N/A",IF(G45&gt;1,"Yes","No"))</f>
        <v>Yes</v>
      </c>
      <c r="I45" s="10">
        <v>-43.9</v>
      </c>
      <c r="J45" s="10">
        <v>6.1109999999999998</v>
      </c>
      <c r="K45" s="9" t="str">
        <f t="shared" si="8"/>
        <v>Yes</v>
      </c>
    </row>
    <row r="46" spans="1:11" x14ac:dyDescent="0.25">
      <c r="A46" s="69" t="s">
        <v>394</v>
      </c>
      <c r="B46" s="33" t="s">
        <v>263</v>
      </c>
      <c r="C46" s="68">
        <v>0.3022435584</v>
      </c>
      <c r="D46" s="9" t="str">
        <f>IF($B46="N/A","N/A",IF(C46&gt;0,"Yes","No"))</f>
        <v>Yes</v>
      </c>
      <c r="E46" s="8">
        <v>0.3224544157</v>
      </c>
      <c r="F46" s="9" t="str">
        <f>IF($B46="N/A","N/A",IF(E46&gt;0,"Yes","No"))</f>
        <v>Yes</v>
      </c>
      <c r="G46" s="8">
        <v>0.19900618319999999</v>
      </c>
      <c r="H46" s="9" t="str">
        <f>IF($B46="N/A","N/A",IF(G46&gt;0,"Yes","No"))</f>
        <v>Yes</v>
      </c>
      <c r="I46" s="10">
        <v>6.6870000000000003</v>
      </c>
      <c r="J46" s="10">
        <v>-38.299999999999997</v>
      </c>
      <c r="K46" s="9" t="str">
        <f t="shared" si="8"/>
        <v>No</v>
      </c>
    </row>
    <row r="47" spans="1:11" x14ac:dyDescent="0.25">
      <c r="A47" s="69" t="s">
        <v>395</v>
      </c>
      <c r="B47" s="33" t="s">
        <v>217</v>
      </c>
      <c r="C47" s="68">
        <v>1.25156695E-2</v>
      </c>
      <c r="D47" s="9" t="str">
        <f>IF($B47="N/A","N/A",IF(C47&gt;15,"No",IF(C47&lt;-15,"No","Yes")))</f>
        <v>N/A</v>
      </c>
      <c r="E47" s="8">
        <v>1.3355833900000001E-2</v>
      </c>
      <c r="F47" s="9" t="str">
        <f>IF($B47="N/A","N/A",IF(E47&gt;15,"No",IF(E47&lt;-15,"No","Yes")))</f>
        <v>N/A</v>
      </c>
      <c r="G47" s="8">
        <v>1.6431079800000001E-2</v>
      </c>
      <c r="H47" s="9" t="str">
        <f>IF($B47="N/A","N/A",IF(G47&gt;15,"No",IF(G47&lt;-15,"No","Yes")))</f>
        <v>N/A</v>
      </c>
      <c r="I47" s="10">
        <v>6.7130000000000001</v>
      </c>
      <c r="J47" s="10">
        <v>23.03</v>
      </c>
      <c r="K47" s="9" t="str">
        <f t="shared" si="8"/>
        <v>Yes</v>
      </c>
    </row>
    <row r="48" spans="1:11" x14ac:dyDescent="0.25">
      <c r="A48" s="69" t="s">
        <v>396</v>
      </c>
      <c r="B48" s="33" t="s">
        <v>217</v>
      </c>
      <c r="C48" s="68">
        <v>0.33080495799999998</v>
      </c>
      <c r="D48" s="9" t="str">
        <f>IF($B48="N/A","N/A",IF(C48&gt;15,"No",IF(C48&lt;-15,"No","Yes")))</f>
        <v>N/A</v>
      </c>
      <c r="E48" s="8">
        <v>8.6501350699999993E-2</v>
      </c>
      <c r="F48" s="9" t="str">
        <f>IF($B48="N/A","N/A",IF(E48&gt;15,"No",IF(E48&lt;-15,"No","Yes")))</f>
        <v>N/A</v>
      </c>
      <c r="G48" s="8">
        <v>0.10016601260000001</v>
      </c>
      <c r="H48" s="9" t="str">
        <f>IF($B48="N/A","N/A",IF(G48&gt;15,"No",IF(G48&lt;-15,"No","Yes")))</f>
        <v>N/A</v>
      </c>
      <c r="I48" s="10">
        <v>-73.900000000000006</v>
      </c>
      <c r="J48" s="10">
        <v>15.8</v>
      </c>
      <c r="K48" s="9" t="str">
        <f t="shared" si="8"/>
        <v>Yes</v>
      </c>
    </row>
    <row r="49" spans="1:11" x14ac:dyDescent="0.25">
      <c r="A49" s="69" t="s">
        <v>397</v>
      </c>
      <c r="B49" s="33" t="s">
        <v>217</v>
      </c>
      <c r="C49" s="68">
        <v>0</v>
      </c>
      <c r="D49" s="9" t="str">
        <f>IF($B49="N/A","N/A",IF(C49&gt;15,"No",IF(C49&lt;-15,"No","Yes")))</f>
        <v>N/A</v>
      </c>
      <c r="E49" s="8">
        <v>0</v>
      </c>
      <c r="F49" s="9" t="str">
        <f>IF($B49="N/A","N/A",IF(E49&gt;15,"No",IF(E49&lt;-15,"No","Yes")))</f>
        <v>N/A</v>
      </c>
      <c r="G49" s="8">
        <v>0</v>
      </c>
      <c r="H49" s="9" t="str">
        <f>IF($B49="N/A","N/A",IF(G49&gt;15,"No",IF(G49&lt;-15,"No","Yes")))</f>
        <v>N/A</v>
      </c>
      <c r="I49" s="10" t="s">
        <v>1742</v>
      </c>
      <c r="J49" s="10" t="s">
        <v>1742</v>
      </c>
      <c r="K49" s="9" t="str">
        <f t="shared" si="8"/>
        <v>N/A</v>
      </c>
    </row>
    <row r="50" spans="1:11" x14ac:dyDescent="0.25">
      <c r="A50" s="69" t="s">
        <v>398</v>
      </c>
      <c r="B50" s="33" t="s">
        <v>217</v>
      </c>
      <c r="C50" s="68">
        <v>0</v>
      </c>
      <c r="D50" s="9" t="str">
        <f>IF($B50="N/A","N/A",IF(C50&gt;15,"No",IF(C50&lt;-15,"No","Yes")))</f>
        <v>N/A</v>
      </c>
      <c r="E50" s="8">
        <v>0</v>
      </c>
      <c r="F50" s="9" t="str">
        <f>IF($B50="N/A","N/A",IF(E50&gt;15,"No",IF(E50&lt;-15,"No","Yes")))</f>
        <v>N/A</v>
      </c>
      <c r="G50" s="8">
        <v>0</v>
      </c>
      <c r="H50" s="9" t="str">
        <f>IF($B50="N/A","N/A",IF(G50&gt;15,"No",IF(G50&lt;-15,"No","Yes")))</f>
        <v>N/A</v>
      </c>
      <c r="I50" s="10" t="s">
        <v>1742</v>
      </c>
      <c r="J50" s="10" t="s">
        <v>1742</v>
      </c>
      <c r="K50" s="9" t="str">
        <f t="shared" si="8"/>
        <v>N/A</v>
      </c>
    </row>
    <row r="51" spans="1:11" x14ac:dyDescent="0.25">
      <c r="A51" s="69" t="s">
        <v>399</v>
      </c>
      <c r="B51" s="33" t="s">
        <v>217</v>
      </c>
      <c r="C51" s="68">
        <v>0.2358934979</v>
      </c>
      <c r="D51" s="9" t="str">
        <f>IF($B51="N/A","N/A",IF(C51&gt;15,"No",IF(C51&lt;-15,"No","Yes")))</f>
        <v>N/A</v>
      </c>
      <c r="E51" s="8">
        <v>0.2790829447</v>
      </c>
      <c r="F51" s="9" t="str">
        <f>IF($B51="N/A","N/A",IF(E51&gt;15,"No",IF(E51&lt;-15,"No","Yes")))</f>
        <v>N/A</v>
      </c>
      <c r="G51" s="8">
        <v>0.23668697850000001</v>
      </c>
      <c r="H51" s="9" t="str">
        <f>IF($B51="N/A","N/A",IF(G51&gt;15,"No",IF(G51&lt;-15,"No","Yes")))</f>
        <v>N/A</v>
      </c>
      <c r="I51" s="10">
        <v>18.309999999999999</v>
      </c>
      <c r="J51" s="10">
        <v>-15.2</v>
      </c>
      <c r="K51" s="9" t="str">
        <f t="shared" si="8"/>
        <v>Yes</v>
      </c>
    </row>
    <row r="52" spans="1:11" x14ac:dyDescent="0.25">
      <c r="A52" s="69" t="s">
        <v>400</v>
      </c>
      <c r="B52" s="33" t="s">
        <v>224</v>
      </c>
      <c r="C52" s="68">
        <v>4.3563287269000002</v>
      </c>
      <c r="D52" s="9" t="str">
        <f>IF($B52="N/A","N/A",IF(C52&gt;1,"Yes","No"))</f>
        <v>Yes</v>
      </c>
      <c r="E52" s="8">
        <v>3.8557056101999998</v>
      </c>
      <c r="F52" s="9" t="str">
        <f>IF($B52="N/A","N/A",IF(E52&gt;1,"Yes","No"))</f>
        <v>Yes</v>
      </c>
      <c r="G52" s="8">
        <v>3.5563796918000001</v>
      </c>
      <c r="H52" s="9" t="str">
        <f>IF($B52="N/A","N/A",IF(G52&gt;1,"Yes","No"))</f>
        <v>Yes</v>
      </c>
      <c r="I52" s="10">
        <v>-11.5</v>
      </c>
      <c r="J52" s="10">
        <v>-7.76</v>
      </c>
      <c r="K52" s="9" t="str">
        <f t="shared" si="8"/>
        <v>Yes</v>
      </c>
    </row>
    <row r="53" spans="1:11" x14ac:dyDescent="0.25">
      <c r="A53" s="69" t="s">
        <v>401</v>
      </c>
      <c r="B53" s="33" t="s">
        <v>263</v>
      </c>
      <c r="C53" s="68">
        <v>0.94997681779999998</v>
      </c>
      <c r="D53" s="9" t="str">
        <f>IF($B53="N/A","N/A",IF(C53&gt;0,"Yes","No"))</f>
        <v>Yes</v>
      </c>
      <c r="E53" s="8">
        <v>0.90443954179999997</v>
      </c>
      <c r="F53" s="9" t="str">
        <f>IF($B53="N/A","N/A",IF(E53&gt;0,"Yes","No"))</f>
        <v>Yes</v>
      </c>
      <c r="G53" s="8">
        <v>0.95364742709999994</v>
      </c>
      <c r="H53" s="9" t="str">
        <f>IF($B53="N/A","N/A",IF(G53&gt;0,"Yes","No"))</f>
        <v>Yes</v>
      </c>
      <c r="I53" s="10">
        <v>-4.79</v>
      </c>
      <c r="J53" s="10">
        <v>5.4409999999999998</v>
      </c>
      <c r="K53" s="9" t="str">
        <f t="shared" si="8"/>
        <v>Yes</v>
      </c>
    </row>
    <row r="54" spans="1:11" x14ac:dyDescent="0.25">
      <c r="A54" s="69" t="s">
        <v>402</v>
      </c>
      <c r="B54" s="33" t="s">
        <v>264</v>
      </c>
      <c r="C54" s="68">
        <v>1.47775375E-2</v>
      </c>
      <c r="D54" s="9" t="str">
        <f>IF($B54="N/A","N/A",IF(C54&gt;=1,"No",IF(C54&lt;0,"No","Yes")))</f>
        <v>Yes</v>
      </c>
      <c r="E54" s="8">
        <v>1.6478193200000001E-2</v>
      </c>
      <c r="F54" s="9" t="str">
        <f>IF($B54="N/A","N/A",IF(E54&gt;=1,"No",IF(E54&lt;0,"No","Yes")))</f>
        <v>Yes</v>
      </c>
      <c r="G54" s="8">
        <v>1.4252047699999999E-2</v>
      </c>
      <c r="H54" s="9" t="str">
        <f>IF($B54="N/A","N/A",IF(G54&gt;=1,"No",IF(G54&lt;0,"No","Yes")))</f>
        <v>Yes</v>
      </c>
      <c r="I54" s="10">
        <v>11.51</v>
      </c>
      <c r="J54" s="10">
        <v>-13.5</v>
      </c>
      <c r="K54" s="9" t="str">
        <f t="shared" si="8"/>
        <v>Yes</v>
      </c>
    </row>
    <row r="55" spans="1:11" x14ac:dyDescent="0.25">
      <c r="A55" s="69" t="s">
        <v>872</v>
      </c>
      <c r="B55" s="33" t="s">
        <v>217</v>
      </c>
      <c r="C55" s="71">
        <v>72.533812402999999</v>
      </c>
      <c r="D55" s="9" t="str">
        <f>IF($B55="N/A","N/A",IF(C55&gt;15,"No",IF(C55&lt;-15,"No","Yes")))</f>
        <v>N/A</v>
      </c>
      <c r="E55" s="35">
        <v>67.765001686999994</v>
      </c>
      <c r="F55" s="9" t="str">
        <f>IF($B55="N/A","N/A",IF(E55&gt;15,"No",IF(E55&lt;-15,"No","Yes")))</f>
        <v>N/A</v>
      </c>
      <c r="G55" s="35">
        <v>67.307698583999994</v>
      </c>
      <c r="H55" s="9" t="str">
        <f>IF($B55="N/A","N/A",IF(G55&gt;15,"No",IF(G55&lt;-15,"No","Yes")))</f>
        <v>N/A</v>
      </c>
      <c r="I55" s="10">
        <v>-6.57</v>
      </c>
      <c r="J55" s="10">
        <v>-0.67500000000000004</v>
      </c>
      <c r="K55" s="9" t="str">
        <f t="shared" ref="K55:K74" si="9">IF(J55="Div by 0", "N/A", IF(J55="N/A","N/A", IF(J55&gt;30, "No", IF(J55&lt;-30, "No", "Yes"))))</f>
        <v>Yes</v>
      </c>
    </row>
    <row r="56" spans="1:11" x14ac:dyDescent="0.25">
      <c r="A56" s="69" t="s">
        <v>873</v>
      </c>
      <c r="B56" s="33" t="s">
        <v>265</v>
      </c>
      <c r="C56" s="71">
        <v>74.816032097999994</v>
      </c>
      <c r="D56" s="9" t="str">
        <f>IF($B56="N/A","N/A",IF(C56&gt;90,"No",IF(C56&lt;20,"No","Yes")))</f>
        <v>Yes</v>
      </c>
      <c r="E56" s="35">
        <v>65.841182711000002</v>
      </c>
      <c r="F56" s="9" t="str">
        <f>IF($B56="N/A","N/A",IF(E56&gt;90,"No",IF(E56&lt;20,"No","Yes")))</f>
        <v>Yes</v>
      </c>
      <c r="G56" s="35">
        <v>65.149622590999996</v>
      </c>
      <c r="H56" s="9" t="str">
        <f>IF($B56="N/A","N/A",IF(G56&gt;90,"No",IF(G56&lt;20,"No","Yes")))</f>
        <v>Yes</v>
      </c>
      <c r="I56" s="10">
        <v>-12</v>
      </c>
      <c r="J56" s="10">
        <v>-1.05</v>
      </c>
      <c r="K56" s="9" t="str">
        <f t="shared" si="9"/>
        <v>Yes</v>
      </c>
    </row>
    <row r="57" spans="1:11" x14ac:dyDescent="0.25">
      <c r="A57" s="69" t="s">
        <v>874</v>
      </c>
      <c r="B57" s="33" t="s">
        <v>266</v>
      </c>
      <c r="C57" s="71">
        <v>35.429247717000003</v>
      </c>
      <c r="D57" s="9" t="str">
        <f>IF($B57="N/A","N/A",IF(C57&gt;60,"No",IF(C57&lt;10,"No","Yes")))</f>
        <v>Yes</v>
      </c>
      <c r="E57" s="35">
        <v>26.575215323999998</v>
      </c>
      <c r="F57" s="9" t="str">
        <f>IF($B57="N/A","N/A",IF(E57&gt;60,"No",IF(E57&lt;10,"No","Yes")))</f>
        <v>Yes</v>
      </c>
      <c r="G57" s="35">
        <v>26.936563065000001</v>
      </c>
      <c r="H57" s="9" t="str">
        <f>IF($B57="N/A","N/A",IF(G57&gt;60,"No",IF(G57&lt;10,"No","Yes")))</f>
        <v>Yes</v>
      </c>
      <c r="I57" s="10">
        <v>-25</v>
      </c>
      <c r="J57" s="10">
        <v>1.36</v>
      </c>
      <c r="K57" s="9" t="str">
        <f t="shared" si="9"/>
        <v>Yes</v>
      </c>
    </row>
    <row r="58" spans="1:11" ht="25" x14ac:dyDescent="0.25">
      <c r="A58" s="69" t="s">
        <v>875</v>
      </c>
      <c r="B58" s="33" t="s">
        <v>267</v>
      </c>
      <c r="C58" s="71">
        <v>30.077835609000001</v>
      </c>
      <c r="D58" s="9" t="str">
        <f>IF($B58="N/A","N/A",IF(C58&gt;100,"No",IF(C58&lt;10,"No","Yes")))</f>
        <v>Yes</v>
      </c>
      <c r="E58" s="35">
        <v>32.353605584999997</v>
      </c>
      <c r="F58" s="9" t="str">
        <f>IF($B58="N/A","N/A",IF(E58&gt;100,"No",IF(E58&lt;10,"No","Yes")))</f>
        <v>Yes</v>
      </c>
      <c r="G58" s="35">
        <v>31.936555965</v>
      </c>
      <c r="H58" s="9" t="str">
        <f>IF($B58="N/A","N/A",IF(G58&gt;100,"No",IF(G58&lt;10,"No","Yes")))</f>
        <v>Yes</v>
      </c>
      <c r="I58" s="10">
        <v>7.5659999999999998</v>
      </c>
      <c r="J58" s="10">
        <v>-1.29</v>
      </c>
      <c r="K58" s="9" t="str">
        <f t="shared" si="9"/>
        <v>Yes</v>
      </c>
    </row>
    <row r="59" spans="1:11" x14ac:dyDescent="0.25">
      <c r="A59" s="69" t="s">
        <v>876</v>
      </c>
      <c r="B59" s="33" t="s">
        <v>268</v>
      </c>
      <c r="C59" s="71">
        <v>160.69084221</v>
      </c>
      <c r="D59" s="9" t="str">
        <f>IF($B59="N/A","N/A",IF(C59&gt;100,"No",IF(C59&lt;20,"No","Yes")))</f>
        <v>No</v>
      </c>
      <c r="E59" s="35">
        <v>122.46651986000001</v>
      </c>
      <c r="F59" s="9" t="str">
        <f>IF($B59="N/A","N/A",IF(E59&gt;100,"No",IF(E59&lt;20,"No","Yes")))</f>
        <v>No</v>
      </c>
      <c r="G59" s="35">
        <v>125.48371974</v>
      </c>
      <c r="H59" s="9" t="str">
        <f>IF($B59="N/A","N/A",IF(G59&gt;100,"No",IF(G59&lt;20,"No","Yes")))</f>
        <v>No</v>
      </c>
      <c r="I59" s="10">
        <v>-23.8</v>
      </c>
      <c r="J59" s="10">
        <v>2.464</v>
      </c>
      <c r="K59" s="9" t="str">
        <f t="shared" si="9"/>
        <v>Yes</v>
      </c>
    </row>
    <row r="60" spans="1:11" x14ac:dyDescent="0.25">
      <c r="A60" s="69" t="s">
        <v>877</v>
      </c>
      <c r="B60" s="33" t="s">
        <v>268</v>
      </c>
      <c r="C60" s="71">
        <v>122.09823531000001</v>
      </c>
      <c r="D60" s="9" t="str">
        <f>IF($B60="N/A","N/A",IF(C60&gt;100,"No",IF(C60&lt;20,"No","Yes")))</f>
        <v>No</v>
      </c>
      <c r="E60" s="35">
        <v>122.30514594</v>
      </c>
      <c r="F60" s="9" t="str">
        <f>IF($B60="N/A","N/A",IF(E60&gt;100,"No",IF(E60&lt;20,"No","Yes")))</f>
        <v>No</v>
      </c>
      <c r="G60" s="35">
        <v>117.20430496</v>
      </c>
      <c r="H60" s="9" t="str">
        <f>IF($B60="N/A","N/A",IF(G60&gt;100,"No",IF(G60&lt;20,"No","Yes")))</f>
        <v>No</v>
      </c>
      <c r="I60" s="10">
        <v>0.16950000000000001</v>
      </c>
      <c r="J60" s="10">
        <v>-4.17</v>
      </c>
      <c r="K60" s="9" t="str">
        <f t="shared" si="9"/>
        <v>Yes</v>
      </c>
    </row>
    <row r="61" spans="1:11" x14ac:dyDescent="0.25">
      <c r="A61" s="69" t="s">
        <v>878</v>
      </c>
      <c r="B61" s="33" t="s">
        <v>217</v>
      </c>
      <c r="C61" s="71">
        <v>100.89430985</v>
      </c>
      <c r="D61" s="9" t="str">
        <f>IF($B61="N/A","N/A",IF(C61&gt;15,"No",IF(C61&lt;-15,"No","Yes")))</f>
        <v>N/A</v>
      </c>
      <c r="E61" s="35">
        <v>154.61325074999999</v>
      </c>
      <c r="F61" s="9" t="str">
        <f>IF($B61="N/A","N/A",IF(E61&gt;15,"No",IF(E61&lt;-15,"No","Yes")))</f>
        <v>N/A</v>
      </c>
      <c r="G61" s="35">
        <v>160.70012105999999</v>
      </c>
      <c r="H61" s="9" t="str">
        <f>IF($B61="N/A","N/A",IF(G61&gt;15,"No",IF(G61&lt;-15,"No","Yes")))</f>
        <v>N/A</v>
      </c>
      <c r="I61" s="10">
        <v>53.24</v>
      </c>
      <c r="J61" s="10">
        <v>3.9369999999999998</v>
      </c>
      <c r="K61" s="9" t="str">
        <f t="shared" si="9"/>
        <v>Yes</v>
      </c>
    </row>
    <row r="62" spans="1:11" x14ac:dyDescent="0.25">
      <c r="A62" s="69" t="s">
        <v>879</v>
      </c>
      <c r="B62" s="33" t="s">
        <v>269</v>
      </c>
      <c r="C62" s="71">
        <v>17.543307296999998</v>
      </c>
      <c r="D62" s="9" t="str">
        <f>IF($B62="N/A","N/A",IF(C62&gt;60,"No",IF(C62&lt;10,"No","Yes")))</f>
        <v>Yes</v>
      </c>
      <c r="E62" s="35">
        <v>17.212151373000001</v>
      </c>
      <c r="F62" s="9" t="str">
        <f>IF($B62="N/A","N/A",IF(E62&gt;60,"No",IF(E62&lt;10,"No","Yes")))</f>
        <v>Yes</v>
      </c>
      <c r="G62" s="35">
        <v>17.826614494000001</v>
      </c>
      <c r="H62" s="9" t="str">
        <f>IF($B62="N/A","N/A",IF(G62&gt;60,"No",IF(G62&lt;10,"No","Yes")))</f>
        <v>Yes</v>
      </c>
      <c r="I62" s="10">
        <v>-1.89</v>
      </c>
      <c r="J62" s="10">
        <v>3.57</v>
      </c>
      <c r="K62" s="9" t="str">
        <f t="shared" si="9"/>
        <v>Yes</v>
      </c>
    </row>
    <row r="63" spans="1:11" x14ac:dyDescent="0.25">
      <c r="A63" s="69" t="s">
        <v>880</v>
      </c>
      <c r="B63" s="33" t="s">
        <v>269</v>
      </c>
      <c r="C63" s="71">
        <v>12.234745121</v>
      </c>
      <c r="D63" s="9" t="str">
        <f>IF($B63="N/A","N/A",IF(C63&gt;60,"No",IF(C63&lt;10,"No","Yes")))</f>
        <v>Yes</v>
      </c>
      <c r="E63" s="35" t="s">
        <v>1742</v>
      </c>
      <c r="F63" s="9" t="str">
        <f>IF($B63="N/A","N/A",IF(E63&gt;60,"No",IF(E63&lt;10,"No","Yes")))</f>
        <v>No</v>
      </c>
      <c r="G63" s="35" t="s">
        <v>1742</v>
      </c>
      <c r="H63" s="9" t="str">
        <f>IF($B63="N/A","N/A",IF(G63&gt;60,"No",IF(G63&lt;10,"No","Yes")))</f>
        <v>No</v>
      </c>
      <c r="I63" s="10" t="s">
        <v>1742</v>
      </c>
      <c r="J63" s="10" t="s">
        <v>1742</v>
      </c>
      <c r="K63" s="9" t="str">
        <f t="shared" si="9"/>
        <v>N/A</v>
      </c>
    </row>
    <row r="64" spans="1:11" x14ac:dyDescent="0.25">
      <c r="A64" s="69" t="s">
        <v>881</v>
      </c>
      <c r="B64" s="33" t="s">
        <v>217</v>
      </c>
      <c r="C64" s="71">
        <v>97.871080398999993</v>
      </c>
      <c r="D64" s="9" t="str">
        <f t="shared" ref="D64:D74" si="10">IF($B64="N/A","N/A",IF(C64&gt;15,"No",IF(C64&lt;-15,"No","Yes")))</f>
        <v>N/A</v>
      </c>
      <c r="E64" s="35">
        <v>90.687613099999993</v>
      </c>
      <c r="F64" s="9" t="str">
        <f>IF($B64="N/A","N/A",IF(E64&gt;15,"No",IF(E64&lt;-15,"No","Yes")))</f>
        <v>N/A</v>
      </c>
      <c r="G64" s="35">
        <v>92.628539399000005</v>
      </c>
      <c r="H64" s="9" t="str">
        <f>IF($B64="N/A","N/A",IF(G64&gt;15,"No",IF(G64&lt;-15,"No","Yes")))</f>
        <v>N/A</v>
      </c>
      <c r="I64" s="10">
        <v>-7.34</v>
      </c>
      <c r="J64" s="10">
        <v>2.14</v>
      </c>
      <c r="K64" s="9" t="str">
        <f t="shared" si="9"/>
        <v>Yes</v>
      </c>
    </row>
    <row r="65" spans="1:11" ht="15.75" customHeight="1" x14ac:dyDescent="0.25">
      <c r="A65" s="69" t="s">
        <v>882</v>
      </c>
      <c r="B65" s="33" t="s">
        <v>217</v>
      </c>
      <c r="C65" s="71">
        <v>83.581502155999999</v>
      </c>
      <c r="D65" s="9" t="str">
        <f t="shared" si="10"/>
        <v>N/A</v>
      </c>
      <c r="E65" s="35">
        <v>81.282890174000002</v>
      </c>
      <c r="F65" s="9" t="str">
        <f t="shared" ref="F65:F73" si="11">IF($B65="N/A","N/A",IF(E65&gt;15,"No",IF(E65&lt;-15,"No","Yes")))</f>
        <v>N/A</v>
      </c>
      <c r="G65" s="35">
        <v>81.371231004999999</v>
      </c>
      <c r="H65" s="9" t="str">
        <f t="shared" ref="H65:H86" si="12">IF($B65="N/A","N/A",IF(G65&gt;15,"No",IF(G65&lt;-15,"No","Yes")))</f>
        <v>N/A</v>
      </c>
      <c r="I65" s="10">
        <v>-2.75</v>
      </c>
      <c r="J65" s="10">
        <v>0.1087</v>
      </c>
      <c r="K65" s="9" t="str">
        <f t="shared" si="9"/>
        <v>Yes</v>
      </c>
    </row>
    <row r="66" spans="1:11" x14ac:dyDescent="0.25">
      <c r="A66" s="69" t="s">
        <v>883</v>
      </c>
      <c r="B66" s="33" t="s">
        <v>217</v>
      </c>
      <c r="C66" s="71">
        <v>150.93122865000001</v>
      </c>
      <c r="D66" s="9" t="str">
        <f t="shared" si="10"/>
        <v>N/A</v>
      </c>
      <c r="E66" s="35">
        <v>181.07201430000001</v>
      </c>
      <c r="F66" s="9" t="str">
        <f t="shared" si="11"/>
        <v>N/A</v>
      </c>
      <c r="G66" s="35">
        <v>181.7264188</v>
      </c>
      <c r="H66" s="9" t="str">
        <f t="shared" si="12"/>
        <v>N/A</v>
      </c>
      <c r="I66" s="10">
        <v>19.97</v>
      </c>
      <c r="J66" s="10">
        <v>0.3614</v>
      </c>
      <c r="K66" s="9" t="str">
        <f t="shared" si="9"/>
        <v>Yes</v>
      </c>
    </row>
    <row r="67" spans="1:11" x14ac:dyDescent="0.25">
      <c r="A67" s="69" t="s">
        <v>884</v>
      </c>
      <c r="B67" s="33" t="s">
        <v>217</v>
      </c>
      <c r="C67" s="71">
        <v>143.27512390999999</v>
      </c>
      <c r="D67" s="9" t="str">
        <f t="shared" si="10"/>
        <v>N/A</v>
      </c>
      <c r="E67" s="35" t="s">
        <v>1742</v>
      </c>
      <c r="F67" s="9" t="str">
        <f t="shared" si="11"/>
        <v>N/A</v>
      </c>
      <c r="G67" s="35" t="s">
        <v>1742</v>
      </c>
      <c r="H67" s="9" t="str">
        <f t="shared" si="12"/>
        <v>N/A</v>
      </c>
      <c r="I67" s="10" t="s">
        <v>1742</v>
      </c>
      <c r="J67" s="10" t="s">
        <v>1742</v>
      </c>
      <c r="K67" s="9" t="str">
        <f t="shared" si="9"/>
        <v>N/A</v>
      </c>
    </row>
    <row r="68" spans="1:11" ht="25" x14ac:dyDescent="0.25">
      <c r="A68" s="69" t="s">
        <v>885</v>
      </c>
      <c r="B68" s="33" t="s">
        <v>217</v>
      </c>
      <c r="C68" s="71">
        <v>38.695952939000001</v>
      </c>
      <c r="D68" s="9" t="str">
        <f t="shared" si="10"/>
        <v>N/A</v>
      </c>
      <c r="E68" s="35">
        <v>39.103268843000002</v>
      </c>
      <c r="F68" s="9" t="str">
        <f t="shared" si="11"/>
        <v>N/A</v>
      </c>
      <c r="G68" s="35">
        <v>39.871838498000002</v>
      </c>
      <c r="H68" s="9" t="str">
        <f t="shared" si="12"/>
        <v>N/A</v>
      </c>
      <c r="I68" s="10">
        <v>1.0529999999999999</v>
      </c>
      <c r="J68" s="10">
        <v>1.9650000000000001</v>
      </c>
      <c r="K68" s="9" t="str">
        <f t="shared" si="9"/>
        <v>Yes</v>
      </c>
    </row>
    <row r="69" spans="1:11" x14ac:dyDescent="0.25">
      <c r="A69" s="69" t="s">
        <v>886</v>
      </c>
      <c r="B69" s="33" t="s">
        <v>217</v>
      </c>
      <c r="C69" s="71">
        <v>181.92764782</v>
      </c>
      <c r="D69" s="9" t="str">
        <f t="shared" si="10"/>
        <v>N/A</v>
      </c>
      <c r="E69" s="35">
        <v>178.85042085000001</v>
      </c>
      <c r="F69" s="9" t="str">
        <f t="shared" si="11"/>
        <v>N/A</v>
      </c>
      <c r="G69" s="35">
        <v>174.20985049000001</v>
      </c>
      <c r="H69" s="9" t="str">
        <f t="shared" si="12"/>
        <v>N/A</v>
      </c>
      <c r="I69" s="10">
        <v>-1.69</v>
      </c>
      <c r="J69" s="10">
        <v>-2.59</v>
      </c>
      <c r="K69" s="9" t="str">
        <f t="shared" si="9"/>
        <v>Yes</v>
      </c>
    </row>
    <row r="70" spans="1:11" ht="25" x14ac:dyDescent="0.25">
      <c r="A70" s="69" t="s">
        <v>887</v>
      </c>
      <c r="B70" s="33" t="s">
        <v>217</v>
      </c>
      <c r="C70" s="71">
        <v>27.873202795000001</v>
      </c>
      <c r="D70" s="9" t="str">
        <f t="shared" si="10"/>
        <v>N/A</v>
      </c>
      <c r="E70" s="35">
        <v>6.8829522128000002</v>
      </c>
      <c r="F70" s="9" t="str">
        <f t="shared" si="11"/>
        <v>N/A</v>
      </c>
      <c r="G70" s="35">
        <v>7.3807218906000003</v>
      </c>
      <c r="H70" s="9" t="str">
        <f t="shared" si="12"/>
        <v>N/A</v>
      </c>
      <c r="I70" s="10">
        <v>-75.3</v>
      </c>
      <c r="J70" s="10">
        <v>7.2320000000000002</v>
      </c>
      <c r="K70" s="9" t="str">
        <f t="shared" si="9"/>
        <v>Yes</v>
      </c>
    </row>
    <row r="71" spans="1:11" x14ac:dyDescent="0.25">
      <c r="A71" s="69" t="s">
        <v>888</v>
      </c>
      <c r="B71" s="33" t="s">
        <v>217</v>
      </c>
      <c r="C71" s="71">
        <v>1853.0282138</v>
      </c>
      <c r="D71" s="9" t="str">
        <f t="shared" si="10"/>
        <v>N/A</v>
      </c>
      <c r="E71" s="35">
        <v>1567.6465512</v>
      </c>
      <c r="F71" s="9" t="str">
        <f t="shared" si="11"/>
        <v>N/A</v>
      </c>
      <c r="G71" s="35">
        <v>2466.9436661999998</v>
      </c>
      <c r="H71" s="9" t="str">
        <f t="shared" si="12"/>
        <v>N/A</v>
      </c>
      <c r="I71" s="10">
        <v>-15.4</v>
      </c>
      <c r="J71" s="10">
        <v>57.37</v>
      </c>
      <c r="K71" s="9" t="str">
        <f t="shared" si="9"/>
        <v>No</v>
      </c>
    </row>
    <row r="72" spans="1:11" ht="25" x14ac:dyDescent="0.25">
      <c r="A72" s="69" t="s">
        <v>889</v>
      </c>
      <c r="B72" s="33" t="s">
        <v>217</v>
      </c>
      <c r="C72" s="71">
        <v>901.73865153999998</v>
      </c>
      <c r="D72" s="9" t="str">
        <f t="shared" si="10"/>
        <v>N/A</v>
      </c>
      <c r="E72" s="35">
        <v>689.86429415999999</v>
      </c>
      <c r="F72" s="9" t="str">
        <f t="shared" si="11"/>
        <v>N/A</v>
      </c>
      <c r="G72" s="35">
        <v>896.74768244999996</v>
      </c>
      <c r="H72" s="9" t="str">
        <f t="shared" si="12"/>
        <v>N/A</v>
      </c>
      <c r="I72" s="10">
        <v>-23.5</v>
      </c>
      <c r="J72" s="10">
        <v>29.99</v>
      </c>
      <c r="K72" s="9" t="str">
        <f t="shared" si="9"/>
        <v>Yes</v>
      </c>
    </row>
    <row r="73" spans="1:11" x14ac:dyDescent="0.25">
      <c r="A73" s="69" t="s">
        <v>890</v>
      </c>
      <c r="B73" s="33" t="s">
        <v>217</v>
      </c>
      <c r="C73" s="71">
        <v>74.055830177000004</v>
      </c>
      <c r="D73" s="9" t="str">
        <f t="shared" si="10"/>
        <v>N/A</v>
      </c>
      <c r="E73" s="35">
        <v>73.908281892000005</v>
      </c>
      <c r="F73" s="9" t="str">
        <f t="shared" si="11"/>
        <v>N/A</v>
      </c>
      <c r="G73" s="35">
        <v>73.669944223000002</v>
      </c>
      <c r="H73" s="9" t="str">
        <f t="shared" si="12"/>
        <v>N/A</v>
      </c>
      <c r="I73" s="10">
        <v>-0.19900000000000001</v>
      </c>
      <c r="J73" s="10">
        <v>-0.32200000000000001</v>
      </c>
      <c r="K73" s="9" t="str">
        <f t="shared" si="9"/>
        <v>Yes</v>
      </c>
    </row>
    <row r="74" spans="1:11" x14ac:dyDescent="0.25">
      <c r="A74" s="69" t="s">
        <v>891</v>
      </c>
      <c r="B74" s="33" t="s">
        <v>217</v>
      </c>
      <c r="C74" s="71">
        <v>174.58578621000001</v>
      </c>
      <c r="D74" s="9" t="str">
        <f t="shared" si="10"/>
        <v>N/A</v>
      </c>
      <c r="E74" s="35">
        <v>148.36632628999999</v>
      </c>
      <c r="F74" s="9" t="str">
        <f>IF($B74="N/A","N/A",IF(E74&gt;15,"No",IF(E74&lt;-15,"No","Yes")))</f>
        <v>N/A</v>
      </c>
      <c r="G74" s="35">
        <v>129.5329021</v>
      </c>
      <c r="H74" s="9" t="str">
        <f t="shared" si="12"/>
        <v>N/A</v>
      </c>
      <c r="I74" s="10">
        <v>-15</v>
      </c>
      <c r="J74" s="10">
        <v>-12.7</v>
      </c>
      <c r="K74" s="9" t="str">
        <f t="shared" si="9"/>
        <v>Yes</v>
      </c>
    </row>
    <row r="75" spans="1:11" x14ac:dyDescent="0.25">
      <c r="A75" s="69" t="s">
        <v>892</v>
      </c>
      <c r="B75" s="33" t="s">
        <v>217</v>
      </c>
      <c r="C75" s="68">
        <v>4.0423641000000001E-3</v>
      </c>
      <c r="D75" s="9" t="str">
        <f t="shared" ref="D75:D80" si="13">IF($B75="N/A","N/A",IF(C75&gt;15,"No",IF(C75&lt;-15,"No","Yes")))</f>
        <v>N/A</v>
      </c>
      <c r="E75" s="8">
        <v>0</v>
      </c>
      <c r="F75" s="9" t="str">
        <f>IF($B75="N/A","N/A",IF(E75&gt;15,"No",IF(E75&lt;-15,"No","Yes")))</f>
        <v>N/A</v>
      </c>
      <c r="G75" s="8">
        <v>0</v>
      </c>
      <c r="H75" s="9" t="str">
        <f t="shared" si="12"/>
        <v>N/A</v>
      </c>
      <c r="I75" s="10">
        <v>-100</v>
      </c>
      <c r="J75" s="10" t="s">
        <v>1742</v>
      </c>
      <c r="K75" s="9" t="str">
        <f t="shared" ref="K75:K80" si="14">IF(J75="Div by 0", "N/A", IF(J75="N/A","N/A", IF(J75&gt;30, "No", IF(J75&lt;-30, "No", "Yes"))))</f>
        <v>N/A</v>
      </c>
    </row>
    <row r="76" spans="1:11" x14ac:dyDescent="0.25">
      <c r="A76" s="69" t="s">
        <v>893</v>
      </c>
      <c r="B76" s="33" t="s">
        <v>217</v>
      </c>
      <c r="C76" s="68">
        <v>0.37204828400000001</v>
      </c>
      <c r="D76" s="9" t="str">
        <f t="shared" si="13"/>
        <v>N/A</v>
      </c>
      <c r="E76" s="8">
        <v>0.64551031049999996</v>
      </c>
      <c r="F76" s="9" t="str">
        <f t="shared" ref="F76:F86" si="15">IF($B76="N/A","N/A",IF(E76&gt;15,"No",IF(E76&lt;-15,"No","Yes")))</f>
        <v>N/A</v>
      </c>
      <c r="G76" s="8">
        <v>0.62094260040000004</v>
      </c>
      <c r="H76" s="9" t="str">
        <f t="shared" si="12"/>
        <v>N/A</v>
      </c>
      <c r="I76" s="10">
        <v>73.5</v>
      </c>
      <c r="J76" s="10">
        <v>-3.81</v>
      </c>
      <c r="K76" s="9" t="str">
        <f t="shared" si="14"/>
        <v>Yes</v>
      </c>
    </row>
    <row r="77" spans="1:11" x14ac:dyDescent="0.25">
      <c r="A77" s="69" t="s">
        <v>894</v>
      </c>
      <c r="B77" s="33" t="s">
        <v>217</v>
      </c>
      <c r="C77" s="68">
        <v>0.98501837250000002</v>
      </c>
      <c r="D77" s="9" t="str">
        <f t="shared" si="13"/>
        <v>N/A</v>
      </c>
      <c r="E77" s="8">
        <v>0.95871594449999997</v>
      </c>
      <c r="F77" s="9" t="str">
        <f t="shared" si="15"/>
        <v>N/A</v>
      </c>
      <c r="G77" s="8">
        <v>1.0147962318999999</v>
      </c>
      <c r="H77" s="9" t="str">
        <f t="shared" si="12"/>
        <v>N/A</v>
      </c>
      <c r="I77" s="10">
        <v>-2.67</v>
      </c>
      <c r="J77" s="10">
        <v>5.85</v>
      </c>
      <c r="K77" s="9" t="str">
        <f t="shared" si="14"/>
        <v>Yes</v>
      </c>
    </row>
    <row r="78" spans="1:11" x14ac:dyDescent="0.25">
      <c r="A78" s="69" t="s">
        <v>895</v>
      </c>
      <c r="B78" s="33" t="s">
        <v>217</v>
      </c>
      <c r="C78" s="68">
        <v>0</v>
      </c>
      <c r="D78" s="9" t="str">
        <f t="shared" si="13"/>
        <v>N/A</v>
      </c>
      <c r="E78" s="8">
        <v>0</v>
      </c>
      <c r="F78" s="9" t="str">
        <f t="shared" si="15"/>
        <v>N/A</v>
      </c>
      <c r="G78" s="8">
        <v>0</v>
      </c>
      <c r="H78" s="9" t="str">
        <f t="shared" si="12"/>
        <v>N/A</v>
      </c>
      <c r="I78" s="10" t="s">
        <v>1742</v>
      </c>
      <c r="J78" s="10" t="s">
        <v>1742</v>
      </c>
      <c r="K78" s="9" t="str">
        <f t="shared" si="14"/>
        <v>N/A</v>
      </c>
    </row>
    <row r="79" spans="1:11" ht="25" x14ac:dyDescent="0.25">
      <c r="A79" s="69" t="s">
        <v>896</v>
      </c>
      <c r="B79" s="33" t="s">
        <v>217</v>
      </c>
      <c r="C79" s="68">
        <v>15.801090711000001</v>
      </c>
      <c r="D79" s="9" t="str">
        <f t="shared" si="13"/>
        <v>N/A</v>
      </c>
      <c r="E79" s="8">
        <v>13.845566106</v>
      </c>
      <c r="F79" s="9" t="str">
        <f t="shared" si="15"/>
        <v>N/A</v>
      </c>
      <c r="G79" s="8">
        <v>14.110167483</v>
      </c>
      <c r="H79" s="9" t="str">
        <f t="shared" si="12"/>
        <v>N/A</v>
      </c>
      <c r="I79" s="10">
        <v>-12.4</v>
      </c>
      <c r="J79" s="10">
        <v>1.911</v>
      </c>
      <c r="K79" s="9" t="str">
        <f t="shared" si="14"/>
        <v>Yes</v>
      </c>
    </row>
    <row r="80" spans="1:11" ht="25" x14ac:dyDescent="0.25">
      <c r="A80" s="69" t="s">
        <v>897</v>
      </c>
      <c r="B80" s="33" t="s">
        <v>217</v>
      </c>
      <c r="C80" s="73" t="s">
        <v>217</v>
      </c>
      <c r="D80" s="9" t="str">
        <f t="shared" si="13"/>
        <v>N/A</v>
      </c>
      <c r="E80" s="73" t="s">
        <v>217</v>
      </c>
      <c r="F80" s="9" t="str">
        <f t="shared" si="15"/>
        <v>N/A</v>
      </c>
      <c r="G80" s="73">
        <v>14.079846773</v>
      </c>
      <c r="H80" s="9" t="str">
        <f t="shared" si="12"/>
        <v>N/A</v>
      </c>
      <c r="I80" s="10" t="s">
        <v>217</v>
      </c>
      <c r="J80" s="74" t="s">
        <v>217</v>
      </c>
      <c r="K80" s="9" t="str">
        <f t="shared" si="14"/>
        <v>N/A</v>
      </c>
    </row>
    <row r="81" spans="1:11" x14ac:dyDescent="0.25">
      <c r="A81" s="69" t="s">
        <v>898</v>
      </c>
      <c r="B81" s="33" t="s">
        <v>217</v>
      </c>
      <c r="C81" s="75">
        <v>132.90961263</v>
      </c>
      <c r="D81" s="9" t="str">
        <f t="shared" ref="D81:D86" si="16">IF($B81="N/A","N/A",IF(C81&gt;15,"No",IF(C81&lt;-15,"No","Yes")))</f>
        <v>N/A</v>
      </c>
      <c r="E81" s="76" t="s">
        <v>1742</v>
      </c>
      <c r="F81" s="9" t="str">
        <f t="shared" si="15"/>
        <v>N/A</v>
      </c>
      <c r="G81" s="76" t="s">
        <v>1742</v>
      </c>
      <c r="H81" s="9" t="str">
        <f>IF($B81="N/A","N/A",IF(G81&gt;15,"No",IF(G81&lt;-15,"No","Yes")))</f>
        <v>N/A</v>
      </c>
      <c r="I81" s="10" t="s">
        <v>1742</v>
      </c>
      <c r="J81" s="10" t="s">
        <v>1742</v>
      </c>
      <c r="K81" s="9" t="str">
        <f t="shared" ref="K81:K86" si="17">IF(J81="Div by 0", "N/A", IF(J81="N/A","N/A", IF(J81&gt;30, "No", IF(J81&lt;-30, "No", "Yes"))))</f>
        <v>N/A</v>
      </c>
    </row>
    <row r="82" spans="1:11" x14ac:dyDescent="0.25">
      <c r="A82" s="69" t="s">
        <v>899</v>
      </c>
      <c r="B82" s="33" t="s">
        <v>217</v>
      </c>
      <c r="C82" s="75">
        <v>78.974351780000006</v>
      </c>
      <c r="D82" s="9" t="str">
        <f t="shared" si="16"/>
        <v>N/A</v>
      </c>
      <c r="E82" s="76">
        <v>78.847793261999996</v>
      </c>
      <c r="F82" s="9" t="str">
        <f t="shared" si="15"/>
        <v>N/A</v>
      </c>
      <c r="G82" s="76">
        <v>77.194194566999997</v>
      </c>
      <c r="H82" s="9" t="str">
        <f t="shared" si="12"/>
        <v>N/A</v>
      </c>
      <c r="I82" s="10">
        <v>-0.16</v>
      </c>
      <c r="J82" s="10">
        <v>-2.1</v>
      </c>
      <c r="K82" s="9" t="str">
        <f t="shared" si="17"/>
        <v>Yes</v>
      </c>
    </row>
    <row r="83" spans="1:11" x14ac:dyDescent="0.25">
      <c r="A83" s="69" t="s">
        <v>900</v>
      </c>
      <c r="B83" s="33" t="s">
        <v>217</v>
      </c>
      <c r="C83" s="75">
        <v>119.56268817</v>
      </c>
      <c r="D83" s="9" t="str">
        <f t="shared" si="16"/>
        <v>N/A</v>
      </c>
      <c r="E83" s="76">
        <v>119.77709942</v>
      </c>
      <c r="F83" s="9" t="str">
        <f t="shared" si="15"/>
        <v>N/A</v>
      </c>
      <c r="G83" s="76">
        <v>119.89011769</v>
      </c>
      <c r="H83" s="9" t="str">
        <f t="shared" si="12"/>
        <v>N/A</v>
      </c>
      <c r="I83" s="10">
        <v>0.17929999999999999</v>
      </c>
      <c r="J83" s="10">
        <v>9.4399999999999998E-2</v>
      </c>
      <c r="K83" s="9" t="str">
        <f t="shared" si="17"/>
        <v>Yes</v>
      </c>
    </row>
    <row r="84" spans="1:11" x14ac:dyDescent="0.25">
      <c r="A84" s="69" t="s">
        <v>901</v>
      </c>
      <c r="B84" s="33" t="s">
        <v>217</v>
      </c>
      <c r="C84" s="75" t="s">
        <v>1742</v>
      </c>
      <c r="D84" s="9" t="str">
        <f t="shared" si="16"/>
        <v>N/A</v>
      </c>
      <c r="E84" s="76" t="s">
        <v>1742</v>
      </c>
      <c r="F84" s="9" t="str">
        <f t="shared" si="15"/>
        <v>N/A</v>
      </c>
      <c r="G84" s="76" t="s">
        <v>1742</v>
      </c>
      <c r="H84" s="9" t="str">
        <f t="shared" si="12"/>
        <v>N/A</v>
      </c>
      <c r="I84" s="10" t="s">
        <v>1742</v>
      </c>
      <c r="J84" s="10" t="s">
        <v>1742</v>
      </c>
      <c r="K84" s="9" t="str">
        <f t="shared" si="17"/>
        <v>N/A</v>
      </c>
    </row>
    <row r="85" spans="1:11" x14ac:dyDescent="0.25">
      <c r="A85" s="69" t="s">
        <v>902</v>
      </c>
      <c r="B85" s="33" t="s">
        <v>217</v>
      </c>
      <c r="C85" s="75">
        <v>131.77243455000001</v>
      </c>
      <c r="D85" s="9" t="str">
        <f t="shared" si="16"/>
        <v>N/A</v>
      </c>
      <c r="E85" s="76">
        <v>130.60839433999999</v>
      </c>
      <c r="F85" s="9" t="str">
        <f t="shared" si="15"/>
        <v>N/A</v>
      </c>
      <c r="G85" s="76">
        <v>128.80154662999999</v>
      </c>
      <c r="H85" s="9" t="str">
        <f t="shared" si="12"/>
        <v>N/A</v>
      </c>
      <c r="I85" s="10">
        <v>-0.88300000000000001</v>
      </c>
      <c r="J85" s="10">
        <v>-1.38</v>
      </c>
      <c r="K85" s="9" t="str">
        <f t="shared" si="17"/>
        <v>Yes</v>
      </c>
    </row>
    <row r="86" spans="1:11" ht="25" x14ac:dyDescent="0.25">
      <c r="A86" s="69" t="s">
        <v>903</v>
      </c>
      <c r="B86" s="33" t="s">
        <v>217</v>
      </c>
      <c r="C86" s="77" t="s">
        <v>217</v>
      </c>
      <c r="D86" s="9" t="str">
        <f t="shared" si="16"/>
        <v>N/A</v>
      </c>
      <c r="E86" s="77" t="s">
        <v>217</v>
      </c>
      <c r="F86" s="9" t="str">
        <f t="shared" si="15"/>
        <v>N/A</v>
      </c>
      <c r="G86" s="77">
        <v>124.06386736</v>
      </c>
      <c r="H86" s="9" t="str">
        <f t="shared" si="12"/>
        <v>N/A</v>
      </c>
      <c r="I86" s="10" t="s">
        <v>217</v>
      </c>
      <c r="J86" s="10" t="s">
        <v>217</v>
      </c>
      <c r="K86" s="9" t="str">
        <f t="shared" si="17"/>
        <v>N/A</v>
      </c>
    </row>
    <row r="87" spans="1:11" x14ac:dyDescent="0.25">
      <c r="A87" s="69" t="s">
        <v>32</v>
      </c>
      <c r="B87" s="33" t="s">
        <v>270</v>
      </c>
      <c r="C87" s="68">
        <v>78.310652177999998</v>
      </c>
      <c r="D87" s="9" t="str">
        <f>IF($B87="N/A","N/A",IF(C87&gt;60,"Yes","No"))</f>
        <v>Yes</v>
      </c>
      <c r="E87" s="8">
        <v>80.980157922999993</v>
      </c>
      <c r="F87" s="9" t="str">
        <f>IF($B87="N/A","N/A",IF(E87&gt;60,"Yes","No"))</f>
        <v>Yes</v>
      </c>
      <c r="G87" s="8">
        <v>79.794327761000005</v>
      </c>
      <c r="H87" s="9" t="str">
        <f>IF($B87="N/A","N/A",IF(G87&gt;60,"Yes","No"))</f>
        <v>Yes</v>
      </c>
      <c r="I87" s="10">
        <v>3.4089999999999998</v>
      </c>
      <c r="J87" s="10">
        <v>-1.46</v>
      </c>
      <c r="K87" s="9" t="str">
        <f t="shared" ref="K87:K105" si="18">IF(J87="Div by 0", "N/A", IF(J87="N/A","N/A", IF(J87&gt;30, "No", IF(J87&lt;-30, "No", "Yes"))))</f>
        <v>Yes</v>
      </c>
    </row>
    <row r="88" spans="1:11" x14ac:dyDescent="0.25">
      <c r="A88" s="69" t="s">
        <v>39</v>
      </c>
      <c r="B88" s="33" t="s">
        <v>271</v>
      </c>
      <c r="C88" s="68">
        <v>94.604954749000001</v>
      </c>
      <c r="D88" s="9" t="str">
        <f>IF($B88="N/A","N/A",IF(C88&gt;100,"No",IF(C88&lt;85,"No","Yes")))</f>
        <v>Yes</v>
      </c>
      <c r="E88" s="8">
        <v>94.535765331999997</v>
      </c>
      <c r="F88" s="9" t="str">
        <f>IF($B88="N/A","N/A",IF(E88&gt;100,"No",IF(E88&lt;85,"No","Yes")))</f>
        <v>Yes</v>
      </c>
      <c r="G88" s="8">
        <v>94.826422575999999</v>
      </c>
      <c r="H88" s="9" t="str">
        <f>IF($B88="N/A","N/A",IF(G88&gt;100,"No",IF(G88&lt;85,"No","Yes")))</f>
        <v>Yes</v>
      </c>
      <c r="I88" s="10">
        <v>-7.2999999999999995E-2</v>
      </c>
      <c r="J88" s="10">
        <v>0.3075</v>
      </c>
      <c r="K88" s="9" t="str">
        <f t="shared" si="18"/>
        <v>Yes</v>
      </c>
    </row>
    <row r="89" spans="1:11" x14ac:dyDescent="0.25">
      <c r="A89" s="69" t="s">
        <v>904</v>
      </c>
      <c r="B89" s="33" t="s">
        <v>217</v>
      </c>
      <c r="C89" s="68">
        <v>17.721754540999999</v>
      </c>
      <c r="D89" s="9" t="str">
        <f>IF($B89="N/A","N/A",IF(C89&gt;15,"No",IF(C89&lt;-15,"No","Yes")))</f>
        <v>N/A</v>
      </c>
      <c r="E89" s="8">
        <v>24.296991984999998</v>
      </c>
      <c r="F89" s="9" t="str">
        <f>IF($B89="N/A","N/A",IF(E89&gt;15,"No",IF(E89&lt;-15,"No","Yes")))</f>
        <v>N/A</v>
      </c>
      <c r="G89" s="8">
        <v>24.361331871000001</v>
      </c>
      <c r="H89" s="9" t="str">
        <f>IF($B89="N/A","N/A",IF(G89&gt;15,"No",IF(G89&lt;-15,"No","Yes")))</f>
        <v>N/A</v>
      </c>
      <c r="I89" s="10">
        <v>37.1</v>
      </c>
      <c r="J89" s="10">
        <v>0.26479999999999998</v>
      </c>
      <c r="K89" s="9" t="str">
        <f t="shared" si="18"/>
        <v>Yes</v>
      </c>
    </row>
    <row r="90" spans="1:11" x14ac:dyDescent="0.25">
      <c r="A90" s="69" t="s">
        <v>845</v>
      </c>
      <c r="B90" s="33" t="s">
        <v>272</v>
      </c>
      <c r="C90" s="68">
        <v>4.5804946465</v>
      </c>
      <c r="D90" s="9" t="str">
        <f>IF($B90="N/A","N/A",IF(C90&gt;25,"No",IF(C90&lt;5,"No","Yes")))</f>
        <v>No</v>
      </c>
      <c r="E90" s="8">
        <v>4.5655032417000001</v>
      </c>
      <c r="F90" s="9" t="str">
        <f>IF($B90="N/A","N/A",IF(E90&gt;25,"No",IF(E90&lt;5,"No","Yes")))</f>
        <v>No</v>
      </c>
      <c r="G90" s="8">
        <v>4.5307651474000004</v>
      </c>
      <c r="H90" s="9" t="str">
        <f>IF($B90="N/A","N/A",IF(G90&gt;25,"No",IF(G90&lt;5,"No","Yes")))</f>
        <v>No</v>
      </c>
      <c r="I90" s="10">
        <v>-0.32700000000000001</v>
      </c>
      <c r="J90" s="10">
        <v>-0.76100000000000001</v>
      </c>
      <c r="K90" s="9" t="str">
        <f t="shared" si="18"/>
        <v>Yes</v>
      </c>
    </row>
    <row r="91" spans="1:11" x14ac:dyDescent="0.25">
      <c r="A91" s="69" t="s">
        <v>846</v>
      </c>
      <c r="B91" s="33" t="s">
        <v>273</v>
      </c>
      <c r="C91" s="68">
        <v>50.451865235</v>
      </c>
      <c r="D91" s="9" t="str">
        <f>IF($B91="N/A","N/A",IF(C91&gt;70,"No",IF(C91&lt;40,"No","Yes")))</f>
        <v>Yes</v>
      </c>
      <c r="E91" s="8">
        <v>48.946194978000001</v>
      </c>
      <c r="F91" s="9" t="str">
        <f>IF($B91="N/A","N/A",IF(E91&gt;70,"No",IF(E91&lt;40,"No","Yes")))</f>
        <v>Yes</v>
      </c>
      <c r="G91" s="8">
        <v>47.916904248000002</v>
      </c>
      <c r="H91" s="9" t="str">
        <f>IF($B91="N/A","N/A",IF(G91&gt;70,"No",IF(G91&lt;40,"No","Yes")))</f>
        <v>Yes</v>
      </c>
      <c r="I91" s="10">
        <v>-2.98</v>
      </c>
      <c r="J91" s="10">
        <v>-2.1</v>
      </c>
      <c r="K91" s="9" t="str">
        <f t="shared" si="18"/>
        <v>Yes</v>
      </c>
    </row>
    <row r="92" spans="1:11" x14ac:dyDescent="0.25">
      <c r="A92" s="69" t="s">
        <v>847</v>
      </c>
      <c r="B92" s="33" t="s">
        <v>274</v>
      </c>
      <c r="C92" s="68">
        <v>44.967442626</v>
      </c>
      <c r="D92" s="9" t="str">
        <f>IF($B92="N/A","N/A",IF(C92&gt;55,"No",IF(C92&lt;20,"No","Yes")))</f>
        <v>Yes</v>
      </c>
      <c r="E92" s="8">
        <v>46.488248286000001</v>
      </c>
      <c r="F92" s="9" t="str">
        <f>IF($B92="N/A","N/A",IF(E92&gt;55,"No",IF(E92&lt;20,"No","Yes")))</f>
        <v>Yes</v>
      </c>
      <c r="G92" s="8">
        <v>47.552319249</v>
      </c>
      <c r="H92" s="9" t="str">
        <f>IF($B92="N/A","N/A",IF(G92&gt;55,"No",IF(G92&lt;20,"No","Yes")))</f>
        <v>Yes</v>
      </c>
      <c r="I92" s="10">
        <v>3.3820000000000001</v>
      </c>
      <c r="J92" s="10">
        <v>2.2890000000000001</v>
      </c>
      <c r="K92" s="9" t="str">
        <f t="shared" si="18"/>
        <v>Yes</v>
      </c>
    </row>
    <row r="93" spans="1:11" x14ac:dyDescent="0.25">
      <c r="A93" s="69" t="s">
        <v>167</v>
      </c>
      <c r="B93" s="33" t="s">
        <v>250</v>
      </c>
      <c r="C93" s="68">
        <v>94.982231479999996</v>
      </c>
      <c r="D93" s="9" t="str">
        <f>IF($B93="N/A","N/A",IF(C93&gt;95,"Yes","No"))</f>
        <v>No</v>
      </c>
      <c r="E93" s="8">
        <v>94.940369934000003</v>
      </c>
      <c r="F93" s="9" t="str">
        <f>IF($B93="N/A","N/A",IF(E93&gt;95,"Yes","No"))</f>
        <v>No</v>
      </c>
      <c r="G93" s="8">
        <v>95.395412250999996</v>
      </c>
      <c r="H93" s="9" t="str">
        <f>IF($B93="N/A","N/A",IF(G93&gt;95,"Yes","No"))</f>
        <v>Yes</v>
      </c>
      <c r="I93" s="10">
        <v>-4.3999999999999997E-2</v>
      </c>
      <c r="J93" s="10">
        <v>0.4793</v>
      </c>
      <c r="K93" s="9" t="str">
        <f t="shared" si="18"/>
        <v>Yes</v>
      </c>
    </row>
    <row r="94" spans="1:11" x14ac:dyDescent="0.25">
      <c r="A94" s="69" t="s">
        <v>41</v>
      </c>
      <c r="B94" s="33" t="s">
        <v>217</v>
      </c>
      <c r="C94" s="68">
        <v>100</v>
      </c>
      <c r="D94" s="9" t="str">
        <f>IF($B94="N/A","N/A",IF(C94&gt;15,"No",IF(C94&lt;-15,"No","Yes")))</f>
        <v>N/A</v>
      </c>
      <c r="E94" s="8">
        <v>100</v>
      </c>
      <c r="F94" s="9" t="str">
        <f>IF($B94="N/A","N/A",IF(E94&gt;15,"No",IF(E94&lt;-15,"No","Yes")))</f>
        <v>N/A</v>
      </c>
      <c r="G94" s="8">
        <v>100</v>
      </c>
      <c r="H94" s="9" t="str">
        <f>IF($B94="N/A","N/A",IF(G94&gt;15,"No",IF(G94&lt;-15,"No","Yes")))</f>
        <v>N/A</v>
      </c>
      <c r="I94" s="10">
        <v>0</v>
      </c>
      <c r="J94" s="10">
        <v>0</v>
      </c>
      <c r="K94" s="9" t="str">
        <f t="shared" si="18"/>
        <v>Yes</v>
      </c>
    </row>
    <row r="95" spans="1:11" x14ac:dyDescent="0.25">
      <c r="A95" s="69" t="s">
        <v>42</v>
      </c>
      <c r="B95" s="33" t="s">
        <v>217</v>
      </c>
      <c r="C95" s="68">
        <v>100</v>
      </c>
      <c r="D95" s="9" t="str">
        <f>IF($B95="N/A","N/A",IF(C95&gt;15,"No",IF(C95&lt;-15,"No","Yes")))</f>
        <v>N/A</v>
      </c>
      <c r="E95" s="8">
        <v>100</v>
      </c>
      <c r="F95" s="9" t="str">
        <f>IF($B95="N/A","N/A",IF(E95&gt;15,"No",IF(E95&lt;-15,"No","Yes")))</f>
        <v>N/A</v>
      </c>
      <c r="G95" s="8">
        <v>100</v>
      </c>
      <c r="H95" s="9" t="str">
        <f>IF($B95="N/A","N/A",IF(G95&gt;15,"No",IF(G95&lt;-15,"No","Yes")))</f>
        <v>N/A</v>
      </c>
      <c r="I95" s="10">
        <v>0</v>
      </c>
      <c r="J95" s="10">
        <v>0</v>
      </c>
      <c r="K95" s="9" t="str">
        <f t="shared" si="18"/>
        <v>Yes</v>
      </c>
    </row>
    <row r="96" spans="1:11" x14ac:dyDescent="0.25">
      <c r="A96" s="69" t="s">
        <v>905</v>
      </c>
      <c r="B96" s="33" t="s">
        <v>217</v>
      </c>
      <c r="C96" s="68">
        <v>99.866702637000003</v>
      </c>
      <c r="D96" s="9" t="str">
        <f>IF($B96="N/A","N/A",IF(C96&gt;15,"No",IF(C96&lt;-15,"No","Yes")))</f>
        <v>N/A</v>
      </c>
      <c r="E96" s="8">
        <v>99.777447008999999</v>
      </c>
      <c r="F96" s="9" t="str">
        <f>IF($B96="N/A","N/A",IF(E96&gt;15,"No",IF(E96&lt;-15,"No","Yes")))</f>
        <v>N/A</v>
      </c>
      <c r="G96" s="8">
        <v>99.785339195999995</v>
      </c>
      <c r="H96" s="9" t="str">
        <f>IF($B96="N/A","N/A",IF(G96&gt;15,"No",IF(G96&lt;-15,"No","Yes")))</f>
        <v>N/A</v>
      </c>
      <c r="I96" s="10">
        <v>-8.8999999999999996E-2</v>
      </c>
      <c r="J96" s="10">
        <v>7.9000000000000008E-3</v>
      </c>
      <c r="K96" s="9" t="str">
        <f t="shared" si="18"/>
        <v>Yes</v>
      </c>
    </row>
    <row r="97" spans="1:11" x14ac:dyDescent="0.25">
      <c r="A97" s="69" t="s">
        <v>906</v>
      </c>
      <c r="B97" s="33" t="s">
        <v>217</v>
      </c>
      <c r="C97" s="68">
        <v>99.892123298000001</v>
      </c>
      <c r="D97" s="9" t="str">
        <f>IF($B97="N/A","N/A",IF(C97&gt;15,"No",IF(C97&lt;-15,"No","Yes")))</f>
        <v>N/A</v>
      </c>
      <c r="E97" s="8">
        <v>99.808620679000001</v>
      </c>
      <c r="F97" s="9" t="str">
        <f>IF($B97="N/A","N/A",IF(E97&gt;15,"No",IF(E97&lt;-15,"No","Yes")))</f>
        <v>N/A</v>
      </c>
      <c r="G97" s="8">
        <v>99.811636609000004</v>
      </c>
      <c r="H97" s="9" t="str">
        <f>IF($B97="N/A","N/A",IF(G97&gt;15,"No",IF(G97&lt;-15,"No","Yes")))</f>
        <v>N/A</v>
      </c>
      <c r="I97" s="10">
        <v>-8.4000000000000005E-2</v>
      </c>
      <c r="J97" s="10">
        <v>3.0000000000000001E-3</v>
      </c>
      <c r="K97" s="9" t="str">
        <f t="shared" si="18"/>
        <v>Yes</v>
      </c>
    </row>
    <row r="98" spans="1:11" x14ac:dyDescent="0.25">
      <c r="A98" s="69" t="s">
        <v>43</v>
      </c>
      <c r="B98" s="33" t="s">
        <v>227</v>
      </c>
      <c r="C98" s="68">
        <v>97.586462546000007</v>
      </c>
      <c r="D98" s="9" t="str">
        <f>IF($B98="N/A","N/A",IF(C98&gt;100,"No",IF(C98&lt;98,"No","Yes")))</f>
        <v>No</v>
      </c>
      <c r="E98" s="8">
        <v>97.672042877999999</v>
      </c>
      <c r="F98" s="9" t="str">
        <f>IF($B98="N/A","N/A",IF(E98&gt;100,"No",IF(E98&lt;98,"No","Yes")))</f>
        <v>No</v>
      </c>
      <c r="G98" s="8">
        <v>97.899592299999995</v>
      </c>
      <c r="H98" s="9" t="str">
        <f>IF($B98="N/A","N/A",IF(G98&gt;100,"No",IF(G98&lt;98,"No","Yes")))</f>
        <v>No</v>
      </c>
      <c r="I98" s="10">
        <v>8.77E-2</v>
      </c>
      <c r="J98" s="10">
        <v>0.23300000000000001</v>
      </c>
      <c r="K98" s="9" t="str">
        <f t="shared" si="18"/>
        <v>Yes</v>
      </c>
    </row>
    <row r="99" spans="1:11" x14ac:dyDescent="0.25">
      <c r="A99" s="69" t="s">
        <v>44</v>
      </c>
      <c r="B99" s="33" t="s">
        <v>217</v>
      </c>
      <c r="C99" s="68">
        <v>61.353656489000002</v>
      </c>
      <c r="D99" s="9" t="str">
        <f>IF($B99="N/A","N/A",IF(C99&gt;15,"No",IF(C99&lt;-15,"No","Yes")))</f>
        <v>N/A</v>
      </c>
      <c r="E99" s="8">
        <v>65.169676152999997</v>
      </c>
      <c r="F99" s="9" t="str">
        <f>IF($B99="N/A","N/A",IF(E99&gt;15,"No",IF(E99&lt;-15,"No","Yes")))</f>
        <v>N/A</v>
      </c>
      <c r="G99" s="8">
        <v>66.165681090000007</v>
      </c>
      <c r="H99" s="9" t="str">
        <f>IF($B99="N/A","N/A",IF(G99&gt;15,"No",IF(G99&lt;-15,"No","Yes")))</f>
        <v>N/A</v>
      </c>
      <c r="I99" s="10">
        <v>6.22</v>
      </c>
      <c r="J99" s="10">
        <v>1.528</v>
      </c>
      <c r="K99" s="9" t="str">
        <f t="shared" si="18"/>
        <v>Yes</v>
      </c>
    </row>
    <row r="100" spans="1:11" x14ac:dyDescent="0.25">
      <c r="A100" s="69" t="s">
        <v>45</v>
      </c>
      <c r="B100" s="33" t="s">
        <v>217</v>
      </c>
      <c r="C100" s="68">
        <v>38.644173828</v>
      </c>
      <c r="D100" s="9" t="str">
        <f>IF($B100="N/A","N/A",IF(C100&gt;15,"No",IF(C100&lt;-15,"No","Yes")))</f>
        <v>N/A</v>
      </c>
      <c r="E100" s="8">
        <v>34.830323847000003</v>
      </c>
      <c r="F100" s="9" t="str">
        <f>IF($B100="N/A","N/A",IF(E100&gt;15,"No",IF(E100&lt;-15,"No","Yes")))</f>
        <v>N/A</v>
      </c>
      <c r="G100" s="8">
        <v>33.83431891</v>
      </c>
      <c r="H100" s="9" t="str">
        <f>IF($B100="N/A","N/A",IF(G100&gt;15,"No",IF(G100&lt;-15,"No","Yes")))</f>
        <v>N/A</v>
      </c>
      <c r="I100" s="10">
        <v>-9.8699999999999992</v>
      </c>
      <c r="J100" s="10">
        <v>-2.86</v>
      </c>
      <c r="K100" s="9" t="str">
        <f t="shared" si="18"/>
        <v>Yes</v>
      </c>
    </row>
    <row r="101" spans="1:11" x14ac:dyDescent="0.25">
      <c r="A101" s="69" t="s">
        <v>359</v>
      </c>
      <c r="B101" s="33" t="s">
        <v>217</v>
      </c>
      <c r="C101" s="68" t="s">
        <v>217</v>
      </c>
      <c r="D101" s="9" t="str">
        <f>IF($B101="N/A","N/A",IF(C101&gt;15,"No",IF(C101&lt;-15,"No","Yes")))</f>
        <v>N/A</v>
      </c>
      <c r="E101" s="8" t="s">
        <v>217</v>
      </c>
      <c r="F101" s="9" t="str">
        <f>IF($B101="N/A","N/A",IF(E101&gt;15,"No",IF(E101&lt;-15,"No","Yes")))</f>
        <v>N/A</v>
      </c>
      <c r="G101" s="8">
        <v>100</v>
      </c>
      <c r="H101" s="9" t="str">
        <f>IF($B101="N/A","N/A",IF(G101&gt;15,"No",IF(G101&lt;-15,"No","Yes")))</f>
        <v>N/A</v>
      </c>
      <c r="I101" s="10" t="s">
        <v>217</v>
      </c>
      <c r="J101" s="10" t="s">
        <v>217</v>
      </c>
      <c r="K101" s="9" t="str">
        <f t="shared" si="18"/>
        <v>N/A</v>
      </c>
    </row>
    <row r="102" spans="1:11" x14ac:dyDescent="0.25">
      <c r="A102" s="69" t="s">
        <v>46</v>
      </c>
      <c r="B102" s="33" t="s">
        <v>217</v>
      </c>
      <c r="C102" s="68">
        <v>2.1696826999999998E-3</v>
      </c>
      <c r="D102" s="9" t="str">
        <f>IF($B102="N/A","N/A",IF(C102&gt;15,"No",IF(C102&lt;-15,"No","Yes")))</f>
        <v>N/A</v>
      </c>
      <c r="E102" s="8">
        <v>0</v>
      </c>
      <c r="F102" s="9" t="str">
        <f>IF($B102="N/A","N/A",IF(E102&gt;15,"No",IF(E102&lt;-15,"No","Yes")))</f>
        <v>N/A</v>
      </c>
      <c r="G102" s="8">
        <v>0</v>
      </c>
      <c r="H102" s="9" t="str">
        <f>IF($B102="N/A","N/A",IF(G102&gt;15,"No",IF(G102&lt;-15,"No","Yes")))</f>
        <v>N/A</v>
      </c>
      <c r="I102" s="10">
        <v>-100</v>
      </c>
      <c r="J102" s="10" t="s">
        <v>1742</v>
      </c>
      <c r="K102" s="9" t="str">
        <f t="shared" si="18"/>
        <v>N/A</v>
      </c>
    </row>
    <row r="103" spans="1:11" x14ac:dyDescent="0.25">
      <c r="A103" s="69" t="s">
        <v>47</v>
      </c>
      <c r="B103" s="33" t="s">
        <v>217</v>
      </c>
      <c r="C103" s="68">
        <v>0</v>
      </c>
      <c r="D103" s="9" t="str">
        <f>IF($B103="N/A","N/A",IF(C103&gt;15,"No",IF(C103&lt;-15,"No","Yes")))</f>
        <v>N/A</v>
      </c>
      <c r="E103" s="8">
        <v>0</v>
      </c>
      <c r="F103" s="9" t="str">
        <f>IF($B103="N/A","N/A",IF(E103&gt;15,"No",IF(E103&lt;-15,"No","Yes")))</f>
        <v>N/A</v>
      </c>
      <c r="G103" s="8">
        <v>0</v>
      </c>
      <c r="H103" s="9" t="str">
        <f>IF($B103="N/A","N/A",IF(G103&gt;15,"No",IF(G103&lt;-15,"No","Yes")))</f>
        <v>N/A</v>
      </c>
      <c r="I103" s="10" t="s">
        <v>1742</v>
      </c>
      <c r="J103" s="10" t="s">
        <v>1742</v>
      </c>
      <c r="K103" s="9" t="str">
        <f t="shared" si="18"/>
        <v>N/A</v>
      </c>
    </row>
    <row r="104" spans="1:11" x14ac:dyDescent="0.25">
      <c r="A104" s="69" t="s">
        <v>33</v>
      </c>
      <c r="B104" s="33" t="s">
        <v>227</v>
      </c>
      <c r="C104" s="68">
        <v>99.999797638000004</v>
      </c>
      <c r="D104" s="9" t="str">
        <f>IF($B104="N/A","N/A",IF(C104&gt;100,"No",IF(C104&lt;98,"No","Yes")))</f>
        <v>Yes</v>
      </c>
      <c r="E104" s="8">
        <v>99.998737039999995</v>
      </c>
      <c r="F104" s="9" t="str">
        <f>IF($B104="N/A","N/A",IF(E104&gt;100,"No",IF(E104&lt;98,"No","Yes")))</f>
        <v>Yes</v>
      </c>
      <c r="G104" s="8">
        <v>99.99971291</v>
      </c>
      <c r="H104" s="9" t="str">
        <f>IF($B104="N/A","N/A",IF(G104&gt;100,"No",IF(G104&lt;98,"No","Yes")))</f>
        <v>Yes</v>
      </c>
      <c r="I104" s="10">
        <v>-1E-3</v>
      </c>
      <c r="J104" s="10">
        <v>1E-3</v>
      </c>
      <c r="K104" s="9" t="str">
        <f t="shared" si="18"/>
        <v>Yes</v>
      </c>
    </row>
    <row r="105" spans="1:11" ht="25" x14ac:dyDescent="0.25">
      <c r="A105" s="69" t="s">
        <v>48</v>
      </c>
      <c r="B105" s="49" t="s">
        <v>227</v>
      </c>
      <c r="C105" s="68">
        <v>100</v>
      </c>
      <c r="D105" s="9" t="str">
        <f>IF($B105="N/A","N/A",IF(C105&gt;100,"No",IF(C105&lt;98,"No","Yes")))</f>
        <v>Yes</v>
      </c>
      <c r="E105" s="8">
        <v>100</v>
      </c>
      <c r="F105" s="9" t="str">
        <f>IF($B105="N/A","N/A",IF(E105&gt;100,"No",IF(E105&lt;98,"No","Yes")))</f>
        <v>Yes</v>
      </c>
      <c r="G105" s="8">
        <v>100</v>
      </c>
      <c r="H105" s="9" t="str">
        <f>IF($B105="N/A","N/A",IF(G105&gt;100,"No",IF(G105&lt;98,"No","Yes")))</f>
        <v>Yes</v>
      </c>
      <c r="I105" s="10">
        <v>0</v>
      </c>
      <c r="J105" s="10">
        <v>0</v>
      </c>
      <c r="K105" s="9" t="str">
        <f t="shared" si="18"/>
        <v>Yes</v>
      </c>
    </row>
    <row r="106" spans="1:11" x14ac:dyDescent="0.25">
      <c r="A106" s="69" t="s">
        <v>49</v>
      </c>
      <c r="B106" s="49" t="s">
        <v>217</v>
      </c>
      <c r="C106" s="68">
        <v>99.766851840000001</v>
      </c>
      <c r="D106" s="9" t="str">
        <f>IF($B106="N/A","N/A",IF(C106&gt;15,"No",IF(C106&lt;-15,"No","Yes")))</f>
        <v>N/A</v>
      </c>
      <c r="E106" s="8">
        <v>100</v>
      </c>
      <c r="F106" s="9" t="str">
        <f>IF($B106="N/A","N/A",IF(E106&gt;15,"No",IF(E106&lt;-15,"No","Yes")))</f>
        <v>N/A</v>
      </c>
      <c r="G106" s="8">
        <v>100</v>
      </c>
      <c r="H106" s="9" t="str">
        <f>IF($B106="N/A","N/A",IF(G106&gt;15,"No",IF(G106&lt;-15,"No","Yes")))</f>
        <v>N/A</v>
      </c>
      <c r="I106" s="10">
        <v>0.23369999999999999</v>
      </c>
      <c r="J106" s="10">
        <v>0</v>
      </c>
      <c r="K106" s="9" t="str">
        <f>IF(J106="Div by 0", "N/A", IF(J106="N/A","N/A", IF(J106&gt;30, "No", IF(J106&lt;-30, "No", "Yes"))))</f>
        <v>Yes</v>
      </c>
    </row>
    <row r="107" spans="1:11" x14ac:dyDescent="0.25">
      <c r="A107" s="69" t="s">
        <v>907</v>
      </c>
      <c r="B107" s="33" t="s">
        <v>217</v>
      </c>
      <c r="C107" s="78">
        <v>76.448831317</v>
      </c>
      <c r="D107" s="9" t="str">
        <f t="shared" ref="D107:D130" si="19">IF($B107="N/A","N/A",IF(C107&gt;15,"No",IF(C107&lt;-15,"No","Yes")))</f>
        <v>N/A</v>
      </c>
      <c r="E107" s="9">
        <v>80.160451949999995</v>
      </c>
      <c r="F107" s="9" t="str">
        <f t="shared" ref="F107:F130" si="20">IF($B107="N/A","N/A",IF(E107&gt;15,"No",IF(E107&lt;-15,"No","Yes")))</f>
        <v>N/A</v>
      </c>
      <c r="G107" s="8">
        <v>80.452756356999998</v>
      </c>
      <c r="H107" s="9" t="str">
        <f t="shared" ref="H107:H130" si="21">IF($B107="N/A","N/A",IF(G107&gt;15,"No",IF(G107&lt;-15,"No","Yes")))</f>
        <v>N/A</v>
      </c>
      <c r="I107" s="10">
        <v>4.8550000000000004</v>
      </c>
      <c r="J107" s="10">
        <v>0.36459999999999998</v>
      </c>
      <c r="K107" s="9" t="str">
        <f t="shared" ref="K107:K130" si="22">IF(J107="Div by 0", "N/A", IF(J107="N/A","N/A", IF(J107&gt;30, "No", IF(J107&lt;-30, "No", "Yes"))))</f>
        <v>Yes</v>
      </c>
    </row>
    <row r="108" spans="1:11" x14ac:dyDescent="0.25">
      <c r="A108" s="69" t="s">
        <v>908</v>
      </c>
      <c r="B108" s="33" t="s">
        <v>217</v>
      </c>
      <c r="C108" s="78">
        <v>7.7501205024999997</v>
      </c>
      <c r="D108" s="33" t="s">
        <v>217</v>
      </c>
      <c r="E108" s="9">
        <v>5.9995018887000002</v>
      </c>
      <c r="F108" s="33" t="s">
        <v>217</v>
      </c>
      <c r="G108" s="8">
        <v>5.4413013378999997</v>
      </c>
      <c r="H108" s="33" t="s">
        <v>217</v>
      </c>
      <c r="I108" s="10">
        <v>-22.6</v>
      </c>
      <c r="J108" s="10">
        <v>-9.3000000000000007</v>
      </c>
      <c r="K108" s="9" t="str">
        <f t="shared" si="22"/>
        <v>Yes</v>
      </c>
    </row>
    <row r="109" spans="1:11" x14ac:dyDescent="0.25">
      <c r="A109" s="69" t="s">
        <v>909</v>
      </c>
      <c r="B109" s="33" t="s">
        <v>217</v>
      </c>
      <c r="C109" s="78">
        <v>0.17865470550000001</v>
      </c>
      <c r="D109" s="9" t="str">
        <f t="shared" si="19"/>
        <v>N/A</v>
      </c>
      <c r="E109" s="9">
        <v>0</v>
      </c>
      <c r="F109" s="9" t="str">
        <f t="shared" si="20"/>
        <v>N/A</v>
      </c>
      <c r="G109" s="8">
        <v>0</v>
      </c>
      <c r="H109" s="9" t="str">
        <f t="shared" si="21"/>
        <v>N/A</v>
      </c>
      <c r="I109" s="10">
        <v>-100</v>
      </c>
      <c r="J109" s="10" t="s">
        <v>1742</v>
      </c>
      <c r="K109" s="9" t="str">
        <f t="shared" si="22"/>
        <v>N/A</v>
      </c>
    </row>
    <row r="110" spans="1:11" x14ac:dyDescent="0.25">
      <c r="A110" s="69" t="s">
        <v>910</v>
      </c>
      <c r="B110" s="33" t="s">
        <v>217</v>
      </c>
      <c r="C110" s="78">
        <v>0</v>
      </c>
      <c r="D110" s="9" t="str">
        <f t="shared" si="19"/>
        <v>N/A</v>
      </c>
      <c r="E110" s="9">
        <v>0</v>
      </c>
      <c r="F110" s="9" t="str">
        <f t="shared" si="20"/>
        <v>N/A</v>
      </c>
      <c r="G110" s="8">
        <v>0</v>
      </c>
      <c r="H110" s="9" t="str">
        <f t="shared" si="21"/>
        <v>N/A</v>
      </c>
      <c r="I110" s="10" t="s">
        <v>1742</v>
      </c>
      <c r="J110" s="10" t="s">
        <v>1742</v>
      </c>
      <c r="K110" s="9" t="str">
        <f t="shared" si="22"/>
        <v>N/A</v>
      </c>
    </row>
    <row r="111" spans="1:11" x14ac:dyDescent="0.25">
      <c r="A111" s="69" t="s">
        <v>911</v>
      </c>
      <c r="B111" s="33" t="s">
        <v>217</v>
      </c>
      <c r="C111" s="78">
        <v>2.5636437000000002E-2</v>
      </c>
      <c r="D111" s="9" t="str">
        <f t="shared" si="19"/>
        <v>N/A</v>
      </c>
      <c r="E111" s="9">
        <v>1.6528178000000001E-3</v>
      </c>
      <c r="F111" s="9" t="str">
        <f t="shared" si="20"/>
        <v>N/A</v>
      </c>
      <c r="G111" s="8">
        <v>0</v>
      </c>
      <c r="H111" s="9" t="str">
        <f t="shared" si="21"/>
        <v>N/A</v>
      </c>
      <c r="I111" s="10">
        <v>-93.6</v>
      </c>
      <c r="J111" s="10">
        <v>-100</v>
      </c>
      <c r="K111" s="9" t="str">
        <f t="shared" si="22"/>
        <v>No</v>
      </c>
    </row>
    <row r="112" spans="1:11" x14ac:dyDescent="0.25">
      <c r="A112" s="69" t="s">
        <v>912</v>
      </c>
      <c r="B112" s="33" t="s">
        <v>217</v>
      </c>
      <c r="C112" s="78">
        <v>3.5041303353000002</v>
      </c>
      <c r="D112" s="9" t="str">
        <f t="shared" si="19"/>
        <v>N/A</v>
      </c>
      <c r="E112" s="9">
        <v>2.2035059864000002</v>
      </c>
      <c r="F112" s="9" t="str">
        <f t="shared" si="20"/>
        <v>N/A</v>
      </c>
      <c r="G112" s="8">
        <v>1.9577387675</v>
      </c>
      <c r="H112" s="9" t="str">
        <f t="shared" si="21"/>
        <v>N/A</v>
      </c>
      <c r="I112" s="10">
        <v>-37.1</v>
      </c>
      <c r="J112" s="10">
        <v>-11.2</v>
      </c>
      <c r="K112" s="9" t="str">
        <f t="shared" si="22"/>
        <v>Yes</v>
      </c>
    </row>
    <row r="113" spans="1:11" x14ac:dyDescent="0.25">
      <c r="A113" s="69" t="s">
        <v>913</v>
      </c>
      <c r="B113" s="33" t="s">
        <v>217</v>
      </c>
      <c r="C113" s="78">
        <v>1.50771866E-2</v>
      </c>
      <c r="D113" s="9" t="str">
        <f t="shared" si="19"/>
        <v>N/A</v>
      </c>
      <c r="E113" s="9">
        <v>5.5657638500000002E-2</v>
      </c>
      <c r="F113" s="9" t="str">
        <f t="shared" si="20"/>
        <v>N/A</v>
      </c>
      <c r="G113" s="8">
        <v>1.6406918600000001E-2</v>
      </c>
      <c r="H113" s="9" t="str">
        <f t="shared" si="21"/>
        <v>N/A</v>
      </c>
      <c r="I113" s="10">
        <v>269.2</v>
      </c>
      <c r="J113" s="10">
        <v>-70.5</v>
      </c>
      <c r="K113" s="9" t="str">
        <f t="shared" si="22"/>
        <v>No</v>
      </c>
    </row>
    <row r="114" spans="1:11" x14ac:dyDescent="0.25">
      <c r="A114" s="69" t="s">
        <v>914</v>
      </c>
      <c r="B114" s="33" t="s">
        <v>217</v>
      </c>
      <c r="C114" s="78">
        <v>0.13410557240000001</v>
      </c>
      <c r="D114" s="9" t="str">
        <f t="shared" si="19"/>
        <v>N/A</v>
      </c>
      <c r="E114" s="9">
        <v>0.2480992762</v>
      </c>
      <c r="F114" s="9" t="str">
        <f t="shared" si="20"/>
        <v>N/A</v>
      </c>
      <c r="G114" s="8">
        <v>0.2358881511</v>
      </c>
      <c r="H114" s="9" t="str">
        <f t="shared" si="21"/>
        <v>N/A</v>
      </c>
      <c r="I114" s="10">
        <v>85</v>
      </c>
      <c r="J114" s="10">
        <v>-4.92</v>
      </c>
      <c r="K114" s="9" t="str">
        <f t="shared" si="22"/>
        <v>Yes</v>
      </c>
    </row>
    <row r="115" spans="1:11" x14ac:dyDescent="0.25">
      <c r="A115" s="69" t="s">
        <v>915</v>
      </c>
      <c r="B115" s="33" t="s">
        <v>217</v>
      </c>
      <c r="C115" s="78">
        <v>0.60612842109999998</v>
      </c>
      <c r="D115" s="9" t="str">
        <f t="shared" si="19"/>
        <v>N/A</v>
      </c>
      <c r="E115" s="9">
        <v>0.62934035440000002</v>
      </c>
      <c r="F115" s="9" t="str">
        <f t="shared" si="20"/>
        <v>N/A</v>
      </c>
      <c r="G115" s="8">
        <v>0.59830361970000001</v>
      </c>
      <c r="H115" s="9" t="str">
        <f t="shared" si="21"/>
        <v>N/A</v>
      </c>
      <c r="I115" s="10">
        <v>3.83</v>
      </c>
      <c r="J115" s="10">
        <v>-4.93</v>
      </c>
      <c r="K115" s="9" t="str">
        <f t="shared" si="22"/>
        <v>Yes</v>
      </c>
    </row>
    <row r="116" spans="1:11" x14ac:dyDescent="0.25">
      <c r="A116" s="69" t="s">
        <v>916</v>
      </c>
      <c r="B116" s="33" t="s">
        <v>217</v>
      </c>
      <c r="C116" s="78">
        <v>0.24359351509999999</v>
      </c>
      <c r="D116" s="9" t="str">
        <f t="shared" si="19"/>
        <v>N/A</v>
      </c>
      <c r="E116" s="9">
        <v>0.19469260220000001</v>
      </c>
      <c r="F116" s="9" t="str">
        <f t="shared" si="20"/>
        <v>N/A</v>
      </c>
      <c r="G116" s="8">
        <v>0.21099916499999999</v>
      </c>
      <c r="H116" s="9" t="str">
        <f t="shared" si="21"/>
        <v>N/A</v>
      </c>
      <c r="I116" s="10">
        <v>-20.100000000000001</v>
      </c>
      <c r="J116" s="10">
        <v>8.3759999999999994</v>
      </c>
      <c r="K116" s="9" t="str">
        <f t="shared" si="22"/>
        <v>Yes</v>
      </c>
    </row>
    <row r="117" spans="1:11" x14ac:dyDescent="0.25">
      <c r="A117" s="69" t="s">
        <v>917</v>
      </c>
      <c r="B117" s="33" t="s">
        <v>217</v>
      </c>
      <c r="C117" s="78">
        <v>0.29981156710000001</v>
      </c>
      <c r="D117" s="9" t="str">
        <f t="shared" si="19"/>
        <v>N/A</v>
      </c>
      <c r="E117" s="9">
        <v>0.32065664319999998</v>
      </c>
      <c r="F117" s="9" t="str">
        <f t="shared" si="20"/>
        <v>N/A</v>
      </c>
      <c r="G117" s="8">
        <v>0.1970143999</v>
      </c>
      <c r="H117" s="9" t="str">
        <f t="shared" si="21"/>
        <v>N/A</v>
      </c>
      <c r="I117" s="10">
        <v>6.9530000000000003</v>
      </c>
      <c r="J117" s="10">
        <v>-38.6</v>
      </c>
      <c r="K117" s="9" t="str">
        <f t="shared" si="22"/>
        <v>No</v>
      </c>
    </row>
    <row r="118" spans="1:11" x14ac:dyDescent="0.25">
      <c r="A118" s="69" t="s">
        <v>918</v>
      </c>
      <c r="B118" s="33" t="s">
        <v>217</v>
      </c>
      <c r="C118" s="78">
        <v>2.7429827624000001</v>
      </c>
      <c r="D118" s="9" t="str">
        <f t="shared" si="19"/>
        <v>N/A</v>
      </c>
      <c r="E118" s="9">
        <v>2.3458965699999998</v>
      </c>
      <c r="F118" s="9" t="str">
        <f t="shared" si="20"/>
        <v>N/A</v>
      </c>
      <c r="G118" s="8">
        <v>2.2249503160000002</v>
      </c>
      <c r="H118" s="9" t="str">
        <f t="shared" si="21"/>
        <v>N/A</v>
      </c>
      <c r="I118" s="10">
        <v>-14.5</v>
      </c>
      <c r="J118" s="10">
        <v>-5.16</v>
      </c>
      <c r="K118" s="9" t="str">
        <f t="shared" si="22"/>
        <v>Yes</v>
      </c>
    </row>
    <row r="119" spans="1:11" x14ac:dyDescent="0.25">
      <c r="A119" s="69" t="s">
        <v>919</v>
      </c>
      <c r="B119" s="33" t="s">
        <v>217</v>
      </c>
      <c r="C119" s="78">
        <v>15.801048181000001</v>
      </c>
      <c r="D119" s="9" t="str">
        <f t="shared" si="19"/>
        <v>N/A</v>
      </c>
      <c r="E119" s="9">
        <v>13.840046162</v>
      </c>
      <c r="F119" s="9" t="str">
        <f t="shared" si="20"/>
        <v>N/A</v>
      </c>
      <c r="G119" s="8">
        <v>14.105942304999999</v>
      </c>
      <c r="H119" s="9" t="str">
        <f t="shared" si="21"/>
        <v>N/A</v>
      </c>
      <c r="I119" s="10">
        <v>-12.4</v>
      </c>
      <c r="J119" s="10">
        <v>1.921</v>
      </c>
      <c r="K119" s="9" t="str">
        <f t="shared" si="22"/>
        <v>Yes</v>
      </c>
    </row>
    <row r="120" spans="1:11" x14ac:dyDescent="0.25">
      <c r="A120" s="69" t="s">
        <v>920</v>
      </c>
      <c r="B120" s="33" t="s">
        <v>217</v>
      </c>
      <c r="C120" s="78">
        <v>14.177001840999999</v>
      </c>
      <c r="D120" s="9" t="str">
        <f t="shared" si="19"/>
        <v>N/A</v>
      </c>
      <c r="E120" s="9">
        <v>12.326633246</v>
      </c>
      <c r="F120" s="9" t="str">
        <f t="shared" si="20"/>
        <v>N/A</v>
      </c>
      <c r="G120" s="8">
        <v>12.541125455</v>
      </c>
      <c r="H120" s="9" t="str">
        <f t="shared" si="21"/>
        <v>N/A</v>
      </c>
      <c r="I120" s="10">
        <v>-13.1</v>
      </c>
      <c r="J120" s="10">
        <v>1.74</v>
      </c>
      <c r="K120" s="9" t="str">
        <f t="shared" si="22"/>
        <v>Yes</v>
      </c>
    </row>
    <row r="121" spans="1:11" x14ac:dyDescent="0.25">
      <c r="A121" s="69" t="s">
        <v>921</v>
      </c>
      <c r="B121" s="33" t="s">
        <v>217</v>
      </c>
      <c r="C121" s="78">
        <v>0</v>
      </c>
      <c r="D121" s="9" t="str">
        <f t="shared" si="19"/>
        <v>N/A</v>
      </c>
      <c r="E121" s="9">
        <v>0</v>
      </c>
      <c r="F121" s="9" t="str">
        <f t="shared" si="20"/>
        <v>N/A</v>
      </c>
      <c r="G121" s="8">
        <v>0</v>
      </c>
      <c r="H121" s="9" t="str">
        <f t="shared" si="21"/>
        <v>N/A</v>
      </c>
      <c r="I121" s="10" t="s">
        <v>1742</v>
      </c>
      <c r="J121" s="10" t="s">
        <v>1742</v>
      </c>
      <c r="K121" s="9" t="str">
        <f t="shared" si="22"/>
        <v>N/A</v>
      </c>
    </row>
    <row r="122" spans="1:11" x14ac:dyDescent="0.25">
      <c r="A122" s="69" t="s">
        <v>922</v>
      </c>
      <c r="B122" s="33" t="s">
        <v>217</v>
      </c>
      <c r="C122" s="78">
        <v>0</v>
      </c>
      <c r="D122" s="9" t="str">
        <f t="shared" si="19"/>
        <v>N/A</v>
      </c>
      <c r="E122" s="9">
        <v>0</v>
      </c>
      <c r="F122" s="9" t="str">
        <f t="shared" si="20"/>
        <v>N/A</v>
      </c>
      <c r="G122" s="8">
        <v>0</v>
      </c>
      <c r="H122" s="9" t="str">
        <f t="shared" si="21"/>
        <v>N/A</v>
      </c>
      <c r="I122" s="10" t="s">
        <v>1742</v>
      </c>
      <c r="J122" s="10" t="s">
        <v>1742</v>
      </c>
      <c r="K122" s="9" t="str">
        <f t="shared" si="22"/>
        <v>N/A</v>
      </c>
    </row>
    <row r="123" spans="1:11" x14ac:dyDescent="0.25">
      <c r="A123" s="69" t="s">
        <v>923</v>
      </c>
      <c r="B123" s="33" t="s">
        <v>217</v>
      </c>
      <c r="C123" s="78">
        <v>0.92434038080000003</v>
      </c>
      <c r="D123" s="9" t="str">
        <f t="shared" si="19"/>
        <v>N/A</v>
      </c>
      <c r="E123" s="9">
        <v>0.90234352900000003</v>
      </c>
      <c r="F123" s="9" t="str">
        <f t="shared" si="20"/>
        <v>N/A</v>
      </c>
      <c r="G123" s="8">
        <v>0.95324725840000002</v>
      </c>
      <c r="H123" s="9" t="str">
        <f t="shared" si="21"/>
        <v>N/A</v>
      </c>
      <c r="I123" s="10">
        <v>-2.38</v>
      </c>
      <c r="J123" s="10">
        <v>5.641</v>
      </c>
      <c r="K123" s="9" t="str">
        <f t="shared" si="22"/>
        <v>Yes</v>
      </c>
    </row>
    <row r="124" spans="1:11" x14ac:dyDescent="0.25">
      <c r="A124" s="69" t="s">
        <v>924</v>
      </c>
      <c r="B124" s="33" t="s">
        <v>217</v>
      </c>
      <c r="C124" s="78">
        <v>0</v>
      </c>
      <c r="D124" s="9" t="str">
        <f t="shared" si="19"/>
        <v>N/A</v>
      </c>
      <c r="E124" s="9">
        <v>0</v>
      </c>
      <c r="F124" s="9" t="str">
        <f t="shared" si="20"/>
        <v>N/A</v>
      </c>
      <c r="G124" s="8">
        <v>0</v>
      </c>
      <c r="H124" s="9" t="str">
        <f t="shared" si="21"/>
        <v>N/A</v>
      </c>
      <c r="I124" s="10" t="s">
        <v>1742</v>
      </c>
      <c r="J124" s="10" t="s">
        <v>1742</v>
      </c>
      <c r="K124" s="9" t="str">
        <f t="shared" si="22"/>
        <v>N/A</v>
      </c>
    </row>
    <row r="125" spans="1:11" x14ac:dyDescent="0.25">
      <c r="A125" s="69" t="s">
        <v>925</v>
      </c>
      <c r="B125" s="33" t="s">
        <v>217</v>
      </c>
      <c r="C125" s="78">
        <v>0.2208163112</v>
      </c>
      <c r="D125" s="9" t="str">
        <f t="shared" si="19"/>
        <v>N/A</v>
      </c>
      <c r="E125" s="9">
        <v>0.2229254621</v>
      </c>
      <c r="F125" s="9" t="str">
        <f t="shared" si="20"/>
        <v>N/A</v>
      </c>
      <c r="G125" s="8">
        <v>0.22019398579999999</v>
      </c>
      <c r="H125" s="9" t="str">
        <f t="shared" si="21"/>
        <v>N/A</v>
      </c>
      <c r="I125" s="10">
        <v>0.95520000000000005</v>
      </c>
      <c r="J125" s="10">
        <v>-1.23</v>
      </c>
      <c r="K125" s="9" t="str">
        <f t="shared" si="22"/>
        <v>Yes</v>
      </c>
    </row>
    <row r="126" spans="1:11" x14ac:dyDescent="0.25">
      <c r="A126" s="69" t="s">
        <v>926</v>
      </c>
      <c r="B126" s="33" t="s">
        <v>217</v>
      </c>
      <c r="C126" s="78">
        <v>0</v>
      </c>
      <c r="D126" s="9" t="str">
        <f t="shared" si="19"/>
        <v>N/A</v>
      </c>
      <c r="E126" s="9">
        <v>0</v>
      </c>
      <c r="F126" s="9" t="str">
        <f t="shared" si="20"/>
        <v>N/A</v>
      </c>
      <c r="G126" s="8">
        <v>0</v>
      </c>
      <c r="H126" s="9" t="str">
        <f t="shared" si="21"/>
        <v>N/A</v>
      </c>
      <c r="I126" s="10" t="s">
        <v>1742</v>
      </c>
      <c r="J126" s="10" t="s">
        <v>1742</v>
      </c>
      <c r="K126" s="9" t="str">
        <f t="shared" si="22"/>
        <v>N/A</v>
      </c>
    </row>
    <row r="127" spans="1:11" x14ac:dyDescent="0.25">
      <c r="A127" s="69" t="s">
        <v>927</v>
      </c>
      <c r="B127" s="33" t="s">
        <v>217</v>
      </c>
      <c r="C127" s="78">
        <v>0</v>
      </c>
      <c r="D127" s="9" t="str">
        <f t="shared" si="19"/>
        <v>N/A</v>
      </c>
      <c r="E127" s="9">
        <v>0</v>
      </c>
      <c r="F127" s="9" t="str">
        <f t="shared" si="20"/>
        <v>N/A</v>
      </c>
      <c r="G127" s="8">
        <v>0</v>
      </c>
      <c r="H127" s="9" t="str">
        <f t="shared" si="21"/>
        <v>N/A</v>
      </c>
      <c r="I127" s="10" t="s">
        <v>1742</v>
      </c>
      <c r="J127" s="10" t="s">
        <v>1742</v>
      </c>
      <c r="K127" s="9" t="str">
        <f t="shared" si="22"/>
        <v>N/A</v>
      </c>
    </row>
    <row r="128" spans="1:11" x14ac:dyDescent="0.25">
      <c r="A128" s="69" t="s">
        <v>928</v>
      </c>
      <c r="B128" s="33" t="s">
        <v>217</v>
      </c>
      <c r="C128" s="78">
        <v>0</v>
      </c>
      <c r="D128" s="9" t="str">
        <f t="shared" si="19"/>
        <v>N/A</v>
      </c>
      <c r="E128" s="9">
        <v>0</v>
      </c>
      <c r="F128" s="9" t="str">
        <f t="shared" si="20"/>
        <v>N/A</v>
      </c>
      <c r="G128" s="8">
        <v>0</v>
      </c>
      <c r="H128" s="9" t="str">
        <f t="shared" si="21"/>
        <v>N/A</v>
      </c>
      <c r="I128" s="10" t="s">
        <v>1742</v>
      </c>
      <c r="J128" s="10" t="s">
        <v>1742</v>
      </c>
      <c r="K128" s="9" t="str">
        <f t="shared" si="22"/>
        <v>N/A</v>
      </c>
    </row>
    <row r="129" spans="1:11" x14ac:dyDescent="0.25">
      <c r="A129" s="69" t="s">
        <v>929</v>
      </c>
      <c r="B129" s="33" t="s">
        <v>217</v>
      </c>
      <c r="C129" s="78">
        <v>0</v>
      </c>
      <c r="D129" s="9" t="str">
        <f t="shared" si="19"/>
        <v>N/A</v>
      </c>
      <c r="E129" s="9">
        <v>0</v>
      </c>
      <c r="F129" s="9" t="str">
        <f t="shared" si="20"/>
        <v>N/A</v>
      </c>
      <c r="G129" s="8">
        <v>0</v>
      </c>
      <c r="H129" s="9" t="str">
        <f t="shared" si="21"/>
        <v>N/A</v>
      </c>
      <c r="I129" s="10" t="s">
        <v>1742</v>
      </c>
      <c r="J129" s="10" t="s">
        <v>1742</v>
      </c>
      <c r="K129" s="9" t="str">
        <f t="shared" si="22"/>
        <v>N/A</v>
      </c>
    </row>
    <row r="130" spans="1:11" x14ac:dyDescent="0.25">
      <c r="A130" s="69" t="s">
        <v>930</v>
      </c>
      <c r="B130" s="33" t="s">
        <v>217</v>
      </c>
      <c r="C130" s="78">
        <v>0.47888964779999998</v>
      </c>
      <c r="D130" s="9" t="str">
        <f t="shared" si="19"/>
        <v>N/A</v>
      </c>
      <c r="E130" s="9">
        <v>0.388143925</v>
      </c>
      <c r="F130" s="9" t="str">
        <f t="shared" si="20"/>
        <v>N/A</v>
      </c>
      <c r="G130" s="8">
        <v>0.39137560539999999</v>
      </c>
      <c r="H130" s="9" t="str">
        <f t="shared" si="21"/>
        <v>N/A</v>
      </c>
      <c r="I130" s="10">
        <v>-18.899999999999999</v>
      </c>
      <c r="J130" s="10">
        <v>0.83260000000000001</v>
      </c>
      <c r="K130" s="9" t="str">
        <f t="shared" si="22"/>
        <v>Yes</v>
      </c>
    </row>
    <row r="131" spans="1:11" ht="12" customHeight="1" x14ac:dyDescent="0.25">
      <c r="A131" s="148" t="s">
        <v>1648</v>
      </c>
      <c r="B131" s="149"/>
      <c r="C131" s="149"/>
      <c r="D131" s="149"/>
      <c r="E131" s="149"/>
      <c r="F131" s="149"/>
      <c r="G131" s="149"/>
      <c r="H131" s="149"/>
      <c r="I131" s="149"/>
      <c r="J131" s="149"/>
      <c r="K131" s="150"/>
    </row>
    <row r="132" spans="1:11" x14ac:dyDescent="0.25">
      <c r="A132" s="145" t="s">
        <v>1646</v>
      </c>
      <c r="B132" s="146"/>
      <c r="C132" s="146"/>
      <c r="D132" s="146"/>
      <c r="E132" s="146"/>
      <c r="F132" s="146"/>
      <c r="G132" s="146"/>
      <c r="H132" s="146"/>
      <c r="I132" s="146"/>
      <c r="J132" s="146"/>
      <c r="K132" s="147"/>
    </row>
  </sheetData>
  <mergeCells count="5">
    <mergeCell ref="A1:K1"/>
    <mergeCell ref="A2:K2"/>
    <mergeCell ref="A4:K4"/>
    <mergeCell ref="A131:K131"/>
    <mergeCell ref="A132:K132"/>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K49"/>
  <sheetViews>
    <sheetView zoomScaleNormal="100" workbookViewId="0">
      <pane xSplit="2" ySplit="5" topLeftCell="C18"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70" customWidth="1"/>
    <col min="2" max="2" width="10.7265625" style="18"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18"/>
  </cols>
  <sheetData>
    <row r="1" spans="1:11" s="17" customFormat="1" ht="18.75" customHeight="1" x14ac:dyDescent="0.25">
      <c r="A1" s="136" t="s">
        <v>1679</v>
      </c>
      <c r="B1" s="137"/>
      <c r="C1" s="137"/>
      <c r="D1" s="137"/>
      <c r="E1" s="137"/>
      <c r="F1" s="137"/>
      <c r="G1" s="137"/>
      <c r="H1" s="137"/>
      <c r="I1" s="137"/>
      <c r="J1" s="137"/>
      <c r="K1" s="138"/>
    </row>
    <row r="2" spans="1:11" ht="13" x14ac:dyDescent="0.3">
      <c r="A2" s="142" t="s">
        <v>1600</v>
      </c>
      <c r="B2" s="143"/>
      <c r="C2" s="143"/>
      <c r="D2" s="143"/>
      <c r="E2" s="143"/>
      <c r="F2" s="143"/>
      <c r="G2" s="143"/>
      <c r="H2" s="143"/>
      <c r="I2" s="143"/>
      <c r="J2" s="143"/>
      <c r="K2" s="144"/>
    </row>
    <row r="3" spans="1:11" ht="13" x14ac:dyDescent="0.3">
      <c r="A3" s="134" t="s">
        <v>1741</v>
      </c>
      <c r="B3" s="19"/>
      <c r="C3" s="19"/>
      <c r="D3" s="19"/>
      <c r="E3" s="19"/>
      <c r="F3" s="19"/>
      <c r="G3" s="19"/>
      <c r="H3" s="19"/>
      <c r="I3" s="19"/>
      <c r="J3" s="19"/>
      <c r="K3" s="20"/>
    </row>
    <row r="4" spans="1:11" ht="13.5" customHeight="1" x14ac:dyDescent="0.3">
      <c r="A4" s="139" t="s">
        <v>650</v>
      </c>
      <c r="B4" s="140"/>
      <c r="C4" s="140"/>
      <c r="D4" s="140"/>
      <c r="E4" s="140"/>
      <c r="F4" s="140"/>
      <c r="G4" s="140"/>
      <c r="H4" s="140"/>
      <c r="I4" s="140"/>
      <c r="J4" s="140"/>
      <c r="K4" s="141"/>
    </row>
    <row r="5" spans="1:11" ht="52" x14ac:dyDescent="0.3">
      <c r="A5" s="21" t="s">
        <v>11</v>
      </c>
      <c r="B5" s="22" t="s">
        <v>216</v>
      </c>
      <c r="C5" s="22" t="s">
        <v>1670</v>
      </c>
      <c r="D5" s="22" t="s">
        <v>1671</v>
      </c>
      <c r="E5" s="22" t="s">
        <v>651</v>
      </c>
      <c r="F5" s="22" t="s">
        <v>1672</v>
      </c>
      <c r="G5" s="22" t="s">
        <v>652</v>
      </c>
      <c r="H5" s="22" t="s">
        <v>1673</v>
      </c>
      <c r="I5" s="23" t="s">
        <v>1674</v>
      </c>
      <c r="J5" s="23" t="s">
        <v>1675</v>
      </c>
      <c r="K5" s="22" t="s">
        <v>653</v>
      </c>
    </row>
    <row r="6" spans="1:11" x14ac:dyDescent="0.25">
      <c r="A6" s="69" t="s">
        <v>12</v>
      </c>
      <c r="B6" s="33" t="s">
        <v>217</v>
      </c>
      <c r="C6" s="67">
        <v>3598382</v>
      </c>
      <c r="D6" s="9" t="str">
        <f>IF($B6="N/A","N/A",IF(C6&gt;15,"No",IF(C6&lt;-15,"No","Yes")))</f>
        <v>N/A</v>
      </c>
      <c r="E6" s="34">
        <v>3260419</v>
      </c>
      <c r="F6" s="9" t="str">
        <f>IF($B6="N/A","N/A",IF(E6&gt;15,"No",IF(E6&lt;-15,"No","Yes")))</f>
        <v>N/A</v>
      </c>
      <c r="G6" s="34">
        <v>3538365</v>
      </c>
      <c r="H6" s="9" t="str">
        <f>IF($B6="N/A","N/A",IF(G6&gt;15,"No",IF(G6&lt;-15,"No","Yes")))</f>
        <v>N/A</v>
      </c>
      <c r="I6" s="10">
        <v>-9.39</v>
      </c>
      <c r="J6" s="10">
        <v>8.5250000000000004</v>
      </c>
      <c r="K6" s="9" t="str">
        <f t="shared" ref="K6:K13" si="0">IF(J6="Div by 0", "N/A", IF(J6="N/A","N/A", IF(J6&gt;30, "No", IF(J6&lt;-30, "No", "Yes"))))</f>
        <v>Yes</v>
      </c>
    </row>
    <row r="7" spans="1:11" x14ac:dyDescent="0.25">
      <c r="A7" s="69" t="s">
        <v>30</v>
      </c>
      <c r="B7" s="33" t="s">
        <v>250</v>
      </c>
      <c r="C7" s="68">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5">
      <c r="A8" s="69" t="s">
        <v>29</v>
      </c>
      <c r="B8" s="33" t="s">
        <v>221</v>
      </c>
      <c r="C8" s="68">
        <v>0</v>
      </c>
      <c r="D8" s="9" t="str">
        <f>IF($B8="N/A","N/A",IF(C8=0,"Yes","No"))</f>
        <v>Yes</v>
      </c>
      <c r="E8" s="8">
        <v>0</v>
      </c>
      <c r="F8" s="9" t="str">
        <f>IF($B8="N/A","N/A",IF(E8=0,"Yes","No"))</f>
        <v>Yes</v>
      </c>
      <c r="G8" s="8">
        <v>0</v>
      </c>
      <c r="H8" s="9" t="str">
        <f>IF($B8="N/A","N/A",IF(G8=0,"Yes","No"))</f>
        <v>Yes</v>
      </c>
      <c r="I8" s="10" t="s">
        <v>1742</v>
      </c>
      <c r="J8" s="10" t="s">
        <v>1742</v>
      </c>
      <c r="K8" s="9" t="str">
        <f t="shared" si="0"/>
        <v>N/A</v>
      </c>
    </row>
    <row r="9" spans="1:11" x14ac:dyDescent="0.25">
      <c r="A9" s="69" t="s">
        <v>848</v>
      </c>
      <c r="B9" s="33" t="s">
        <v>217</v>
      </c>
      <c r="C9" s="71">
        <v>52.218438175999999</v>
      </c>
      <c r="D9" s="9" t="str">
        <f t="shared" ref="D9:D17" si="1">IF($B9="N/A","N/A",IF(C9&gt;15,"No",IF(C9&lt;-15,"No","Yes")))</f>
        <v>N/A</v>
      </c>
      <c r="E9" s="35">
        <v>63.239056390999998</v>
      </c>
      <c r="F9" s="9" t="str">
        <f>IF($B9="N/A","N/A",IF(E9&gt;15,"No",IF(E9&lt;-15,"No","Yes")))</f>
        <v>N/A</v>
      </c>
      <c r="G9" s="35">
        <v>60.987032429000003</v>
      </c>
      <c r="H9" s="9" t="str">
        <f>IF($B9="N/A","N/A",IF(G9&gt;15,"No",IF(G9&lt;-15,"No","Yes")))</f>
        <v>N/A</v>
      </c>
      <c r="I9" s="10">
        <v>21.1</v>
      </c>
      <c r="J9" s="10">
        <v>-3.56</v>
      </c>
      <c r="K9" s="9" t="str">
        <f t="shared" si="0"/>
        <v>Yes</v>
      </c>
    </row>
    <row r="10" spans="1:11" x14ac:dyDescent="0.25">
      <c r="A10" s="69" t="s">
        <v>16</v>
      </c>
      <c r="B10" s="33" t="s">
        <v>217</v>
      </c>
      <c r="C10" s="68">
        <v>6.4960585062999998</v>
      </c>
      <c r="D10" s="9" t="str">
        <f t="shared" si="1"/>
        <v>N/A</v>
      </c>
      <c r="E10" s="8">
        <v>4.4231124895000002</v>
      </c>
      <c r="F10" s="9" t="str">
        <f>IF($B10="N/A","N/A",IF(E10&gt;15,"No",IF(E10&lt;-15,"No","Yes")))</f>
        <v>N/A</v>
      </c>
      <c r="G10" s="8">
        <v>3.3275820894999999</v>
      </c>
      <c r="H10" s="9" t="str">
        <f>IF($B10="N/A","N/A",IF(G10&gt;15,"No",IF(G10&lt;-15,"No","Yes")))</f>
        <v>N/A</v>
      </c>
      <c r="I10" s="10">
        <v>-31.9</v>
      </c>
      <c r="J10" s="10">
        <v>-24.8</v>
      </c>
      <c r="K10" s="9" t="str">
        <f t="shared" si="0"/>
        <v>Yes</v>
      </c>
    </row>
    <row r="11" spans="1:11" x14ac:dyDescent="0.25">
      <c r="A11" s="69" t="s">
        <v>36</v>
      </c>
      <c r="B11" s="33" t="s">
        <v>217</v>
      </c>
      <c r="C11" s="68">
        <v>26.318132585000001</v>
      </c>
      <c r="D11" s="9" t="str">
        <f t="shared" si="1"/>
        <v>N/A</v>
      </c>
      <c r="E11" s="8">
        <v>7.6568742735999997</v>
      </c>
      <c r="F11" s="9" t="str">
        <f>IF($B11="N/A","N/A",IF(E11&gt;15,"No",IF(E11&lt;-15,"No","Yes")))</f>
        <v>N/A</v>
      </c>
      <c r="G11" s="8">
        <v>5.4351535702999998</v>
      </c>
      <c r="H11" s="9" t="str">
        <f>IF($B11="N/A","N/A",IF(G11&gt;15,"No",IF(G11&lt;-15,"No","Yes")))</f>
        <v>N/A</v>
      </c>
      <c r="I11" s="10">
        <v>-70.900000000000006</v>
      </c>
      <c r="J11" s="10">
        <v>-29</v>
      </c>
      <c r="K11" s="9" t="str">
        <f t="shared" si="0"/>
        <v>Yes</v>
      </c>
    </row>
    <row r="12" spans="1:11" x14ac:dyDescent="0.25">
      <c r="A12" s="69" t="s">
        <v>37</v>
      </c>
      <c r="B12" s="33" t="s">
        <v>217</v>
      </c>
      <c r="C12" s="68" t="s">
        <v>1742</v>
      </c>
      <c r="D12" s="9" t="str">
        <f t="shared" si="1"/>
        <v>N/A</v>
      </c>
      <c r="E12" s="8" t="s">
        <v>1742</v>
      </c>
      <c r="F12" s="9" t="str">
        <f>IF($B12="N/A","N/A",IF(E12&gt;15,"No",IF(E12&lt;-15,"No","Yes")))</f>
        <v>N/A</v>
      </c>
      <c r="G12" s="8" t="s">
        <v>1742</v>
      </c>
      <c r="H12" s="9" t="str">
        <f>IF($B12="N/A","N/A",IF(G12&gt;15,"No",IF(G12&lt;-15,"No","Yes")))</f>
        <v>N/A</v>
      </c>
      <c r="I12" s="10" t="s">
        <v>1742</v>
      </c>
      <c r="J12" s="10" t="s">
        <v>1742</v>
      </c>
      <c r="K12" s="9" t="str">
        <f t="shared" si="0"/>
        <v>N/A</v>
      </c>
    </row>
    <row r="13" spans="1:11" x14ac:dyDescent="0.25">
      <c r="A13" s="69" t="s">
        <v>38</v>
      </c>
      <c r="B13" s="33" t="s">
        <v>217</v>
      </c>
      <c r="C13" s="68">
        <v>2.637978538</v>
      </c>
      <c r="D13" s="9" t="str">
        <f t="shared" si="1"/>
        <v>N/A</v>
      </c>
      <c r="E13" s="8">
        <v>3.7146549170999998</v>
      </c>
      <c r="F13" s="9" t="str">
        <f>IF($B13="N/A","N/A",IF(E13&gt;15,"No",IF(E13&lt;-15,"No","Yes")))</f>
        <v>N/A</v>
      </c>
      <c r="G13" s="8">
        <v>2.8606966892000001</v>
      </c>
      <c r="H13" s="9" t="str">
        <f>IF($B13="N/A","N/A",IF(G13&gt;15,"No",IF(G13&lt;-15,"No","Yes")))</f>
        <v>N/A</v>
      </c>
      <c r="I13" s="10">
        <v>40.81</v>
      </c>
      <c r="J13" s="10">
        <v>-23</v>
      </c>
      <c r="K13" s="9" t="str">
        <f t="shared" si="0"/>
        <v>Yes</v>
      </c>
    </row>
    <row r="14" spans="1:11" x14ac:dyDescent="0.25">
      <c r="A14" s="69" t="s">
        <v>676</v>
      </c>
      <c r="B14" s="33" t="s">
        <v>217</v>
      </c>
      <c r="C14" s="68">
        <v>43.870939772</v>
      </c>
      <c r="D14" s="9" t="str">
        <f t="shared" si="1"/>
        <v>N/A</v>
      </c>
      <c r="E14" s="8">
        <v>44.428338812</v>
      </c>
      <c r="F14" s="9" t="str">
        <f t="shared" ref="F14:F33" si="2">IF($B14="N/A","N/A",IF(E14&gt;15,"No",IF(E14&lt;-15,"No","Yes")))</f>
        <v>N/A</v>
      </c>
      <c r="G14" s="8">
        <v>48.023734126000001</v>
      </c>
      <c r="H14" s="9" t="str">
        <f t="shared" ref="H14:H33" si="3">IF($B14="N/A","N/A",IF(G14&gt;15,"No",IF(G14&lt;-15,"No","Yes")))</f>
        <v>N/A</v>
      </c>
      <c r="I14" s="10">
        <v>1.2709999999999999</v>
      </c>
      <c r="J14" s="10">
        <v>8.093</v>
      </c>
      <c r="K14" s="9" t="str">
        <f t="shared" ref="K14:K30" si="4">IF(J14="Div by 0", "N/A", IF(J14="N/A","N/A", IF(J14&gt;30, "No", IF(J14&lt;-30, "No", "Yes"))))</f>
        <v>Yes</v>
      </c>
    </row>
    <row r="15" spans="1:11" x14ac:dyDescent="0.25">
      <c r="A15" s="69" t="s">
        <v>677</v>
      </c>
      <c r="B15" s="33" t="s">
        <v>217</v>
      </c>
      <c r="C15" s="68">
        <v>0.72671550709999999</v>
      </c>
      <c r="D15" s="9" t="str">
        <f t="shared" si="1"/>
        <v>N/A</v>
      </c>
      <c r="E15" s="8">
        <v>0</v>
      </c>
      <c r="F15" s="9" t="str">
        <f t="shared" si="2"/>
        <v>N/A</v>
      </c>
      <c r="G15" s="8">
        <v>0</v>
      </c>
      <c r="H15" s="9" t="str">
        <f t="shared" si="3"/>
        <v>N/A</v>
      </c>
      <c r="I15" s="10">
        <v>-100</v>
      </c>
      <c r="J15" s="10" t="s">
        <v>1742</v>
      </c>
      <c r="K15" s="9" t="str">
        <f t="shared" si="4"/>
        <v>N/A</v>
      </c>
    </row>
    <row r="16" spans="1:11" x14ac:dyDescent="0.25">
      <c r="A16" s="69" t="s">
        <v>380</v>
      </c>
      <c r="B16" s="33" t="s">
        <v>217</v>
      </c>
      <c r="C16" s="68">
        <v>16.292461445000001</v>
      </c>
      <c r="D16" s="9" t="str">
        <f t="shared" si="1"/>
        <v>N/A</v>
      </c>
      <c r="E16" s="8">
        <v>17.971033783999999</v>
      </c>
      <c r="F16" s="9" t="str">
        <f t="shared" si="2"/>
        <v>N/A</v>
      </c>
      <c r="G16" s="8">
        <v>18.135296952000001</v>
      </c>
      <c r="H16" s="9" t="str">
        <f t="shared" si="3"/>
        <v>N/A</v>
      </c>
      <c r="I16" s="10">
        <v>10.3</v>
      </c>
      <c r="J16" s="10">
        <v>0.91400000000000003</v>
      </c>
      <c r="K16" s="9" t="str">
        <f t="shared" si="4"/>
        <v>Yes</v>
      </c>
    </row>
    <row r="17" spans="1:11" x14ac:dyDescent="0.25">
      <c r="A17" s="69" t="s">
        <v>381</v>
      </c>
      <c r="B17" s="33" t="s">
        <v>217</v>
      </c>
      <c r="C17" s="68">
        <v>1.8383540158</v>
      </c>
      <c r="D17" s="9" t="str">
        <f t="shared" si="1"/>
        <v>N/A</v>
      </c>
      <c r="E17" s="8">
        <v>0</v>
      </c>
      <c r="F17" s="9" t="str">
        <f t="shared" si="2"/>
        <v>N/A</v>
      </c>
      <c r="G17" s="8">
        <v>0</v>
      </c>
      <c r="H17" s="9" t="str">
        <f t="shared" si="3"/>
        <v>N/A</v>
      </c>
      <c r="I17" s="10">
        <v>-100</v>
      </c>
      <c r="J17" s="10" t="s">
        <v>1742</v>
      </c>
      <c r="K17" s="9" t="str">
        <f t="shared" si="4"/>
        <v>N/A</v>
      </c>
    </row>
    <row r="18" spans="1:11" x14ac:dyDescent="0.25">
      <c r="A18" s="69" t="s">
        <v>382</v>
      </c>
      <c r="B18" s="33" t="s">
        <v>217</v>
      </c>
      <c r="C18" s="68">
        <v>0</v>
      </c>
      <c r="D18" s="9" t="str">
        <f t="shared" ref="D18:D33" si="5">IF($B18="N/A","N/A",IF(C18&gt;15,"No",IF(C18&lt;-15,"No","Yes")))</f>
        <v>N/A</v>
      </c>
      <c r="E18" s="8">
        <v>0</v>
      </c>
      <c r="F18" s="9" t="str">
        <f t="shared" si="2"/>
        <v>N/A</v>
      </c>
      <c r="G18" s="8">
        <v>0</v>
      </c>
      <c r="H18" s="9" t="str">
        <f t="shared" si="3"/>
        <v>N/A</v>
      </c>
      <c r="I18" s="10" t="s">
        <v>1742</v>
      </c>
      <c r="J18" s="10" t="s">
        <v>1742</v>
      </c>
      <c r="K18" s="9" t="str">
        <f t="shared" si="4"/>
        <v>N/A</v>
      </c>
    </row>
    <row r="19" spans="1:11" x14ac:dyDescent="0.25">
      <c r="A19" s="69" t="s">
        <v>383</v>
      </c>
      <c r="B19" s="33" t="s">
        <v>217</v>
      </c>
      <c r="C19" s="68">
        <v>15.379745675000001</v>
      </c>
      <c r="D19" s="9" t="str">
        <f t="shared" si="5"/>
        <v>N/A</v>
      </c>
      <c r="E19" s="8">
        <v>11.37908962</v>
      </c>
      <c r="F19" s="9" t="str">
        <f t="shared" si="2"/>
        <v>N/A</v>
      </c>
      <c r="G19" s="8">
        <v>12.513576186</v>
      </c>
      <c r="H19" s="9" t="str">
        <f t="shared" si="3"/>
        <v>N/A</v>
      </c>
      <c r="I19" s="10">
        <v>-26</v>
      </c>
      <c r="J19" s="10">
        <v>9.9700000000000006</v>
      </c>
      <c r="K19" s="9" t="str">
        <f t="shared" si="4"/>
        <v>Yes</v>
      </c>
    </row>
    <row r="20" spans="1:11" x14ac:dyDescent="0.25">
      <c r="A20" s="69" t="s">
        <v>385</v>
      </c>
      <c r="B20" s="33" t="s">
        <v>217</v>
      </c>
      <c r="C20" s="68">
        <v>3.2374828464999998</v>
      </c>
      <c r="D20" s="9" t="str">
        <f t="shared" si="5"/>
        <v>N/A</v>
      </c>
      <c r="E20" s="8">
        <v>0</v>
      </c>
      <c r="F20" s="9" t="str">
        <f t="shared" si="2"/>
        <v>N/A</v>
      </c>
      <c r="G20" s="8">
        <v>0</v>
      </c>
      <c r="H20" s="9" t="str">
        <f t="shared" si="3"/>
        <v>N/A</v>
      </c>
      <c r="I20" s="10">
        <v>-100</v>
      </c>
      <c r="J20" s="10" t="s">
        <v>1742</v>
      </c>
      <c r="K20" s="9" t="str">
        <f t="shared" si="4"/>
        <v>N/A</v>
      </c>
    </row>
    <row r="21" spans="1:11" x14ac:dyDescent="0.25">
      <c r="A21" s="69" t="s">
        <v>386</v>
      </c>
      <c r="B21" s="33" t="s">
        <v>217</v>
      </c>
      <c r="C21" s="68">
        <v>11.346738618</v>
      </c>
      <c r="D21" s="9" t="str">
        <f t="shared" si="5"/>
        <v>N/A</v>
      </c>
      <c r="E21" s="8">
        <v>22.542624123</v>
      </c>
      <c r="F21" s="9" t="str">
        <f t="shared" si="2"/>
        <v>N/A</v>
      </c>
      <c r="G21" s="8">
        <v>19.97089051</v>
      </c>
      <c r="H21" s="9" t="str">
        <f t="shared" si="3"/>
        <v>N/A</v>
      </c>
      <c r="I21" s="10">
        <v>98.67</v>
      </c>
      <c r="J21" s="10">
        <v>-11.4</v>
      </c>
      <c r="K21" s="9" t="str">
        <f t="shared" si="4"/>
        <v>Yes</v>
      </c>
    </row>
    <row r="22" spans="1:11" x14ac:dyDescent="0.25">
      <c r="A22" s="69" t="s">
        <v>387</v>
      </c>
      <c r="B22" s="33" t="s">
        <v>217</v>
      </c>
      <c r="C22" s="68">
        <v>3.4276238598000002</v>
      </c>
      <c r="D22" s="9" t="str">
        <f t="shared" si="5"/>
        <v>N/A</v>
      </c>
      <c r="E22" s="8">
        <v>0</v>
      </c>
      <c r="F22" s="9" t="str">
        <f t="shared" si="2"/>
        <v>N/A</v>
      </c>
      <c r="G22" s="8">
        <v>0</v>
      </c>
      <c r="H22" s="9" t="str">
        <f t="shared" si="3"/>
        <v>N/A</v>
      </c>
      <c r="I22" s="10">
        <v>-100</v>
      </c>
      <c r="J22" s="10" t="s">
        <v>1742</v>
      </c>
      <c r="K22" s="9" t="str">
        <f t="shared" si="4"/>
        <v>N/A</v>
      </c>
    </row>
    <row r="23" spans="1:11" x14ac:dyDescent="0.25">
      <c r="A23" s="69" t="s">
        <v>390</v>
      </c>
      <c r="B23" s="33" t="s">
        <v>217</v>
      </c>
      <c r="C23" s="68">
        <v>0</v>
      </c>
      <c r="D23" s="9" t="str">
        <f t="shared" si="5"/>
        <v>N/A</v>
      </c>
      <c r="E23" s="8">
        <v>0</v>
      </c>
      <c r="F23" s="9" t="str">
        <f t="shared" si="2"/>
        <v>N/A</v>
      </c>
      <c r="G23" s="8">
        <v>0</v>
      </c>
      <c r="H23" s="9" t="str">
        <f t="shared" si="3"/>
        <v>N/A</v>
      </c>
      <c r="I23" s="10" t="s">
        <v>1742</v>
      </c>
      <c r="J23" s="10" t="s">
        <v>1742</v>
      </c>
      <c r="K23" s="9" t="str">
        <f t="shared" si="4"/>
        <v>N/A</v>
      </c>
    </row>
    <row r="24" spans="1:11" x14ac:dyDescent="0.25">
      <c r="A24" s="69" t="s">
        <v>391</v>
      </c>
      <c r="B24" s="33" t="s">
        <v>217</v>
      </c>
      <c r="C24" s="68">
        <v>0</v>
      </c>
      <c r="D24" s="9" t="str">
        <f t="shared" si="5"/>
        <v>N/A</v>
      </c>
      <c r="E24" s="8">
        <v>0</v>
      </c>
      <c r="F24" s="9" t="str">
        <f t="shared" si="2"/>
        <v>N/A</v>
      </c>
      <c r="G24" s="8">
        <v>0</v>
      </c>
      <c r="H24" s="9" t="str">
        <f t="shared" si="3"/>
        <v>N/A</v>
      </c>
      <c r="I24" s="10" t="s">
        <v>1742</v>
      </c>
      <c r="J24" s="10" t="s">
        <v>1742</v>
      </c>
      <c r="K24" s="9" t="str">
        <f t="shared" si="4"/>
        <v>N/A</v>
      </c>
    </row>
    <row r="25" spans="1:11" x14ac:dyDescent="0.25">
      <c r="A25" s="69" t="s">
        <v>392</v>
      </c>
      <c r="B25" s="33" t="s">
        <v>217</v>
      </c>
      <c r="C25" s="68">
        <v>0</v>
      </c>
      <c r="D25" s="9" t="str">
        <f t="shared" si="5"/>
        <v>N/A</v>
      </c>
      <c r="E25" s="8">
        <v>0</v>
      </c>
      <c r="F25" s="9" t="str">
        <f t="shared" si="2"/>
        <v>N/A</v>
      </c>
      <c r="G25" s="8">
        <v>0</v>
      </c>
      <c r="H25" s="9" t="str">
        <f t="shared" si="3"/>
        <v>N/A</v>
      </c>
      <c r="I25" s="10" t="s">
        <v>1742</v>
      </c>
      <c r="J25" s="10" t="s">
        <v>1742</v>
      </c>
      <c r="K25" s="9" t="str">
        <f t="shared" si="4"/>
        <v>N/A</v>
      </c>
    </row>
    <row r="26" spans="1:11" x14ac:dyDescent="0.25">
      <c r="A26" s="69" t="s">
        <v>393</v>
      </c>
      <c r="B26" s="33" t="s">
        <v>217</v>
      </c>
      <c r="C26" s="68">
        <v>1.9453188E-3</v>
      </c>
      <c r="D26" s="9" t="str">
        <f t="shared" si="5"/>
        <v>N/A</v>
      </c>
      <c r="E26" s="8">
        <v>0</v>
      </c>
      <c r="F26" s="9" t="str">
        <f t="shared" si="2"/>
        <v>N/A</v>
      </c>
      <c r="G26" s="8">
        <v>0</v>
      </c>
      <c r="H26" s="9" t="str">
        <f t="shared" si="3"/>
        <v>N/A</v>
      </c>
      <c r="I26" s="10">
        <v>-100</v>
      </c>
      <c r="J26" s="10" t="s">
        <v>1742</v>
      </c>
      <c r="K26" s="9" t="str">
        <f t="shared" si="4"/>
        <v>N/A</v>
      </c>
    </row>
    <row r="27" spans="1:11" x14ac:dyDescent="0.25">
      <c r="A27" s="69" t="s">
        <v>394</v>
      </c>
      <c r="B27" s="33" t="s">
        <v>217</v>
      </c>
      <c r="C27" s="68">
        <v>0</v>
      </c>
      <c r="D27" s="9" t="str">
        <f t="shared" si="5"/>
        <v>N/A</v>
      </c>
      <c r="E27" s="8">
        <v>0</v>
      </c>
      <c r="F27" s="9" t="str">
        <f t="shared" si="2"/>
        <v>N/A</v>
      </c>
      <c r="G27" s="8">
        <v>0</v>
      </c>
      <c r="H27" s="9" t="str">
        <f t="shared" si="3"/>
        <v>N/A</v>
      </c>
      <c r="I27" s="10" t="s">
        <v>1742</v>
      </c>
      <c r="J27" s="10" t="s">
        <v>1742</v>
      </c>
      <c r="K27" s="9" t="str">
        <f t="shared" si="4"/>
        <v>N/A</v>
      </c>
    </row>
    <row r="28" spans="1:11" x14ac:dyDescent="0.25">
      <c r="A28" s="69" t="s">
        <v>399</v>
      </c>
      <c r="B28" s="33" t="s">
        <v>217</v>
      </c>
      <c r="C28" s="68">
        <v>0</v>
      </c>
      <c r="D28" s="9" t="str">
        <f t="shared" si="5"/>
        <v>N/A</v>
      </c>
      <c r="E28" s="8">
        <v>9.2012699999999994E-5</v>
      </c>
      <c r="F28" s="9" t="str">
        <f t="shared" si="2"/>
        <v>N/A</v>
      </c>
      <c r="G28" s="8">
        <v>0</v>
      </c>
      <c r="H28" s="9" t="str">
        <f t="shared" si="3"/>
        <v>N/A</v>
      </c>
      <c r="I28" s="10" t="s">
        <v>1742</v>
      </c>
      <c r="J28" s="10">
        <v>-100</v>
      </c>
      <c r="K28" s="9" t="str">
        <f t="shared" si="4"/>
        <v>No</v>
      </c>
    </row>
    <row r="29" spans="1:11" x14ac:dyDescent="0.25">
      <c r="A29" s="69" t="s">
        <v>400</v>
      </c>
      <c r="B29" s="33" t="s">
        <v>217</v>
      </c>
      <c r="C29" s="68">
        <v>3.2524618008999999</v>
      </c>
      <c r="D29" s="9" t="str">
        <f t="shared" si="5"/>
        <v>N/A</v>
      </c>
      <c r="E29" s="8">
        <v>2.3700941504999999</v>
      </c>
      <c r="F29" s="9" t="str">
        <f t="shared" si="2"/>
        <v>N/A</v>
      </c>
      <c r="G29" s="8">
        <v>1.3560500401</v>
      </c>
      <c r="H29" s="9" t="str">
        <f t="shared" si="3"/>
        <v>N/A</v>
      </c>
      <c r="I29" s="10">
        <v>-27.1</v>
      </c>
      <c r="J29" s="10">
        <v>-42.8</v>
      </c>
      <c r="K29" s="9" t="str">
        <f t="shared" si="4"/>
        <v>No</v>
      </c>
    </row>
    <row r="30" spans="1:11" x14ac:dyDescent="0.25">
      <c r="A30" s="69" t="s">
        <v>401</v>
      </c>
      <c r="B30" s="33" t="s">
        <v>217</v>
      </c>
      <c r="C30" s="68">
        <v>0</v>
      </c>
      <c r="D30" s="9" t="str">
        <f t="shared" si="5"/>
        <v>N/A</v>
      </c>
      <c r="E30" s="8">
        <v>0</v>
      </c>
      <c r="F30" s="9" t="str">
        <f t="shared" si="2"/>
        <v>N/A</v>
      </c>
      <c r="G30" s="8">
        <v>0</v>
      </c>
      <c r="H30" s="9" t="str">
        <f t="shared" si="3"/>
        <v>N/A</v>
      </c>
      <c r="I30" s="10" t="s">
        <v>1742</v>
      </c>
      <c r="J30" s="10" t="s">
        <v>1742</v>
      </c>
      <c r="K30" s="9" t="str">
        <f t="shared" si="4"/>
        <v>N/A</v>
      </c>
    </row>
    <row r="31" spans="1:11" x14ac:dyDescent="0.25">
      <c r="A31" s="69" t="s">
        <v>32</v>
      </c>
      <c r="B31" s="33" t="s">
        <v>217</v>
      </c>
      <c r="C31" s="68">
        <v>71.977210869000004</v>
      </c>
      <c r="D31" s="9" t="str">
        <f t="shared" si="5"/>
        <v>N/A</v>
      </c>
      <c r="E31" s="8">
        <v>83.817049280999996</v>
      </c>
      <c r="F31" s="9" t="str">
        <f t="shared" si="2"/>
        <v>N/A</v>
      </c>
      <c r="G31" s="8">
        <v>83.741332507999999</v>
      </c>
      <c r="H31" s="9" t="str">
        <f t="shared" si="3"/>
        <v>N/A</v>
      </c>
      <c r="I31" s="10">
        <v>16.45</v>
      </c>
      <c r="J31" s="10">
        <v>-0.09</v>
      </c>
      <c r="K31" s="9" t="str">
        <f t="shared" ref="K31:K43" si="6">IF(J31="Div by 0", "N/A", IF(J31="N/A","N/A", IF(J31&gt;30, "No", IF(J31&lt;-30, "No", "Yes"))))</f>
        <v>Yes</v>
      </c>
    </row>
    <row r="32" spans="1:11" x14ac:dyDescent="0.25">
      <c r="A32" s="69" t="s">
        <v>39</v>
      </c>
      <c r="B32" s="33" t="s">
        <v>271</v>
      </c>
      <c r="C32" s="68">
        <v>74.743619624999994</v>
      </c>
      <c r="D32" s="9" t="str">
        <f>IF($B32="N/A","N/A",IF(C32&gt;100,"No",IF(C32&lt;85,"No","Yes")))</f>
        <v>No</v>
      </c>
      <c r="E32" s="8">
        <v>82.814535992000003</v>
      </c>
      <c r="F32" s="9" t="str">
        <f>IF($B32="N/A","N/A",IF(E32&gt;100,"No",IF(E32&lt;85,"No","Yes")))</f>
        <v>No</v>
      </c>
      <c r="G32" s="8">
        <v>83.52325639</v>
      </c>
      <c r="H32" s="9" t="str">
        <f>IF($B32="N/A","N/A",IF(G32&gt;100,"No",IF(G32&lt;85,"No","Yes")))</f>
        <v>No</v>
      </c>
      <c r="I32" s="10">
        <v>10.8</v>
      </c>
      <c r="J32" s="10">
        <v>0.85580000000000001</v>
      </c>
      <c r="K32" s="9" t="str">
        <f t="shared" si="6"/>
        <v>Yes</v>
      </c>
    </row>
    <row r="33" spans="1:11" x14ac:dyDescent="0.25">
      <c r="A33" s="69" t="s">
        <v>904</v>
      </c>
      <c r="B33" s="33" t="s">
        <v>217</v>
      </c>
      <c r="C33" s="68">
        <v>31.469238595</v>
      </c>
      <c r="D33" s="9" t="str">
        <f t="shared" si="5"/>
        <v>N/A</v>
      </c>
      <c r="E33" s="8">
        <v>29.386666431999998</v>
      </c>
      <c r="F33" s="9" t="str">
        <f t="shared" si="2"/>
        <v>N/A</v>
      </c>
      <c r="G33" s="8">
        <v>32.616532694999997</v>
      </c>
      <c r="H33" s="9" t="str">
        <f t="shared" si="3"/>
        <v>N/A</v>
      </c>
      <c r="I33" s="10">
        <v>-6.62</v>
      </c>
      <c r="J33" s="10">
        <v>10.99</v>
      </c>
      <c r="K33" s="9" t="str">
        <f t="shared" si="6"/>
        <v>Yes</v>
      </c>
    </row>
    <row r="34" spans="1:11" x14ac:dyDescent="0.25">
      <c r="A34" s="69" t="s">
        <v>845</v>
      </c>
      <c r="B34" s="33" t="s">
        <v>272</v>
      </c>
      <c r="C34" s="68">
        <v>10.250249516</v>
      </c>
      <c r="D34" s="9" t="str">
        <f>IF($B34="N/A","N/A",IF(C34&gt;25,"No",IF(C34&lt;5,"No","Yes")))</f>
        <v>Yes</v>
      </c>
      <c r="E34" s="8">
        <v>11.376810559999999</v>
      </c>
      <c r="F34" s="9" t="str">
        <f>IF($B34="N/A","N/A",IF(E34&gt;25,"No",IF(E34&lt;5,"No","Yes")))</f>
        <v>Yes</v>
      </c>
      <c r="G34" s="8">
        <v>9.9518945528000007</v>
      </c>
      <c r="H34" s="9" t="str">
        <f>IF($B34="N/A","N/A",IF(G34&gt;25,"No",IF(G34&lt;5,"No","Yes")))</f>
        <v>Yes</v>
      </c>
      <c r="I34" s="10">
        <v>10.99</v>
      </c>
      <c r="J34" s="10">
        <v>-12.5</v>
      </c>
      <c r="K34" s="9" t="str">
        <f t="shared" si="6"/>
        <v>Yes</v>
      </c>
    </row>
    <row r="35" spans="1:11" x14ac:dyDescent="0.25">
      <c r="A35" s="69" t="s">
        <v>846</v>
      </c>
      <c r="B35" s="33" t="s">
        <v>273</v>
      </c>
      <c r="C35" s="68">
        <v>40.170192065000002</v>
      </c>
      <c r="D35" s="9" t="str">
        <f>IF($B35="N/A","N/A",IF(C35&gt;70,"No",IF(C35&lt;40,"No","Yes")))</f>
        <v>Yes</v>
      </c>
      <c r="E35" s="8">
        <v>36.153933694999999</v>
      </c>
      <c r="F35" s="9" t="str">
        <f>IF($B35="N/A","N/A",IF(E35&gt;70,"No",IF(E35&lt;40,"No","Yes")))</f>
        <v>No</v>
      </c>
      <c r="G35" s="8">
        <v>36.647312892000002</v>
      </c>
      <c r="H35" s="9" t="str">
        <f>IF($B35="N/A","N/A",IF(G35&gt;70,"No",IF(G35&lt;40,"No","Yes")))</f>
        <v>No</v>
      </c>
      <c r="I35" s="10">
        <v>-10</v>
      </c>
      <c r="J35" s="10">
        <v>1.365</v>
      </c>
      <c r="K35" s="9" t="str">
        <f t="shared" si="6"/>
        <v>Yes</v>
      </c>
    </row>
    <row r="36" spans="1:11" x14ac:dyDescent="0.25">
      <c r="A36" s="69" t="s">
        <v>847</v>
      </c>
      <c r="B36" s="33" t="s">
        <v>274</v>
      </c>
      <c r="C36" s="68">
        <v>49.575504389000002</v>
      </c>
      <c r="D36" s="9" t="str">
        <f>IF($B36="N/A","N/A",IF(C36&gt;55,"No",IF(C36&lt;20,"No","Yes")))</f>
        <v>Yes</v>
      </c>
      <c r="E36" s="8">
        <v>52.466291738000002</v>
      </c>
      <c r="F36" s="9" t="str">
        <f>IF($B36="N/A","N/A",IF(E36&gt;55,"No",IF(E36&lt;20,"No","Yes")))</f>
        <v>Yes</v>
      </c>
      <c r="G36" s="8">
        <v>53.399408856999997</v>
      </c>
      <c r="H36" s="9" t="str">
        <f>IF($B36="N/A","N/A",IF(G36&gt;55,"No",IF(G36&lt;20,"No","Yes")))</f>
        <v>Yes</v>
      </c>
      <c r="I36" s="10">
        <v>5.8310000000000004</v>
      </c>
      <c r="J36" s="10">
        <v>1.7789999999999999</v>
      </c>
      <c r="K36" s="9" t="str">
        <f t="shared" si="6"/>
        <v>Yes</v>
      </c>
    </row>
    <row r="37" spans="1:11" x14ac:dyDescent="0.25">
      <c r="A37" s="69" t="s">
        <v>167</v>
      </c>
      <c r="B37" s="33" t="s">
        <v>250</v>
      </c>
      <c r="C37" s="68">
        <v>71.292569826999994</v>
      </c>
      <c r="D37" s="9" t="str">
        <f>IF($B37="N/A","N/A",IF(C37&gt;95,"Yes","No"))</f>
        <v>No</v>
      </c>
      <c r="E37" s="8">
        <v>90.787779116999999</v>
      </c>
      <c r="F37" s="9" t="str">
        <f>IF($B37="N/A","N/A",IF(E37&gt;95,"Yes","No"))</f>
        <v>No</v>
      </c>
      <c r="G37" s="8">
        <v>91.118185941999997</v>
      </c>
      <c r="H37" s="9" t="str">
        <f>IF($B37="N/A","N/A",IF(G37&gt;95,"Yes","No"))</f>
        <v>No</v>
      </c>
      <c r="I37" s="10">
        <v>27.35</v>
      </c>
      <c r="J37" s="10">
        <v>0.3639</v>
      </c>
      <c r="K37" s="9" t="str">
        <f t="shared" si="6"/>
        <v>Yes</v>
      </c>
    </row>
    <row r="38" spans="1:11" x14ac:dyDescent="0.25">
      <c r="A38" s="69" t="s">
        <v>41</v>
      </c>
      <c r="B38" s="33" t="s">
        <v>217</v>
      </c>
      <c r="C38" s="68">
        <v>100</v>
      </c>
      <c r="D38" s="9" t="str">
        <f t="shared" ref="D38:D47" si="7">IF($B38="N/A","N/A",IF(C38&gt;15,"No",IF(C38&lt;-15,"No","Yes")))</f>
        <v>N/A</v>
      </c>
      <c r="E38" s="8">
        <v>99.951018122999997</v>
      </c>
      <c r="F38" s="9" t="str">
        <f>IF($B38="N/A","N/A",IF(E38&gt;15,"No",IF(E38&lt;-15,"No","Yes")))</f>
        <v>N/A</v>
      </c>
      <c r="G38" s="8">
        <v>100</v>
      </c>
      <c r="H38" s="9" t="str">
        <f>IF($B38="N/A","N/A",IF(G38&gt;15,"No",IF(G38&lt;-15,"No","Yes")))</f>
        <v>N/A</v>
      </c>
      <c r="I38" s="10">
        <v>-4.9000000000000002E-2</v>
      </c>
      <c r="J38" s="10">
        <v>4.9000000000000002E-2</v>
      </c>
      <c r="K38" s="9" t="str">
        <f t="shared" si="6"/>
        <v>Yes</v>
      </c>
    </row>
    <row r="39" spans="1:11" x14ac:dyDescent="0.25">
      <c r="A39" s="69" t="s">
        <v>42</v>
      </c>
      <c r="B39" s="33" t="s">
        <v>217</v>
      </c>
      <c r="C39" s="68" t="s">
        <v>1742</v>
      </c>
      <c r="D39" s="9" t="str">
        <f t="shared" si="7"/>
        <v>N/A</v>
      </c>
      <c r="E39" s="8" t="s">
        <v>1742</v>
      </c>
      <c r="F39" s="9" t="str">
        <f>IF($B39="N/A","N/A",IF(E39&gt;15,"No",IF(E39&lt;-15,"No","Yes")))</f>
        <v>N/A</v>
      </c>
      <c r="G39" s="8" t="s">
        <v>1742</v>
      </c>
      <c r="H39" s="9" t="str">
        <f>IF($B39="N/A","N/A",IF(G39&gt;15,"No",IF(G39&lt;-15,"No","Yes")))</f>
        <v>N/A</v>
      </c>
      <c r="I39" s="10" t="s">
        <v>1742</v>
      </c>
      <c r="J39" s="10" t="s">
        <v>1742</v>
      </c>
      <c r="K39" s="9" t="str">
        <f t="shared" si="6"/>
        <v>N/A</v>
      </c>
    </row>
    <row r="40" spans="1:11" x14ac:dyDescent="0.25">
      <c r="A40" s="69" t="s">
        <v>43</v>
      </c>
      <c r="B40" s="33" t="s">
        <v>227</v>
      </c>
      <c r="C40" s="68">
        <v>72.203005395000005</v>
      </c>
      <c r="D40" s="9" t="str">
        <f>IF($B40="N/A","N/A",IF(C40&gt;100,"No",IF(C40&lt;98,"No","Yes")))</f>
        <v>No</v>
      </c>
      <c r="E40" s="8">
        <v>96.798490029000007</v>
      </c>
      <c r="F40" s="9" t="str">
        <f>IF($B40="N/A","N/A",IF(E40&gt;100,"No",IF(E40&lt;98,"No","Yes")))</f>
        <v>No</v>
      </c>
      <c r="G40" s="8">
        <v>97.458013886000003</v>
      </c>
      <c r="H40" s="9" t="str">
        <f>IF($B40="N/A","N/A",IF(G40&gt;100,"No",IF(G40&lt;98,"No","Yes")))</f>
        <v>No</v>
      </c>
      <c r="I40" s="10">
        <v>34.06</v>
      </c>
      <c r="J40" s="10">
        <v>0.68130000000000002</v>
      </c>
      <c r="K40" s="9" t="str">
        <f t="shared" si="6"/>
        <v>Yes</v>
      </c>
    </row>
    <row r="41" spans="1:11" x14ac:dyDescent="0.25">
      <c r="A41" s="69" t="s">
        <v>44</v>
      </c>
      <c r="B41" s="33" t="s">
        <v>217</v>
      </c>
      <c r="C41" s="68">
        <v>62.281284753999998</v>
      </c>
      <c r="D41" s="9" t="str">
        <f t="shared" si="7"/>
        <v>N/A</v>
      </c>
      <c r="E41" s="8">
        <v>46.674833161999999</v>
      </c>
      <c r="F41" s="9" t="str">
        <f t="shared" ref="F41:F47" si="8">IF($B41="N/A","N/A",IF(E41&gt;15,"No",IF(E41&lt;-15,"No","Yes")))</f>
        <v>N/A</v>
      </c>
      <c r="G41" s="8">
        <v>49.463508198</v>
      </c>
      <c r="H41" s="9" t="str">
        <f t="shared" ref="H41:H47" si="9">IF($B41="N/A","N/A",IF(G41&gt;15,"No",IF(G41&lt;-15,"No","Yes")))</f>
        <v>N/A</v>
      </c>
      <c r="I41" s="10">
        <v>-25.1</v>
      </c>
      <c r="J41" s="10">
        <v>5.9749999999999996</v>
      </c>
      <c r="K41" s="9" t="str">
        <f t="shared" si="6"/>
        <v>Yes</v>
      </c>
    </row>
    <row r="42" spans="1:11" x14ac:dyDescent="0.25">
      <c r="A42" s="69" t="s">
        <v>45</v>
      </c>
      <c r="B42" s="33" t="s">
        <v>217</v>
      </c>
      <c r="C42" s="68">
        <v>37.718715246000002</v>
      </c>
      <c r="D42" s="9" t="str">
        <f t="shared" si="7"/>
        <v>N/A</v>
      </c>
      <c r="E42" s="8">
        <v>53.325166838000001</v>
      </c>
      <c r="F42" s="9" t="str">
        <f t="shared" si="8"/>
        <v>N/A</v>
      </c>
      <c r="G42" s="8">
        <v>50.536491802</v>
      </c>
      <c r="H42" s="9" t="str">
        <f t="shared" si="9"/>
        <v>N/A</v>
      </c>
      <c r="I42" s="10">
        <v>41.38</v>
      </c>
      <c r="J42" s="10">
        <v>-5.23</v>
      </c>
      <c r="K42" s="9" t="str">
        <f t="shared" si="6"/>
        <v>Yes</v>
      </c>
    </row>
    <row r="43" spans="1:11" x14ac:dyDescent="0.25">
      <c r="A43" s="69" t="s">
        <v>50</v>
      </c>
      <c r="B43" s="33" t="s">
        <v>217</v>
      </c>
      <c r="C43" s="68">
        <v>0</v>
      </c>
      <c r="D43" s="9" t="str">
        <f t="shared" si="7"/>
        <v>N/A</v>
      </c>
      <c r="E43" s="8">
        <v>0</v>
      </c>
      <c r="F43" s="9" t="str">
        <f t="shared" si="8"/>
        <v>N/A</v>
      </c>
      <c r="G43" s="8">
        <v>0</v>
      </c>
      <c r="H43" s="9" t="str">
        <f t="shared" si="9"/>
        <v>N/A</v>
      </c>
      <c r="I43" s="10" t="s">
        <v>1742</v>
      </c>
      <c r="J43" s="10" t="s">
        <v>1742</v>
      </c>
      <c r="K43" s="9" t="str">
        <f t="shared" si="6"/>
        <v>N/A</v>
      </c>
    </row>
    <row r="44" spans="1:11" x14ac:dyDescent="0.25">
      <c r="A44" s="69" t="s">
        <v>907</v>
      </c>
      <c r="B44" s="33" t="s">
        <v>217</v>
      </c>
      <c r="C44" s="68">
        <v>85.246424642999997</v>
      </c>
      <c r="D44" s="9" t="str">
        <f t="shared" si="7"/>
        <v>N/A</v>
      </c>
      <c r="E44" s="8">
        <v>77.524575829</v>
      </c>
      <c r="F44" s="9" t="str">
        <f t="shared" si="8"/>
        <v>N/A</v>
      </c>
      <c r="G44" s="8">
        <v>80.089052429999995</v>
      </c>
      <c r="H44" s="9" t="str">
        <f t="shared" si="9"/>
        <v>N/A</v>
      </c>
      <c r="I44" s="10">
        <v>-9.06</v>
      </c>
      <c r="J44" s="10">
        <v>3.3079999999999998</v>
      </c>
      <c r="K44" s="9" t="str">
        <f>IF(J44="Div by 0", "N/A", IF(J44="N/A","N/A", IF(J44&gt;30, "No", IF(J44&lt;-30, "No", "Yes"))))</f>
        <v>Yes</v>
      </c>
    </row>
    <row r="45" spans="1:11" x14ac:dyDescent="0.25">
      <c r="A45" s="69" t="s">
        <v>908</v>
      </c>
      <c r="B45" s="33" t="s">
        <v>217</v>
      </c>
      <c r="C45" s="68">
        <v>14.753575357000001</v>
      </c>
      <c r="D45" s="9" t="str">
        <f t="shared" si="7"/>
        <v>N/A</v>
      </c>
      <c r="E45" s="8">
        <v>22.475424171</v>
      </c>
      <c r="F45" s="9" t="str">
        <f t="shared" si="8"/>
        <v>N/A</v>
      </c>
      <c r="G45" s="8">
        <v>19.910947570000001</v>
      </c>
      <c r="H45" s="9" t="str">
        <f t="shared" si="9"/>
        <v>N/A</v>
      </c>
      <c r="I45" s="10">
        <v>52.34</v>
      </c>
      <c r="J45" s="10">
        <v>-11.4</v>
      </c>
      <c r="K45" s="9" t="str">
        <f>IF(J45="Div by 0", "N/A", IF(J45="N/A","N/A", IF(J45&gt;30, "No", IF(J45&lt;-30, "No", "Yes"))))</f>
        <v>Yes</v>
      </c>
    </row>
    <row r="46" spans="1:11" x14ac:dyDescent="0.25">
      <c r="A46" s="69" t="s">
        <v>931</v>
      </c>
      <c r="B46" s="33" t="s">
        <v>217</v>
      </c>
      <c r="C46" s="68">
        <v>0</v>
      </c>
      <c r="D46" s="9" t="str">
        <f t="shared" si="7"/>
        <v>N/A</v>
      </c>
      <c r="E46" s="8">
        <v>9.2012699999999994E-5</v>
      </c>
      <c r="F46" s="9" t="str">
        <f t="shared" si="8"/>
        <v>N/A</v>
      </c>
      <c r="G46" s="8">
        <v>0</v>
      </c>
      <c r="H46" s="9" t="str">
        <f t="shared" si="9"/>
        <v>N/A</v>
      </c>
      <c r="I46" s="10" t="s">
        <v>1742</v>
      </c>
      <c r="J46" s="10">
        <v>-100</v>
      </c>
      <c r="K46" s="9" t="str">
        <f>IF(J46="Div by 0", "N/A", IF(J46="N/A","N/A", IF(J46&gt;30, "No", IF(J46&lt;-30, "No", "Yes"))))</f>
        <v>No</v>
      </c>
    </row>
    <row r="47" spans="1:11" x14ac:dyDescent="0.25">
      <c r="A47" s="69" t="s">
        <v>919</v>
      </c>
      <c r="B47" s="33" t="s">
        <v>217</v>
      </c>
      <c r="C47" s="68">
        <v>0</v>
      </c>
      <c r="D47" s="9" t="str">
        <f t="shared" si="7"/>
        <v>N/A</v>
      </c>
      <c r="E47" s="8">
        <v>0</v>
      </c>
      <c r="F47" s="9" t="str">
        <f t="shared" si="8"/>
        <v>N/A</v>
      </c>
      <c r="G47" s="8">
        <v>0</v>
      </c>
      <c r="H47" s="9" t="str">
        <f t="shared" si="9"/>
        <v>N/A</v>
      </c>
      <c r="I47" s="10" t="s">
        <v>1742</v>
      </c>
      <c r="J47" s="10" t="s">
        <v>1742</v>
      </c>
      <c r="K47" s="9" t="str">
        <f>IF(J47="Div by 0", "N/A", IF(J47="N/A","N/A", IF(J47&gt;30, "No", IF(J47&lt;-30, "No", "Yes"))))</f>
        <v>N/A</v>
      </c>
    </row>
    <row r="48" spans="1:11" ht="12" customHeight="1" x14ac:dyDescent="0.25">
      <c r="A48" s="148" t="s">
        <v>1648</v>
      </c>
      <c r="B48" s="149"/>
      <c r="C48" s="149"/>
      <c r="D48" s="149"/>
      <c r="E48" s="149"/>
      <c r="F48" s="149"/>
      <c r="G48" s="149"/>
      <c r="H48" s="149"/>
      <c r="I48" s="149"/>
      <c r="J48" s="149"/>
      <c r="K48" s="150"/>
    </row>
    <row r="49" spans="1:11" x14ac:dyDescent="0.25">
      <c r="A49" s="145" t="s">
        <v>1646</v>
      </c>
      <c r="B49" s="146"/>
      <c r="C49" s="146"/>
      <c r="D49" s="146"/>
      <c r="E49" s="146"/>
      <c r="F49" s="146"/>
      <c r="G49" s="146"/>
      <c r="H49" s="146"/>
      <c r="I49" s="146"/>
      <c r="J49" s="146"/>
      <c r="K49" s="147"/>
    </row>
  </sheetData>
  <mergeCells count="5">
    <mergeCell ref="A1:K1"/>
    <mergeCell ref="A2:K2"/>
    <mergeCell ref="A4:K4"/>
    <mergeCell ref="A48:K48"/>
    <mergeCell ref="A49:K49"/>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L53"/>
  <sheetViews>
    <sheetView zoomScaleNormal="100" workbookViewId="0">
      <pane xSplit="2" ySplit="5" topLeftCell="C21"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70" customWidth="1"/>
    <col min="2" max="2" width="10.7265625" style="18"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18"/>
  </cols>
  <sheetData>
    <row r="1" spans="1:11" s="17" customFormat="1" ht="18.75" customHeight="1" x14ac:dyDescent="0.25">
      <c r="A1" s="136" t="s">
        <v>1679</v>
      </c>
      <c r="B1" s="137"/>
      <c r="C1" s="137"/>
      <c r="D1" s="137"/>
      <c r="E1" s="137"/>
      <c r="F1" s="137"/>
      <c r="G1" s="137"/>
      <c r="H1" s="137"/>
      <c r="I1" s="137"/>
      <c r="J1" s="137"/>
      <c r="K1" s="138"/>
    </row>
    <row r="2" spans="1:11" ht="13" x14ac:dyDescent="0.3">
      <c r="A2" s="142" t="s">
        <v>1601</v>
      </c>
      <c r="B2" s="143"/>
      <c r="C2" s="143"/>
      <c r="D2" s="143"/>
      <c r="E2" s="143"/>
      <c r="F2" s="143"/>
      <c r="G2" s="143"/>
      <c r="H2" s="143"/>
      <c r="I2" s="143"/>
      <c r="J2" s="143"/>
      <c r="K2" s="144"/>
    </row>
    <row r="3" spans="1:11" ht="13" x14ac:dyDescent="0.3">
      <c r="A3" s="134" t="s">
        <v>1741</v>
      </c>
      <c r="B3" s="19"/>
      <c r="C3" s="19"/>
      <c r="D3" s="19"/>
      <c r="E3" s="19"/>
      <c r="F3" s="19"/>
      <c r="G3" s="19"/>
      <c r="H3" s="19"/>
      <c r="I3" s="19"/>
      <c r="J3" s="19"/>
      <c r="K3" s="20"/>
    </row>
    <row r="4" spans="1:11" ht="13" x14ac:dyDescent="0.3">
      <c r="A4" s="139" t="s">
        <v>650</v>
      </c>
      <c r="B4" s="140"/>
      <c r="C4" s="140"/>
      <c r="D4" s="140"/>
      <c r="E4" s="140"/>
      <c r="F4" s="140"/>
      <c r="G4" s="140"/>
      <c r="H4" s="140"/>
      <c r="I4" s="140"/>
      <c r="J4" s="140"/>
      <c r="K4" s="141"/>
    </row>
    <row r="5" spans="1:11" ht="52" x14ac:dyDescent="0.3">
      <c r="A5" s="21" t="s">
        <v>11</v>
      </c>
      <c r="B5" s="22" t="s">
        <v>216</v>
      </c>
      <c r="C5" s="22" t="s">
        <v>1670</v>
      </c>
      <c r="D5" s="22" t="s">
        <v>1671</v>
      </c>
      <c r="E5" s="22" t="s">
        <v>651</v>
      </c>
      <c r="F5" s="22" t="s">
        <v>1672</v>
      </c>
      <c r="G5" s="22" t="s">
        <v>652</v>
      </c>
      <c r="H5" s="22" t="s">
        <v>1673</v>
      </c>
      <c r="I5" s="23" t="s">
        <v>1674</v>
      </c>
      <c r="J5" s="23" t="s">
        <v>1675</v>
      </c>
      <c r="K5" s="22" t="s">
        <v>653</v>
      </c>
    </row>
    <row r="6" spans="1:11" x14ac:dyDescent="0.25">
      <c r="A6" s="66" t="s">
        <v>12</v>
      </c>
      <c r="B6" s="5" t="s">
        <v>217</v>
      </c>
      <c r="C6" s="67" t="s">
        <v>217</v>
      </c>
      <c r="D6" s="9" t="str">
        <f t="shared" ref="D6:D15" si="0">IF($B6="N/A","N/A",IF(C6&lt;0,"No","Yes"))</f>
        <v>N/A</v>
      </c>
      <c r="E6" s="67">
        <v>21340397</v>
      </c>
      <c r="F6" s="9" t="str">
        <f t="shared" ref="F6:F15" si="1">IF($B6="N/A","N/A",IF(E6&lt;0,"No","Yes"))</f>
        <v>N/A</v>
      </c>
      <c r="G6" s="67">
        <v>17833413</v>
      </c>
      <c r="H6" s="9" t="str">
        <f t="shared" ref="H6:H15" si="2">IF($B6="N/A","N/A",IF(G6&lt;0,"No","Yes"))</f>
        <v>N/A</v>
      </c>
      <c r="I6" s="10" t="s">
        <v>217</v>
      </c>
      <c r="J6" s="10">
        <v>-16.399999999999999</v>
      </c>
      <c r="K6" s="9" t="str">
        <f t="shared" ref="K6:K15" si="3">IF(J6="Div by 0", "N/A", IF(J6="N/A","N/A", IF(J6&gt;30, "No", IF(J6&lt;-30, "No", "Yes"))))</f>
        <v>Yes</v>
      </c>
    </row>
    <row r="7" spans="1:11" x14ac:dyDescent="0.25">
      <c r="A7" s="66" t="s">
        <v>445</v>
      </c>
      <c r="B7" s="5" t="s">
        <v>217</v>
      </c>
      <c r="C7" s="68" t="s">
        <v>217</v>
      </c>
      <c r="D7" s="9" t="str">
        <f t="shared" si="0"/>
        <v>N/A</v>
      </c>
      <c r="E7" s="68">
        <v>3.2589271887</v>
      </c>
      <c r="F7" s="9" t="str">
        <f t="shared" si="1"/>
        <v>N/A</v>
      </c>
      <c r="G7" s="68">
        <v>3.6473220241000002</v>
      </c>
      <c r="H7" s="9" t="str">
        <f t="shared" si="2"/>
        <v>N/A</v>
      </c>
      <c r="I7" s="10" t="s">
        <v>217</v>
      </c>
      <c r="J7" s="10">
        <v>11.92</v>
      </c>
      <c r="K7" s="9" t="str">
        <f t="shared" si="3"/>
        <v>Yes</v>
      </c>
    </row>
    <row r="8" spans="1:11" x14ac:dyDescent="0.25">
      <c r="A8" s="66" t="s">
        <v>446</v>
      </c>
      <c r="B8" s="5" t="s">
        <v>217</v>
      </c>
      <c r="C8" s="68" t="s">
        <v>217</v>
      </c>
      <c r="D8" s="9" t="str">
        <f t="shared" si="0"/>
        <v>N/A</v>
      </c>
      <c r="E8" s="68">
        <v>27.617447792</v>
      </c>
      <c r="F8" s="9" t="str">
        <f t="shared" si="1"/>
        <v>N/A</v>
      </c>
      <c r="G8" s="68">
        <v>26.394044706999999</v>
      </c>
      <c r="H8" s="9" t="str">
        <f t="shared" si="2"/>
        <v>N/A</v>
      </c>
      <c r="I8" s="10" t="s">
        <v>217</v>
      </c>
      <c r="J8" s="10">
        <v>-4.43</v>
      </c>
      <c r="K8" s="9" t="str">
        <f t="shared" si="3"/>
        <v>Yes</v>
      </c>
    </row>
    <row r="9" spans="1:11" x14ac:dyDescent="0.25">
      <c r="A9" s="66" t="s">
        <v>447</v>
      </c>
      <c r="B9" s="5" t="s">
        <v>217</v>
      </c>
      <c r="C9" s="68" t="s">
        <v>217</v>
      </c>
      <c r="D9" s="9" t="str">
        <f t="shared" si="0"/>
        <v>N/A</v>
      </c>
      <c r="E9" s="68">
        <v>47.297437811999998</v>
      </c>
      <c r="F9" s="9" t="str">
        <f t="shared" si="1"/>
        <v>N/A</v>
      </c>
      <c r="G9" s="68">
        <v>47.266067352999997</v>
      </c>
      <c r="H9" s="9" t="str">
        <f t="shared" si="2"/>
        <v>N/A</v>
      </c>
      <c r="I9" s="10" t="s">
        <v>217</v>
      </c>
      <c r="J9" s="10">
        <v>-6.6000000000000003E-2</v>
      </c>
      <c r="K9" s="9" t="str">
        <f t="shared" si="3"/>
        <v>Yes</v>
      </c>
    </row>
    <row r="10" spans="1:11" x14ac:dyDescent="0.25">
      <c r="A10" s="66" t="s">
        <v>448</v>
      </c>
      <c r="B10" s="5" t="s">
        <v>217</v>
      </c>
      <c r="C10" s="68" t="s">
        <v>217</v>
      </c>
      <c r="D10" s="9" t="str">
        <f t="shared" si="0"/>
        <v>N/A</v>
      </c>
      <c r="E10" s="68">
        <v>19.374461496999999</v>
      </c>
      <c r="F10" s="9" t="str">
        <f t="shared" si="1"/>
        <v>N/A</v>
      </c>
      <c r="G10" s="68">
        <v>20.401473347</v>
      </c>
      <c r="H10" s="9" t="str">
        <f t="shared" si="2"/>
        <v>N/A</v>
      </c>
      <c r="I10" s="10" t="s">
        <v>217</v>
      </c>
      <c r="J10" s="10">
        <v>5.3010000000000002</v>
      </c>
      <c r="K10" s="9" t="str">
        <f t="shared" si="3"/>
        <v>Yes</v>
      </c>
    </row>
    <row r="11" spans="1:11" ht="13" x14ac:dyDescent="0.3">
      <c r="A11" s="66" t="s">
        <v>1643</v>
      </c>
      <c r="B11" s="5" t="s">
        <v>217</v>
      </c>
      <c r="C11" s="68" t="s">
        <v>217</v>
      </c>
      <c r="D11" s="9" t="str">
        <f t="shared" si="0"/>
        <v>N/A</v>
      </c>
      <c r="E11" s="68">
        <v>97.237492817000003</v>
      </c>
      <c r="F11" s="9" t="str">
        <f t="shared" si="1"/>
        <v>N/A</v>
      </c>
      <c r="G11" s="68">
        <v>97.806768676000004</v>
      </c>
      <c r="H11" s="9" t="str">
        <f t="shared" si="2"/>
        <v>N/A</v>
      </c>
      <c r="I11" s="10" t="s">
        <v>217</v>
      </c>
      <c r="J11" s="10">
        <v>0.58540000000000003</v>
      </c>
      <c r="K11" s="9" t="str">
        <f t="shared" si="3"/>
        <v>Yes</v>
      </c>
    </row>
    <row r="12" spans="1:11" x14ac:dyDescent="0.25">
      <c r="A12" s="66" t="s">
        <v>16</v>
      </c>
      <c r="B12" s="5" t="s">
        <v>217</v>
      </c>
      <c r="C12" s="68" t="s">
        <v>217</v>
      </c>
      <c r="D12" s="9" t="str">
        <f t="shared" si="0"/>
        <v>N/A</v>
      </c>
      <c r="E12" s="68">
        <v>1.6663888680000001</v>
      </c>
      <c r="F12" s="9" t="str">
        <f t="shared" si="1"/>
        <v>N/A</v>
      </c>
      <c r="G12" s="68">
        <v>0.52129673659999998</v>
      </c>
      <c r="H12" s="9" t="str">
        <f t="shared" si="2"/>
        <v>N/A</v>
      </c>
      <c r="I12" s="10" t="s">
        <v>217</v>
      </c>
      <c r="J12" s="10">
        <v>-68.7</v>
      </c>
      <c r="K12" s="9" t="str">
        <f t="shared" si="3"/>
        <v>No</v>
      </c>
    </row>
    <row r="13" spans="1:11" x14ac:dyDescent="0.25">
      <c r="A13" s="66" t="s">
        <v>36</v>
      </c>
      <c r="B13" s="5" t="s">
        <v>217</v>
      </c>
      <c r="C13" s="68" t="s">
        <v>217</v>
      </c>
      <c r="D13" s="9" t="str">
        <f t="shared" si="0"/>
        <v>N/A</v>
      </c>
      <c r="E13" s="68">
        <v>5.6772113870999998</v>
      </c>
      <c r="F13" s="9" t="str">
        <f t="shared" si="1"/>
        <v>N/A</v>
      </c>
      <c r="G13" s="68">
        <v>2.4760994879</v>
      </c>
      <c r="H13" s="9" t="str">
        <f t="shared" si="2"/>
        <v>N/A</v>
      </c>
      <c r="I13" s="10" t="s">
        <v>217</v>
      </c>
      <c r="J13" s="10">
        <v>-56.4</v>
      </c>
      <c r="K13" s="9" t="str">
        <f t="shared" si="3"/>
        <v>No</v>
      </c>
    </row>
    <row r="14" spans="1:11" x14ac:dyDescent="0.25">
      <c r="A14" s="66" t="s">
        <v>37</v>
      </c>
      <c r="B14" s="5" t="s">
        <v>217</v>
      </c>
      <c r="C14" s="68" t="s">
        <v>217</v>
      </c>
      <c r="D14" s="9" t="str">
        <f t="shared" si="0"/>
        <v>N/A</v>
      </c>
      <c r="E14" s="68">
        <v>1.22835033E-2</v>
      </c>
      <c r="F14" s="9" t="str">
        <f t="shared" si="1"/>
        <v>N/A</v>
      </c>
      <c r="G14" s="68">
        <v>1.65658908E-2</v>
      </c>
      <c r="H14" s="9" t="str">
        <f t="shared" si="2"/>
        <v>N/A</v>
      </c>
      <c r="I14" s="10" t="s">
        <v>217</v>
      </c>
      <c r="J14" s="10">
        <v>34.86</v>
      </c>
      <c r="K14" s="9" t="str">
        <f t="shared" si="3"/>
        <v>No</v>
      </c>
    </row>
    <row r="15" spans="1:11" x14ac:dyDescent="0.25">
      <c r="A15" s="66" t="s">
        <v>38</v>
      </c>
      <c r="B15" s="5" t="s">
        <v>217</v>
      </c>
      <c r="C15" s="68" t="s">
        <v>217</v>
      </c>
      <c r="D15" s="9" t="str">
        <f t="shared" si="0"/>
        <v>N/A</v>
      </c>
      <c r="E15" s="68">
        <v>1.1789421361000001</v>
      </c>
      <c r="F15" s="9" t="str">
        <f t="shared" si="1"/>
        <v>N/A</v>
      </c>
      <c r="G15" s="68">
        <v>0.37503652459999998</v>
      </c>
      <c r="H15" s="9" t="str">
        <f t="shared" si="2"/>
        <v>N/A</v>
      </c>
      <c r="I15" s="10" t="s">
        <v>217</v>
      </c>
      <c r="J15" s="10">
        <v>-68.2</v>
      </c>
      <c r="K15" s="9" t="str">
        <f t="shared" si="3"/>
        <v>No</v>
      </c>
    </row>
    <row r="16" spans="1:11" x14ac:dyDescent="0.25">
      <c r="A16" s="66" t="s">
        <v>377</v>
      </c>
      <c r="B16" s="5" t="s">
        <v>217</v>
      </c>
      <c r="C16" s="8" t="s">
        <v>217</v>
      </c>
      <c r="D16" s="9" t="str">
        <f t="shared" ref="D16:D41" si="4">IF($B16="N/A","N/A",IF(C16&lt;0,"No","Yes"))</f>
        <v>N/A</v>
      </c>
      <c r="E16" s="8">
        <v>35.552286117000001</v>
      </c>
      <c r="F16" s="9" t="str">
        <f t="shared" ref="F16:F41" si="5">IF($B16="N/A","N/A",IF(E16&lt;0,"No","Yes"))</f>
        <v>N/A</v>
      </c>
      <c r="G16" s="8">
        <v>39.088193605999997</v>
      </c>
      <c r="H16" s="9" t="str">
        <f t="shared" ref="H16:H41" si="6">IF($B16="N/A","N/A",IF(G16&lt;0,"No","Yes"))</f>
        <v>N/A</v>
      </c>
      <c r="I16" s="10" t="s">
        <v>217</v>
      </c>
      <c r="J16" s="10">
        <v>9.9459999999999997</v>
      </c>
      <c r="K16" s="9" t="str">
        <f t="shared" ref="K16:K41" si="7">IF(J16="Div by 0", "N/A", IF(J16="N/A","N/A", IF(J16&gt;30, "No", IF(J16&lt;-30, "No", "Yes"))))</f>
        <v>Yes</v>
      </c>
    </row>
    <row r="17" spans="1:11" x14ac:dyDescent="0.25">
      <c r="A17" s="66" t="s">
        <v>378</v>
      </c>
      <c r="B17" s="5" t="s">
        <v>217</v>
      </c>
      <c r="C17" s="8" t="s">
        <v>217</v>
      </c>
      <c r="D17" s="9" t="str">
        <f t="shared" si="4"/>
        <v>N/A</v>
      </c>
      <c r="E17" s="8">
        <v>3.0692915413000001</v>
      </c>
      <c r="F17" s="9" t="str">
        <f t="shared" si="5"/>
        <v>N/A</v>
      </c>
      <c r="G17" s="8">
        <v>3.2124305089999998</v>
      </c>
      <c r="H17" s="9" t="str">
        <f t="shared" si="6"/>
        <v>N/A</v>
      </c>
      <c r="I17" s="10" t="s">
        <v>217</v>
      </c>
      <c r="J17" s="10">
        <v>4.6639999999999997</v>
      </c>
      <c r="K17" s="9" t="str">
        <f t="shared" si="7"/>
        <v>Yes</v>
      </c>
    </row>
    <row r="18" spans="1:11" x14ac:dyDescent="0.25">
      <c r="A18" s="66" t="s">
        <v>379</v>
      </c>
      <c r="B18" s="5" t="s">
        <v>217</v>
      </c>
      <c r="C18" s="8" t="s">
        <v>217</v>
      </c>
      <c r="D18" s="9" t="str">
        <f t="shared" si="4"/>
        <v>N/A</v>
      </c>
      <c r="E18" s="8">
        <v>0.27039328270000001</v>
      </c>
      <c r="F18" s="9" t="str">
        <f t="shared" si="5"/>
        <v>N/A</v>
      </c>
      <c r="G18" s="8">
        <v>0.39659262080000002</v>
      </c>
      <c r="H18" s="9" t="str">
        <f t="shared" si="6"/>
        <v>N/A</v>
      </c>
      <c r="I18" s="10" t="s">
        <v>217</v>
      </c>
      <c r="J18" s="10">
        <v>46.67</v>
      </c>
      <c r="K18" s="9" t="str">
        <f t="shared" si="7"/>
        <v>No</v>
      </c>
    </row>
    <row r="19" spans="1:11" x14ac:dyDescent="0.25">
      <c r="A19" s="66" t="s">
        <v>380</v>
      </c>
      <c r="B19" s="5" t="s">
        <v>217</v>
      </c>
      <c r="C19" s="8" t="s">
        <v>217</v>
      </c>
      <c r="D19" s="9" t="str">
        <f t="shared" si="4"/>
        <v>N/A</v>
      </c>
      <c r="E19" s="8">
        <v>10.856105442</v>
      </c>
      <c r="F19" s="9" t="str">
        <f t="shared" si="5"/>
        <v>N/A</v>
      </c>
      <c r="G19" s="8">
        <v>6.9727987569999996</v>
      </c>
      <c r="H19" s="9" t="str">
        <f t="shared" si="6"/>
        <v>N/A</v>
      </c>
      <c r="I19" s="10" t="s">
        <v>217</v>
      </c>
      <c r="J19" s="10">
        <v>-35.799999999999997</v>
      </c>
      <c r="K19" s="9" t="str">
        <f t="shared" si="7"/>
        <v>No</v>
      </c>
    </row>
    <row r="20" spans="1:11" x14ac:dyDescent="0.25">
      <c r="A20" s="66" t="s">
        <v>381</v>
      </c>
      <c r="B20" s="5" t="s">
        <v>217</v>
      </c>
      <c r="C20" s="8" t="s">
        <v>217</v>
      </c>
      <c r="D20" s="9" t="str">
        <f t="shared" si="4"/>
        <v>N/A</v>
      </c>
      <c r="E20" s="8">
        <v>2.4430426482000001</v>
      </c>
      <c r="F20" s="9" t="str">
        <f t="shared" si="5"/>
        <v>N/A</v>
      </c>
      <c r="G20" s="8">
        <v>1.6441496645</v>
      </c>
      <c r="H20" s="9" t="str">
        <f t="shared" si="6"/>
        <v>N/A</v>
      </c>
      <c r="I20" s="10" t="s">
        <v>217</v>
      </c>
      <c r="J20" s="10">
        <v>-32.700000000000003</v>
      </c>
      <c r="K20" s="9" t="str">
        <f t="shared" si="7"/>
        <v>No</v>
      </c>
    </row>
    <row r="21" spans="1:11" x14ac:dyDescent="0.25">
      <c r="A21" s="66" t="s">
        <v>382</v>
      </c>
      <c r="B21" s="5" t="s">
        <v>217</v>
      </c>
      <c r="C21" s="8" t="s">
        <v>217</v>
      </c>
      <c r="D21" s="9" t="str">
        <f t="shared" si="4"/>
        <v>N/A</v>
      </c>
      <c r="E21" s="8">
        <v>7.62966125E-2</v>
      </c>
      <c r="F21" s="9" t="str">
        <f t="shared" si="5"/>
        <v>N/A</v>
      </c>
      <c r="G21" s="8">
        <v>6.7698762999999995E-2</v>
      </c>
      <c r="H21" s="9" t="str">
        <f t="shared" si="6"/>
        <v>N/A</v>
      </c>
      <c r="I21" s="10" t="s">
        <v>217</v>
      </c>
      <c r="J21" s="10">
        <v>-11.3</v>
      </c>
      <c r="K21" s="9" t="str">
        <f t="shared" si="7"/>
        <v>Yes</v>
      </c>
    </row>
    <row r="22" spans="1:11" x14ac:dyDescent="0.25">
      <c r="A22" s="66" t="s">
        <v>383</v>
      </c>
      <c r="B22" s="5" t="s">
        <v>217</v>
      </c>
      <c r="C22" s="8" t="s">
        <v>217</v>
      </c>
      <c r="D22" s="9" t="str">
        <f t="shared" si="4"/>
        <v>N/A</v>
      </c>
      <c r="E22" s="8">
        <v>35.312084400000003</v>
      </c>
      <c r="F22" s="9" t="str">
        <f t="shared" si="5"/>
        <v>N/A</v>
      </c>
      <c r="G22" s="8">
        <v>36.086092999000002</v>
      </c>
      <c r="H22" s="9" t="str">
        <f t="shared" si="6"/>
        <v>N/A</v>
      </c>
      <c r="I22" s="10" t="s">
        <v>217</v>
      </c>
      <c r="J22" s="10">
        <v>2.1920000000000002</v>
      </c>
      <c r="K22" s="9" t="str">
        <f t="shared" si="7"/>
        <v>Yes</v>
      </c>
    </row>
    <row r="23" spans="1:11" x14ac:dyDescent="0.25">
      <c r="A23" s="66" t="s">
        <v>384</v>
      </c>
      <c r="B23" s="5" t="s">
        <v>217</v>
      </c>
      <c r="C23" s="8" t="s">
        <v>217</v>
      </c>
      <c r="D23" s="9" t="str">
        <f t="shared" si="4"/>
        <v>N/A</v>
      </c>
      <c r="E23" s="8">
        <v>0</v>
      </c>
      <c r="F23" s="9" t="str">
        <f t="shared" si="5"/>
        <v>N/A</v>
      </c>
      <c r="G23" s="8">
        <v>0</v>
      </c>
      <c r="H23" s="9" t="str">
        <f t="shared" si="6"/>
        <v>N/A</v>
      </c>
      <c r="I23" s="10" t="s">
        <v>217</v>
      </c>
      <c r="J23" s="10" t="s">
        <v>1742</v>
      </c>
      <c r="K23" s="9" t="str">
        <f t="shared" si="7"/>
        <v>N/A</v>
      </c>
    </row>
    <row r="24" spans="1:11" x14ac:dyDescent="0.25">
      <c r="A24" s="66" t="s">
        <v>385</v>
      </c>
      <c r="B24" s="5" t="s">
        <v>217</v>
      </c>
      <c r="C24" s="8" t="s">
        <v>217</v>
      </c>
      <c r="D24" s="9" t="str">
        <f t="shared" si="4"/>
        <v>N/A</v>
      </c>
      <c r="E24" s="8">
        <v>4.3814555090000002</v>
      </c>
      <c r="F24" s="9" t="str">
        <f t="shared" si="5"/>
        <v>N/A</v>
      </c>
      <c r="G24" s="8">
        <v>5.2010403168000003</v>
      </c>
      <c r="H24" s="9" t="str">
        <f t="shared" si="6"/>
        <v>N/A</v>
      </c>
      <c r="I24" s="10" t="s">
        <v>217</v>
      </c>
      <c r="J24" s="10">
        <v>18.71</v>
      </c>
      <c r="K24" s="9" t="str">
        <f t="shared" si="7"/>
        <v>Yes</v>
      </c>
    </row>
    <row r="25" spans="1:11" x14ac:dyDescent="0.25">
      <c r="A25" s="66" t="s">
        <v>386</v>
      </c>
      <c r="B25" s="5" t="s">
        <v>217</v>
      </c>
      <c r="C25" s="8" t="s">
        <v>217</v>
      </c>
      <c r="D25" s="9" t="str">
        <f t="shared" si="4"/>
        <v>N/A</v>
      </c>
      <c r="E25" s="8">
        <v>3.3622617236000001</v>
      </c>
      <c r="F25" s="9" t="str">
        <f t="shared" si="5"/>
        <v>N/A</v>
      </c>
      <c r="G25" s="8">
        <v>2.9534840022000002</v>
      </c>
      <c r="H25" s="9" t="str">
        <f t="shared" si="6"/>
        <v>N/A</v>
      </c>
      <c r="I25" s="10" t="s">
        <v>217</v>
      </c>
      <c r="J25" s="10">
        <v>-12.2</v>
      </c>
      <c r="K25" s="9" t="str">
        <f t="shared" si="7"/>
        <v>Yes</v>
      </c>
    </row>
    <row r="26" spans="1:11" x14ac:dyDescent="0.25">
      <c r="A26" s="66" t="s">
        <v>387</v>
      </c>
      <c r="B26" s="5" t="s">
        <v>217</v>
      </c>
      <c r="C26" s="8" t="s">
        <v>217</v>
      </c>
      <c r="D26" s="9" t="str">
        <f t="shared" si="4"/>
        <v>N/A</v>
      </c>
      <c r="E26" s="8">
        <v>0.33549047850000002</v>
      </c>
      <c r="F26" s="9" t="str">
        <f t="shared" si="5"/>
        <v>N/A</v>
      </c>
      <c r="G26" s="8">
        <v>0.62114862699999995</v>
      </c>
      <c r="H26" s="9" t="str">
        <f t="shared" si="6"/>
        <v>N/A</v>
      </c>
      <c r="I26" s="10" t="s">
        <v>217</v>
      </c>
      <c r="J26" s="10">
        <v>85.15</v>
      </c>
      <c r="K26" s="9" t="str">
        <f t="shared" si="7"/>
        <v>No</v>
      </c>
    </row>
    <row r="27" spans="1:11" x14ac:dyDescent="0.25">
      <c r="A27" s="66" t="s">
        <v>388</v>
      </c>
      <c r="B27" s="5" t="s">
        <v>217</v>
      </c>
      <c r="C27" s="8" t="s">
        <v>217</v>
      </c>
      <c r="D27" s="9" t="str">
        <f t="shared" si="4"/>
        <v>N/A</v>
      </c>
      <c r="E27" s="8">
        <v>0</v>
      </c>
      <c r="F27" s="9" t="str">
        <f t="shared" si="5"/>
        <v>N/A</v>
      </c>
      <c r="G27" s="8">
        <v>0</v>
      </c>
      <c r="H27" s="9" t="str">
        <f t="shared" si="6"/>
        <v>N/A</v>
      </c>
      <c r="I27" s="10" t="s">
        <v>217</v>
      </c>
      <c r="J27" s="10" t="s">
        <v>1742</v>
      </c>
      <c r="K27" s="9" t="str">
        <f t="shared" si="7"/>
        <v>N/A</v>
      </c>
    </row>
    <row r="28" spans="1:11" x14ac:dyDescent="0.25">
      <c r="A28" s="66" t="s">
        <v>389</v>
      </c>
      <c r="B28" s="5" t="s">
        <v>217</v>
      </c>
      <c r="C28" s="8" t="s">
        <v>217</v>
      </c>
      <c r="D28" s="9" t="str">
        <f t="shared" si="4"/>
        <v>N/A</v>
      </c>
      <c r="E28" s="8">
        <v>0</v>
      </c>
      <c r="F28" s="9" t="str">
        <f t="shared" si="5"/>
        <v>N/A</v>
      </c>
      <c r="G28" s="8">
        <v>0</v>
      </c>
      <c r="H28" s="9" t="str">
        <f t="shared" si="6"/>
        <v>N/A</v>
      </c>
      <c r="I28" s="10" t="s">
        <v>217</v>
      </c>
      <c r="J28" s="10" t="s">
        <v>1742</v>
      </c>
      <c r="K28" s="9" t="str">
        <f t="shared" si="7"/>
        <v>N/A</v>
      </c>
    </row>
    <row r="29" spans="1:11" x14ac:dyDescent="0.25">
      <c r="A29" s="66" t="s">
        <v>390</v>
      </c>
      <c r="B29" s="5" t="s">
        <v>217</v>
      </c>
      <c r="C29" s="8" t="s">
        <v>217</v>
      </c>
      <c r="D29" s="9" t="str">
        <f t="shared" si="4"/>
        <v>N/A</v>
      </c>
      <c r="E29" s="8">
        <v>0</v>
      </c>
      <c r="F29" s="9" t="str">
        <f t="shared" si="5"/>
        <v>N/A</v>
      </c>
      <c r="G29" s="8">
        <v>0</v>
      </c>
      <c r="H29" s="9" t="str">
        <f t="shared" si="6"/>
        <v>N/A</v>
      </c>
      <c r="I29" s="10" t="s">
        <v>217</v>
      </c>
      <c r="J29" s="10" t="s">
        <v>1742</v>
      </c>
      <c r="K29" s="9" t="str">
        <f t="shared" si="7"/>
        <v>N/A</v>
      </c>
    </row>
    <row r="30" spans="1:11" x14ac:dyDescent="0.25">
      <c r="A30" s="66" t="s">
        <v>391</v>
      </c>
      <c r="B30" s="5" t="s">
        <v>217</v>
      </c>
      <c r="C30" s="8" t="s">
        <v>217</v>
      </c>
      <c r="D30" s="9" t="str">
        <f t="shared" si="4"/>
        <v>N/A</v>
      </c>
      <c r="E30" s="8">
        <v>0.17351129879999999</v>
      </c>
      <c r="F30" s="9" t="str">
        <f t="shared" si="5"/>
        <v>N/A</v>
      </c>
      <c r="G30" s="8">
        <v>0.15345912749999999</v>
      </c>
      <c r="H30" s="9" t="str">
        <f t="shared" si="6"/>
        <v>N/A</v>
      </c>
      <c r="I30" s="10" t="s">
        <v>217</v>
      </c>
      <c r="J30" s="10">
        <v>-11.6</v>
      </c>
      <c r="K30" s="9" t="str">
        <f t="shared" si="7"/>
        <v>Yes</v>
      </c>
    </row>
    <row r="31" spans="1:11" x14ac:dyDescent="0.25">
      <c r="A31" s="66" t="s">
        <v>392</v>
      </c>
      <c r="B31" s="5" t="s">
        <v>217</v>
      </c>
      <c r="C31" s="8" t="s">
        <v>217</v>
      </c>
      <c r="D31" s="9" t="str">
        <f t="shared" si="4"/>
        <v>N/A</v>
      </c>
      <c r="E31" s="8">
        <v>0</v>
      </c>
      <c r="F31" s="9" t="str">
        <f t="shared" si="5"/>
        <v>N/A</v>
      </c>
      <c r="G31" s="8">
        <v>0</v>
      </c>
      <c r="H31" s="9" t="str">
        <f t="shared" si="6"/>
        <v>N/A</v>
      </c>
      <c r="I31" s="10" t="s">
        <v>217</v>
      </c>
      <c r="J31" s="10" t="s">
        <v>1742</v>
      </c>
      <c r="K31" s="9" t="str">
        <f t="shared" si="7"/>
        <v>N/A</v>
      </c>
    </row>
    <row r="32" spans="1:11" x14ac:dyDescent="0.25">
      <c r="A32" s="66" t="s">
        <v>393</v>
      </c>
      <c r="B32" s="5" t="s">
        <v>217</v>
      </c>
      <c r="C32" s="8" t="s">
        <v>217</v>
      </c>
      <c r="D32" s="9" t="str">
        <f t="shared" si="4"/>
        <v>N/A</v>
      </c>
      <c r="E32" s="8">
        <v>0</v>
      </c>
      <c r="F32" s="9" t="str">
        <f t="shared" si="5"/>
        <v>N/A</v>
      </c>
      <c r="G32" s="8">
        <v>0</v>
      </c>
      <c r="H32" s="9" t="str">
        <f t="shared" si="6"/>
        <v>N/A</v>
      </c>
      <c r="I32" s="10" t="s">
        <v>217</v>
      </c>
      <c r="J32" s="10" t="s">
        <v>1742</v>
      </c>
      <c r="K32" s="9" t="str">
        <f t="shared" si="7"/>
        <v>N/A</v>
      </c>
    </row>
    <row r="33" spans="1:11" x14ac:dyDescent="0.25">
      <c r="A33" s="66" t="s">
        <v>394</v>
      </c>
      <c r="B33" s="5" t="s">
        <v>217</v>
      </c>
      <c r="C33" s="8" t="s">
        <v>217</v>
      </c>
      <c r="D33" s="9" t="str">
        <f t="shared" si="4"/>
        <v>N/A</v>
      </c>
      <c r="E33" s="8">
        <v>0</v>
      </c>
      <c r="F33" s="9" t="str">
        <f t="shared" si="5"/>
        <v>N/A</v>
      </c>
      <c r="G33" s="8">
        <v>0</v>
      </c>
      <c r="H33" s="9" t="str">
        <f t="shared" si="6"/>
        <v>N/A</v>
      </c>
      <c r="I33" s="10" t="s">
        <v>217</v>
      </c>
      <c r="J33" s="10" t="s">
        <v>1742</v>
      </c>
      <c r="K33" s="9" t="str">
        <f t="shared" si="7"/>
        <v>N/A</v>
      </c>
    </row>
    <row r="34" spans="1:11" x14ac:dyDescent="0.25">
      <c r="A34" s="66" t="s">
        <v>395</v>
      </c>
      <c r="B34" s="5" t="s">
        <v>217</v>
      </c>
      <c r="C34" s="8" t="s">
        <v>217</v>
      </c>
      <c r="D34" s="9" t="str">
        <f t="shared" si="4"/>
        <v>N/A</v>
      </c>
      <c r="E34" s="8">
        <v>1.6963133E-3</v>
      </c>
      <c r="F34" s="9" t="str">
        <f t="shared" si="5"/>
        <v>N/A</v>
      </c>
      <c r="G34" s="8">
        <v>2.5177457999999999E-3</v>
      </c>
      <c r="H34" s="9" t="str">
        <f t="shared" si="6"/>
        <v>N/A</v>
      </c>
      <c r="I34" s="10" t="s">
        <v>217</v>
      </c>
      <c r="J34" s="10">
        <v>48.42</v>
      </c>
      <c r="K34" s="9" t="str">
        <f t="shared" si="7"/>
        <v>No</v>
      </c>
    </row>
    <row r="35" spans="1:11" x14ac:dyDescent="0.25">
      <c r="A35" s="66" t="s">
        <v>396</v>
      </c>
      <c r="B35" s="5" t="s">
        <v>217</v>
      </c>
      <c r="C35" s="8" t="s">
        <v>217</v>
      </c>
      <c r="D35" s="9" t="str">
        <f t="shared" si="4"/>
        <v>N/A</v>
      </c>
      <c r="E35" s="8">
        <v>0.2128685797</v>
      </c>
      <c r="F35" s="9" t="str">
        <f t="shared" si="5"/>
        <v>N/A</v>
      </c>
      <c r="G35" s="8">
        <v>0.28922674529999998</v>
      </c>
      <c r="H35" s="9" t="str">
        <f t="shared" si="6"/>
        <v>N/A</v>
      </c>
      <c r="I35" s="10" t="s">
        <v>217</v>
      </c>
      <c r="J35" s="10">
        <v>35.869999999999997</v>
      </c>
      <c r="K35" s="9" t="str">
        <f t="shared" si="7"/>
        <v>No</v>
      </c>
    </row>
    <row r="36" spans="1:11" x14ac:dyDescent="0.25">
      <c r="A36" s="66" t="s">
        <v>397</v>
      </c>
      <c r="B36" s="5" t="s">
        <v>217</v>
      </c>
      <c r="C36" s="8" t="s">
        <v>217</v>
      </c>
      <c r="D36" s="9" t="str">
        <f t="shared" si="4"/>
        <v>N/A</v>
      </c>
      <c r="E36" s="8">
        <v>0</v>
      </c>
      <c r="F36" s="9" t="str">
        <f t="shared" si="5"/>
        <v>N/A</v>
      </c>
      <c r="G36" s="8">
        <v>0</v>
      </c>
      <c r="H36" s="9" t="str">
        <f t="shared" si="6"/>
        <v>N/A</v>
      </c>
      <c r="I36" s="10" t="s">
        <v>217</v>
      </c>
      <c r="J36" s="10" t="s">
        <v>1742</v>
      </c>
      <c r="K36" s="9" t="str">
        <f t="shared" si="7"/>
        <v>N/A</v>
      </c>
    </row>
    <row r="37" spans="1:11" x14ac:dyDescent="0.25">
      <c r="A37" s="66" t="s">
        <v>398</v>
      </c>
      <c r="B37" s="5" t="s">
        <v>217</v>
      </c>
      <c r="C37" s="8" t="s">
        <v>217</v>
      </c>
      <c r="D37" s="9" t="str">
        <f t="shared" si="4"/>
        <v>N/A</v>
      </c>
      <c r="E37" s="8">
        <v>0</v>
      </c>
      <c r="F37" s="9" t="str">
        <f t="shared" si="5"/>
        <v>N/A</v>
      </c>
      <c r="G37" s="8">
        <v>0</v>
      </c>
      <c r="H37" s="9" t="str">
        <f t="shared" si="6"/>
        <v>N/A</v>
      </c>
      <c r="I37" s="10" t="s">
        <v>217</v>
      </c>
      <c r="J37" s="10" t="s">
        <v>1742</v>
      </c>
      <c r="K37" s="9" t="str">
        <f t="shared" si="7"/>
        <v>N/A</v>
      </c>
    </row>
    <row r="38" spans="1:11" x14ac:dyDescent="0.25">
      <c r="A38" s="66" t="s">
        <v>399</v>
      </c>
      <c r="B38" s="5" t="s">
        <v>217</v>
      </c>
      <c r="C38" s="8" t="s">
        <v>217</v>
      </c>
      <c r="D38" s="9" t="str">
        <f t="shared" si="4"/>
        <v>N/A</v>
      </c>
      <c r="E38" s="8">
        <v>7.2313556299999998E-2</v>
      </c>
      <c r="F38" s="9" t="str">
        <f t="shared" si="5"/>
        <v>N/A</v>
      </c>
      <c r="G38" s="8">
        <v>5.0893230599999999E-2</v>
      </c>
      <c r="H38" s="9" t="str">
        <f t="shared" si="6"/>
        <v>N/A</v>
      </c>
      <c r="I38" s="10" t="s">
        <v>217</v>
      </c>
      <c r="J38" s="10">
        <v>-29.6</v>
      </c>
      <c r="K38" s="9" t="str">
        <f t="shared" si="7"/>
        <v>Yes</v>
      </c>
    </row>
    <row r="39" spans="1:11" x14ac:dyDescent="0.25">
      <c r="A39" s="66" t="s">
        <v>400</v>
      </c>
      <c r="B39" s="5" t="s">
        <v>217</v>
      </c>
      <c r="C39" s="8" t="s">
        <v>217</v>
      </c>
      <c r="D39" s="9" t="str">
        <f t="shared" si="4"/>
        <v>N/A</v>
      </c>
      <c r="E39" s="8">
        <v>3.8079891391</v>
      </c>
      <c r="F39" s="9" t="str">
        <f t="shared" si="5"/>
        <v>N/A</v>
      </c>
      <c r="G39" s="8">
        <v>3.1882399628</v>
      </c>
      <c r="H39" s="9" t="str">
        <f t="shared" si="6"/>
        <v>N/A</v>
      </c>
      <c r="I39" s="10" t="s">
        <v>217</v>
      </c>
      <c r="J39" s="10">
        <v>-16.3</v>
      </c>
      <c r="K39" s="9" t="str">
        <f t="shared" si="7"/>
        <v>Yes</v>
      </c>
    </row>
    <row r="40" spans="1:11" x14ac:dyDescent="0.25">
      <c r="A40" s="66" t="s">
        <v>401</v>
      </c>
      <c r="B40" s="5" t="s">
        <v>217</v>
      </c>
      <c r="C40" s="8" t="s">
        <v>217</v>
      </c>
      <c r="D40" s="9" t="str">
        <f t="shared" si="4"/>
        <v>N/A</v>
      </c>
      <c r="E40" s="8">
        <v>7.2908671800000005E-2</v>
      </c>
      <c r="F40" s="9" t="str">
        <f t="shared" si="5"/>
        <v>N/A</v>
      </c>
      <c r="G40" s="8">
        <v>7.2010893300000003E-2</v>
      </c>
      <c r="H40" s="9" t="str">
        <f t="shared" si="6"/>
        <v>N/A</v>
      </c>
      <c r="I40" s="10" t="s">
        <v>217</v>
      </c>
      <c r="J40" s="10">
        <v>-1.23</v>
      </c>
      <c r="K40" s="9" t="str">
        <f t="shared" si="7"/>
        <v>Yes</v>
      </c>
    </row>
    <row r="41" spans="1:11" x14ac:dyDescent="0.25">
      <c r="A41" s="66" t="s">
        <v>402</v>
      </c>
      <c r="B41" s="5" t="s">
        <v>217</v>
      </c>
      <c r="C41" s="8" t="s">
        <v>217</v>
      </c>
      <c r="D41" s="9" t="str">
        <f t="shared" si="4"/>
        <v>N/A</v>
      </c>
      <c r="E41" s="8">
        <v>4.6859483999999997E-6</v>
      </c>
      <c r="F41" s="9" t="str">
        <f t="shared" si="5"/>
        <v>N/A</v>
      </c>
      <c r="G41" s="8">
        <v>2.24298E-5</v>
      </c>
      <c r="H41" s="9" t="str">
        <f t="shared" si="6"/>
        <v>N/A</v>
      </c>
      <c r="I41" s="10" t="s">
        <v>217</v>
      </c>
      <c r="J41" s="10">
        <v>378.7</v>
      </c>
      <c r="K41" s="9" t="str">
        <f t="shared" si="7"/>
        <v>No</v>
      </c>
    </row>
    <row r="42" spans="1:11" x14ac:dyDescent="0.25">
      <c r="A42" s="66" t="s">
        <v>32</v>
      </c>
      <c r="B42" s="5" t="s">
        <v>217</v>
      </c>
      <c r="C42" s="8" t="s">
        <v>217</v>
      </c>
      <c r="D42" s="9" t="str">
        <f t="shared" ref="D42:D51" si="8">IF($B42="N/A","N/A",IF(C42&lt;0,"No","Yes"))</f>
        <v>N/A</v>
      </c>
      <c r="E42" s="8">
        <v>93.049890309000006</v>
      </c>
      <c r="F42" s="9" t="str">
        <f t="shared" ref="F42:F51" si="9">IF($B42="N/A","N/A",IF(E42&lt;0,"No","Yes"))</f>
        <v>N/A</v>
      </c>
      <c r="G42" s="8">
        <v>91.113781752999998</v>
      </c>
      <c r="H42" s="9" t="str">
        <f t="shared" ref="H42:H51" si="10">IF($B42="N/A","N/A",IF(G42&lt;0,"No","Yes"))</f>
        <v>N/A</v>
      </c>
      <c r="I42" s="10" t="s">
        <v>217</v>
      </c>
      <c r="J42" s="10">
        <v>-2.08</v>
      </c>
      <c r="K42" s="9" t="str">
        <f t="shared" ref="K42:K51" si="11">IF(J42="Div by 0", "N/A", IF(J42="N/A","N/A", IF(J42&gt;30, "No", IF(J42&lt;-30, "No", "Yes"))))</f>
        <v>Yes</v>
      </c>
    </row>
    <row r="43" spans="1:11" x14ac:dyDescent="0.25">
      <c r="A43" s="66" t="s">
        <v>39</v>
      </c>
      <c r="B43" s="5" t="s">
        <v>217</v>
      </c>
      <c r="C43" s="8" t="s">
        <v>217</v>
      </c>
      <c r="D43" s="9" t="str">
        <f t="shared" si="8"/>
        <v>N/A</v>
      </c>
      <c r="E43" s="8">
        <v>95.669610526</v>
      </c>
      <c r="F43" s="9" t="str">
        <f t="shared" si="9"/>
        <v>N/A</v>
      </c>
      <c r="G43" s="8">
        <v>94.276243600000001</v>
      </c>
      <c r="H43" s="9" t="str">
        <f t="shared" si="10"/>
        <v>N/A</v>
      </c>
      <c r="I43" s="10" t="s">
        <v>217</v>
      </c>
      <c r="J43" s="10">
        <v>-1.46</v>
      </c>
      <c r="K43" s="9" t="str">
        <f t="shared" si="11"/>
        <v>Yes</v>
      </c>
    </row>
    <row r="44" spans="1:11" x14ac:dyDescent="0.25">
      <c r="A44" s="66" t="s">
        <v>40</v>
      </c>
      <c r="B44" s="5" t="s">
        <v>217</v>
      </c>
      <c r="C44" s="8" t="s">
        <v>217</v>
      </c>
      <c r="D44" s="9" t="str">
        <f t="shared" si="8"/>
        <v>N/A</v>
      </c>
      <c r="E44" s="8">
        <v>26.622155894999999</v>
      </c>
      <c r="F44" s="9" t="str">
        <f t="shared" si="9"/>
        <v>N/A</v>
      </c>
      <c r="G44" s="8">
        <v>30.372540025999999</v>
      </c>
      <c r="H44" s="9" t="str">
        <f t="shared" si="10"/>
        <v>N/A</v>
      </c>
      <c r="I44" s="10" t="s">
        <v>217</v>
      </c>
      <c r="J44" s="10">
        <v>14.09</v>
      </c>
      <c r="K44" s="9" t="str">
        <f t="shared" si="11"/>
        <v>Yes</v>
      </c>
    </row>
    <row r="45" spans="1:11" x14ac:dyDescent="0.25">
      <c r="A45" s="66" t="s">
        <v>167</v>
      </c>
      <c r="B45" s="5" t="s">
        <v>217</v>
      </c>
      <c r="C45" s="8" t="s">
        <v>217</v>
      </c>
      <c r="D45" s="9" t="str">
        <f t="shared" si="8"/>
        <v>N/A</v>
      </c>
      <c r="E45" s="8">
        <v>90.084256632999995</v>
      </c>
      <c r="F45" s="9" t="str">
        <f t="shared" si="9"/>
        <v>N/A</v>
      </c>
      <c r="G45" s="8">
        <v>96.785348940000006</v>
      </c>
      <c r="H45" s="9" t="str">
        <f t="shared" si="10"/>
        <v>N/A</v>
      </c>
      <c r="I45" s="10" t="s">
        <v>217</v>
      </c>
      <c r="J45" s="10">
        <v>7.4390000000000001</v>
      </c>
      <c r="K45" s="9" t="str">
        <f t="shared" si="11"/>
        <v>Yes</v>
      </c>
    </row>
    <row r="46" spans="1:11" x14ac:dyDescent="0.25">
      <c r="A46" s="66" t="s">
        <v>41</v>
      </c>
      <c r="B46" s="5" t="s">
        <v>217</v>
      </c>
      <c r="C46" s="8" t="s">
        <v>217</v>
      </c>
      <c r="D46" s="9" t="str">
        <f t="shared" si="8"/>
        <v>N/A</v>
      </c>
      <c r="E46" s="8">
        <v>100</v>
      </c>
      <c r="F46" s="9" t="str">
        <f t="shared" si="9"/>
        <v>N/A</v>
      </c>
      <c r="G46" s="8">
        <v>100</v>
      </c>
      <c r="H46" s="9" t="str">
        <f t="shared" si="10"/>
        <v>N/A</v>
      </c>
      <c r="I46" s="10" t="s">
        <v>217</v>
      </c>
      <c r="J46" s="10">
        <v>0</v>
      </c>
      <c r="K46" s="9" t="str">
        <f t="shared" si="11"/>
        <v>Yes</v>
      </c>
    </row>
    <row r="47" spans="1:11" x14ac:dyDescent="0.25">
      <c r="A47" s="66" t="s">
        <v>42</v>
      </c>
      <c r="B47" s="5" t="s">
        <v>217</v>
      </c>
      <c r="C47" s="8" t="s">
        <v>217</v>
      </c>
      <c r="D47" s="9" t="str">
        <f t="shared" si="8"/>
        <v>N/A</v>
      </c>
      <c r="E47" s="8">
        <v>100</v>
      </c>
      <c r="F47" s="9" t="str">
        <f t="shared" si="9"/>
        <v>N/A</v>
      </c>
      <c r="G47" s="8">
        <v>100</v>
      </c>
      <c r="H47" s="9" t="str">
        <f t="shared" si="10"/>
        <v>N/A</v>
      </c>
      <c r="I47" s="10" t="s">
        <v>217</v>
      </c>
      <c r="J47" s="10">
        <v>0</v>
      </c>
      <c r="K47" s="9" t="str">
        <f t="shared" si="11"/>
        <v>Yes</v>
      </c>
    </row>
    <row r="48" spans="1:11" x14ac:dyDescent="0.25">
      <c r="A48" s="66" t="s">
        <v>43</v>
      </c>
      <c r="B48" s="5" t="s">
        <v>217</v>
      </c>
      <c r="C48" s="8" t="s">
        <v>217</v>
      </c>
      <c r="D48" s="9" t="str">
        <f t="shared" si="8"/>
        <v>N/A</v>
      </c>
      <c r="E48" s="8">
        <v>96.292608255000005</v>
      </c>
      <c r="F48" s="9" t="str">
        <f t="shared" si="9"/>
        <v>N/A</v>
      </c>
      <c r="G48" s="8">
        <v>98.766589302</v>
      </c>
      <c r="H48" s="9" t="str">
        <f t="shared" si="10"/>
        <v>N/A</v>
      </c>
      <c r="I48" s="10" t="s">
        <v>217</v>
      </c>
      <c r="J48" s="10">
        <v>2.569</v>
      </c>
      <c r="K48" s="9" t="str">
        <f t="shared" si="11"/>
        <v>Yes</v>
      </c>
    </row>
    <row r="49" spans="1:12" x14ac:dyDescent="0.25">
      <c r="A49" s="66" t="s">
        <v>44</v>
      </c>
      <c r="B49" s="5" t="s">
        <v>217</v>
      </c>
      <c r="C49" s="8" t="s">
        <v>217</v>
      </c>
      <c r="D49" s="9" t="str">
        <f t="shared" si="8"/>
        <v>N/A</v>
      </c>
      <c r="E49" s="8">
        <v>83.79574891</v>
      </c>
      <c r="F49" s="9" t="str">
        <f t="shared" si="9"/>
        <v>N/A</v>
      </c>
      <c r="G49" s="8">
        <v>84.193770024000003</v>
      </c>
      <c r="H49" s="9" t="str">
        <f t="shared" si="10"/>
        <v>N/A</v>
      </c>
      <c r="I49" s="10" t="s">
        <v>217</v>
      </c>
      <c r="J49" s="10">
        <v>0.47499999999999998</v>
      </c>
      <c r="K49" s="9" t="str">
        <f t="shared" si="11"/>
        <v>Yes</v>
      </c>
    </row>
    <row r="50" spans="1:12" x14ac:dyDescent="0.25">
      <c r="A50" s="66" t="s">
        <v>45</v>
      </c>
      <c r="B50" s="5" t="s">
        <v>217</v>
      </c>
      <c r="C50" s="8" t="s">
        <v>217</v>
      </c>
      <c r="D50" s="9" t="str">
        <f t="shared" si="8"/>
        <v>N/A</v>
      </c>
      <c r="E50" s="8">
        <v>16.20425109</v>
      </c>
      <c r="F50" s="9" t="str">
        <f t="shared" si="9"/>
        <v>N/A</v>
      </c>
      <c r="G50" s="8">
        <v>15.806229975999999</v>
      </c>
      <c r="H50" s="9" t="str">
        <f t="shared" si="10"/>
        <v>N/A</v>
      </c>
      <c r="I50" s="10" t="s">
        <v>217</v>
      </c>
      <c r="J50" s="10">
        <v>-2.46</v>
      </c>
      <c r="K50" s="9" t="str">
        <f t="shared" si="11"/>
        <v>Yes</v>
      </c>
    </row>
    <row r="51" spans="1:12" x14ac:dyDescent="0.25">
      <c r="A51" s="66" t="s">
        <v>50</v>
      </c>
      <c r="B51" s="5" t="s">
        <v>217</v>
      </c>
      <c r="C51" s="8" t="s">
        <v>217</v>
      </c>
      <c r="D51" s="9" t="str">
        <f t="shared" si="8"/>
        <v>N/A</v>
      </c>
      <c r="E51" s="8">
        <v>0</v>
      </c>
      <c r="F51" s="9" t="str">
        <f t="shared" si="9"/>
        <v>N/A</v>
      </c>
      <c r="G51" s="8">
        <v>0</v>
      </c>
      <c r="H51" s="9" t="str">
        <f t="shared" si="10"/>
        <v>N/A</v>
      </c>
      <c r="I51" s="10" t="s">
        <v>217</v>
      </c>
      <c r="J51" s="10" t="s">
        <v>1742</v>
      </c>
      <c r="K51" s="9" t="str">
        <f t="shared" si="11"/>
        <v>N/A</v>
      </c>
      <c r="L51" s="49"/>
    </row>
    <row r="52" spans="1:12" ht="12" customHeight="1" x14ac:dyDescent="0.25">
      <c r="A52" s="148" t="s">
        <v>1648</v>
      </c>
      <c r="B52" s="149"/>
      <c r="C52" s="149"/>
      <c r="D52" s="149"/>
      <c r="E52" s="149"/>
      <c r="F52" s="149"/>
      <c r="G52" s="149"/>
      <c r="H52" s="149"/>
      <c r="I52" s="149"/>
      <c r="J52" s="149"/>
      <c r="K52" s="150"/>
    </row>
    <row r="53" spans="1:12" x14ac:dyDescent="0.25">
      <c r="A53" s="145" t="s">
        <v>1646</v>
      </c>
      <c r="B53" s="146"/>
      <c r="C53" s="146"/>
      <c r="D53" s="146"/>
      <c r="E53" s="146"/>
      <c r="F53" s="146"/>
      <c r="G53" s="146"/>
      <c r="H53" s="146"/>
      <c r="I53" s="146"/>
      <c r="J53" s="146"/>
      <c r="K53" s="147"/>
    </row>
  </sheetData>
  <mergeCells count="5">
    <mergeCell ref="A1:K1"/>
    <mergeCell ref="A2:K2"/>
    <mergeCell ref="A4:K4"/>
    <mergeCell ref="A52:K52"/>
    <mergeCell ref="A53:K5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4"/>
  <dimension ref="A1:K40"/>
  <sheetViews>
    <sheetView zoomScaleNormal="100" zoomScaleSheetLayoutView="85" workbookViewId="0">
      <pane xSplit="2" ySplit="5" topLeftCell="C18"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18" customWidth="1"/>
    <col min="2" max="2" width="10.7265625" style="18"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18"/>
  </cols>
  <sheetData>
    <row r="1" spans="1:11" s="17" customFormat="1" ht="18.75" customHeight="1" x14ac:dyDescent="0.25">
      <c r="A1" s="136" t="s">
        <v>1680</v>
      </c>
      <c r="B1" s="137"/>
      <c r="C1" s="137"/>
      <c r="D1" s="137"/>
      <c r="E1" s="137"/>
      <c r="F1" s="137"/>
      <c r="G1" s="137"/>
      <c r="H1" s="137"/>
      <c r="I1" s="137"/>
      <c r="J1" s="137"/>
      <c r="K1" s="138"/>
    </row>
    <row r="2" spans="1:11" ht="13" x14ac:dyDescent="0.3">
      <c r="A2" s="142" t="s">
        <v>1602</v>
      </c>
      <c r="B2" s="143"/>
      <c r="C2" s="143"/>
      <c r="D2" s="143"/>
      <c r="E2" s="143"/>
      <c r="F2" s="143"/>
      <c r="G2" s="143"/>
      <c r="H2" s="143"/>
      <c r="I2" s="143"/>
      <c r="J2" s="143"/>
      <c r="K2" s="144"/>
    </row>
    <row r="3" spans="1:11" ht="13" x14ac:dyDescent="0.3">
      <c r="A3" s="134" t="s">
        <v>1741</v>
      </c>
      <c r="B3" s="19"/>
      <c r="C3" s="19"/>
      <c r="D3" s="19"/>
      <c r="E3" s="19"/>
      <c r="F3" s="19"/>
      <c r="G3" s="19"/>
      <c r="H3" s="19"/>
      <c r="I3" s="19"/>
      <c r="J3" s="19"/>
      <c r="K3" s="20"/>
    </row>
    <row r="4" spans="1:11" ht="13" x14ac:dyDescent="0.3">
      <c r="A4" s="139" t="s">
        <v>650</v>
      </c>
      <c r="B4" s="140"/>
      <c r="C4" s="140"/>
      <c r="D4" s="140"/>
      <c r="E4" s="140"/>
      <c r="F4" s="140"/>
      <c r="G4" s="140"/>
      <c r="H4" s="140"/>
      <c r="I4" s="140"/>
      <c r="J4" s="140"/>
      <c r="K4" s="141"/>
    </row>
    <row r="5" spans="1:11" ht="52" x14ac:dyDescent="0.3">
      <c r="A5" s="21" t="s">
        <v>11</v>
      </c>
      <c r="B5" s="22" t="s">
        <v>216</v>
      </c>
      <c r="C5" s="22" t="s">
        <v>1670</v>
      </c>
      <c r="D5" s="22" t="s">
        <v>1671</v>
      </c>
      <c r="E5" s="22" t="s">
        <v>651</v>
      </c>
      <c r="F5" s="22" t="s">
        <v>1672</v>
      </c>
      <c r="G5" s="22" t="s">
        <v>652</v>
      </c>
      <c r="H5" s="22" t="s">
        <v>1673</v>
      </c>
      <c r="I5" s="23" t="s">
        <v>1674</v>
      </c>
      <c r="J5" s="23" t="s">
        <v>1675</v>
      </c>
      <c r="K5" s="22" t="s">
        <v>653</v>
      </c>
    </row>
    <row r="6" spans="1:11" s="26" customFormat="1" ht="12.75" customHeight="1" x14ac:dyDescent="0.25">
      <c r="A6" s="2" t="s">
        <v>348</v>
      </c>
      <c r="B6" s="9" t="s">
        <v>217</v>
      </c>
      <c r="C6" s="25">
        <v>7</v>
      </c>
      <c r="D6" s="9" t="s">
        <v>217</v>
      </c>
      <c r="E6" s="25">
        <v>7</v>
      </c>
      <c r="F6" s="9" t="s">
        <v>217</v>
      </c>
      <c r="G6" s="25">
        <v>7</v>
      </c>
      <c r="H6" s="9" t="s">
        <v>217</v>
      </c>
      <c r="I6" s="10" t="s">
        <v>217</v>
      </c>
      <c r="J6" s="10" t="s">
        <v>217</v>
      </c>
      <c r="K6" s="9" t="s">
        <v>217</v>
      </c>
    </row>
    <row r="7" spans="1:11" x14ac:dyDescent="0.25">
      <c r="A7" s="3" t="s">
        <v>12</v>
      </c>
      <c r="B7" s="28" t="s">
        <v>217</v>
      </c>
      <c r="C7" s="29">
        <v>14109158</v>
      </c>
      <c r="D7" s="30" t="str">
        <f>IF($B7="N/A","N/A",IF(C7&gt;15,"No",IF(C7&lt;-15,"No","Yes")))</f>
        <v>N/A</v>
      </c>
      <c r="E7" s="29">
        <v>22605522</v>
      </c>
      <c r="F7" s="30" t="str">
        <f>IF($B7="N/A","N/A",IF(E7&gt;15,"No",IF(E7&lt;-15,"No","Yes")))</f>
        <v>N/A</v>
      </c>
      <c r="G7" s="29">
        <v>25732809</v>
      </c>
      <c r="H7" s="30" t="str">
        <f>IF($B7="N/A","N/A",IF(G7&gt;15,"No",IF(G7&lt;-15,"No","Yes")))</f>
        <v>N/A</v>
      </c>
      <c r="I7" s="31">
        <v>60.22</v>
      </c>
      <c r="J7" s="31">
        <v>13.83</v>
      </c>
      <c r="K7" s="30" t="str">
        <f t="shared" ref="K7:K22" si="0">IF(J7="Div by 0", "N/A", IF(J7="N/A","N/A", IF(J7&gt;30, "No", IF(J7&lt;-30, "No", "Yes"))))</f>
        <v>Yes</v>
      </c>
    </row>
    <row r="8" spans="1:11" x14ac:dyDescent="0.25">
      <c r="A8" s="3" t="s">
        <v>366</v>
      </c>
      <c r="B8" s="28" t="s">
        <v>217</v>
      </c>
      <c r="C8" s="29" t="s">
        <v>217</v>
      </c>
      <c r="D8" s="30" t="str">
        <f>IF($B8="N/A","N/A",IF(C8&gt;15,"No",IF(C8&lt;-15,"No","Yes")))</f>
        <v>N/A</v>
      </c>
      <c r="E8" s="29" t="s">
        <v>217</v>
      </c>
      <c r="F8" s="30" t="str">
        <f>IF($B8="N/A","N/A",IF(E8&gt;15,"No",IF(E8&lt;-15,"No","Yes")))</f>
        <v>N/A</v>
      </c>
      <c r="G8" s="32">
        <v>63.826075109000001</v>
      </c>
      <c r="H8" s="30" t="str">
        <f>IF($B8="N/A","N/A",IF(G8&gt;15,"No",IF(G8&lt;-15,"No","Yes")))</f>
        <v>N/A</v>
      </c>
      <c r="I8" s="31" t="s">
        <v>217</v>
      </c>
      <c r="J8" s="31" t="s">
        <v>217</v>
      </c>
      <c r="K8" s="30" t="str">
        <f t="shared" si="0"/>
        <v>N/A</v>
      </c>
    </row>
    <row r="9" spans="1:11" x14ac:dyDescent="0.25">
      <c r="A9" s="3" t="s">
        <v>119</v>
      </c>
      <c r="B9" s="33" t="s">
        <v>217</v>
      </c>
      <c r="C9" s="9">
        <v>2.2582708337000001</v>
      </c>
      <c r="D9" s="9" t="str">
        <f>IF($B9="N/A","N/A",IF(C9&gt;15,"No",IF(C9&lt;-15,"No","Yes")))</f>
        <v>N/A</v>
      </c>
      <c r="E9" s="9">
        <v>33.823434822999999</v>
      </c>
      <c r="F9" s="9" t="str">
        <f>IF($B9="N/A","N/A",IF(E9&gt;15,"No",IF(E9&lt;-15,"No","Yes")))</f>
        <v>N/A</v>
      </c>
      <c r="G9" s="9">
        <v>36.173924890999999</v>
      </c>
      <c r="H9" s="9" t="str">
        <f>IF($B9="N/A","N/A",IF(G9&gt;15,"No",IF(G9&lt;-15,"No","Yes")))</f>
        <v>N/A</v>
      </c>
      <c r="I9" s="10">
        <v>1398</v>
      </c>
      <c r="J9" s="10">
        <v>6.9489999999999998</v>
      </c>
      <c r="K9" s="9" t="str">
        <f t="shared" si="0"/>
        <v>Yes</v>
      </c>
    </row>
    <row r="10" spans="1:11" x14ac:dyDescent="0.25">
      <c r="A10" s="3" t="s">
        <v>120</v>
      </c>
      <c r="B10" s="33" t="s">
        <v>217</v>
      </c>
      <c r="C10" s="9">
        <v>0</v>
      </c>
      <c r="D10" s="9" t="str">
        <f>IF($B10="N/A","N/A",IF(C10&gt;15,"No",IF(C10&lt;-15,"No","Yes")))</f>
        <v>N/A</v>
      </c>
      <c r="E10" s="9">
        <v>0</v>
      </c>
      <c r="F10" s="9" t="str">
        <f>IF($B10="N/A","N/A",IF(E10&gt;15,"No",IF(E10&lt;-15,"No","Yes")))</f>
        <v>N/A</v>
      </c>
      <c r="G10" s="9">
        <v>0</v>
      </c>
      <c r="H10" s="9" t="str">
        <f>IF($B10="N/A","N/A",IF(G10&gt;15,"No",IF(G10&lt;-15,"No","Yes")))</f>
        <v>N/A</v>
      </c>
      <c r="I10" s="10" t="s">
        <v>1742</v>
      </c>
      <c r="J10" s="10" t="s">
        <v>1742</v>
      </c>
      <c r="K10" s="9" t="str">
        <f t="shared" si="0"/>
        <v>N/A</v>
      </c>
    </row>
    <row r="11" spans="1:11" x14ac:dyDescent="0.25">
      <c r="A11" s="3" t="s">
        <v>833</v>
      </c>
      <c r="B11" s="33" t="s">
        <v>218</v>
      </c>
      <c r="C11" s="9" t="s">
        <v>217</v>
      </c>
      <c r="D11" s="9" t="str">
        <f>IF(OR($B11="N/A",$C11="N/A"),"N/A",IF(C11&gt;100,"No",IF(C11&lt;95,"No","Yes")))</f>
        <v>N/A</v>
      </c>
      <c r="E11" s="9">
        <v>81.308058270000004</v>
      </c>
      <c r="F11" s="9" t="str">
        <f>IF(OR($B11="N/A",$E11="N/A"),"N/A",IF(E11&gt;100,"No",IF(E11&lt;95,"No","Yes")))</f>
        <v>No</v>
      </c>
      <c r="G11" s="9">
        <v>82.396597278000002</v>
      </c>
      <c r="H11" s="9" t="str">
        <f>IF($B11="N/A","N/A",IF(G11&gt;100,"No",IF(G11&lt;95,"No","Yes")))</f>
        <v>No</v>
      </c>
      <c r="I11" s="10" t="s">
        <v>217</v>
      </c>
      <c r="J11" s="10">
        <v>1.339</v>
      </c>
      <c r="K11" s="9" t="str">
        <f t="shared" si="0"/>
        <v>Yes</v>
      </c>
    </row>
    <row r="12" spans="1:11" x14ac:dyDescent="0.25">
      <c r="A12" s="3" t="s">
        <v>352</v>
      </c>
      <c r="B12" s="33" t="s">
        <v>217</v>
      </c>
      <c r="C12" s="9" t="s">
        <v>217</v>
      </c>
      <c r="D12" s="9" t="str">
        <f t="shared" ref="D12:D13" si="1">IF(OR($B12="N/A",$C12="N/A"),"N/A",IF(C12&gt;100,"No",IF(C12&lt;95,"No","Yes")))</f>
        <v>N/A</v>
      </c>
      <c r="E12" s="9">
        <v>0</v>
      </c>
      <c r="F12" s="9" t="str">
        <f t="shared" ref="F12:F13" si="2">IF(OR($B12="N/A",$E12="N/A"),"N/A",IF(E12&gt;100,"No",IF(E12&lt;95,"No","Yes")))</f>
        <v>N/A</v>
      </c>
      <c r="G12" s="9">
        <v>0</v>
      </c>
      <c r="H12" s="9" t="str">
        <f t="shared" ref="H12:H13" si="3">IF($B12="N/A","N/A",IF(G12&gt;100,"No",IF(G12&lt;95,"No","Yes")))</f>
        <v>N/A</v>
      </c>
      <c r="I12" s="10" t="s">
        <v>217</v>
      </c>
      <c r="J12" s="10" t="s">
        <v>1742</v>
      </c>
      <c r="K12" s="9" t="str">
        <f t="shared" si="0"/>
        <v>N/A</v>
      </c>
    </row>
    <row r="13" spans="1:11" x14ac:dyDescent="0.25">
      <c r="A13" s="3" t="s">
        <v>834</v>
      </c>
      <c r="B13" s="33" t="s">
        <v>218</v>
      </c>
      <c r="C13" s="9" t="s">
        <v>217</v>
      </c>
      <c r="D13" s="9" t="str">
        <f t="shared" si="1"/>
        <v>N/A</v>
      </c>
      <c r="E13" s="9">
        <v>53.146828460999998</v>
      </c>
      <c r="F13" s="9" t="str">
        <f t="shared" si="2"/>
        <v>No</v>
      </c>
      <c r="G13" s="9">
        <v>54.275333873999998</v>
      </c>
      <c r="H13" s="9" t="str">
        <f t="shared" si="3"/>
        <v>No</v>
      </c>
      <c r="I13" s="10" t="s">
        <v>217</v>
      </c>
      <c r="J13" s="10">
        <v>2.1230000000000002</v>
      </c>
      <c r="K13" s="9" t="str">
        <f t="shared" si="0"/>
        <v>Yes</v>
      </c>
    </row>
    <row r="14" spans="1:11" x14ac:dyDescent="0.25">
      <c r="A14" s="3" t="s">
        <v>13</v>
      </c>
      <c r="B14" s="33" t="s">
        <v>217</v>
      </c>
      <c r="C14" s="34">
        <v>13790535</v>
      </c>
      <c r="D14" s="9" t="str">
        <f>IF($B14="N/A","N/A",IF(C14&gt;15,"No",IF(C14&lt;-15,"No","Yes")))</f>
        <v>N/A</v>
      </c>
      <c r="E14" s="34">
        <v>14959558</v>
      </c>
      <c r="F14" s="9" t="str">
        <f>IF($B14="N/A","N/A",IF(E14&gt;15,"No",IF(E14&lt;-15,"No","Yes")))</f>
        <v>N/A</v>
      </c>
      <c r="G14" s="34">
        <v>16424242</v>
      </c>
      <c r="H14" s="9" t="str">
        <f>IF($B14="N/A","N/A",IF(G14&gt;15,"No",IF(G14&lt;-15,"No","Yes")))</f>
        <v>N/A</v>
      </c>
      <c r="I14" s="10">
        <v>8.4770000000000003</v>
      </c>
      <c r="J14" s="10">
        <v>9.7910000000000004</v>
      </c>
      <c r="K14" s="9" t="str">
        <f t="shared" si="0"/>
        <v>Yes</v>
      </c>
    </row>
    <row r="15" spans="1:11" ht="14.25" customHeight="1" x14ac:dyDescent="0.25">
      <c r="A15" s="3" t="s">
        <v>444</v>
      </c>
      <c r="B15" s="33" t="s">
        <v>217</v>
      </c>
      <c r="C15" s="9">
        <v>5.2430235664999998</v>
      </c>
      <c r="D15" s="9" t="str">
        <f>IF($B15="N/A","N/A",IF(C15&gt;15,"No",IF(C15&lt;-15,"No","Yes")))</f>
        <v>N/A</v>
      </c>
      <c r="E15" s="9">
        <v>0</v>
      </c>
      <c r="F15" s="9" t="str">
        <f>IF($B15="N/A","N/A",IF(E15&gt;15,"No",IF(E15&lt;-15,"No","Yes")))</f>
        <v>N/A</v>
      </c>
      <c r="G15" s="9">
        <v>0</v>
      </c>
      <c r="H15" s="9" t="str">
        <f>IF($B15="N/A","N/A",IF(G15&gt;15,"No",IF(G15&lt;-15,"No","Yes")))</f>
        <v>N/A</v>
      </c>
      <c r="I15" s="10">
        <v>-100</v>
      </c>
      <c r="J15" s="10" t="s">
        <v>1742</v>
      </c>
      <c r="K15" s="9" t="str">
        <f t="shared" si="0"/>
        <v>N/A</v>
      </c>
    </row>
    <row r="16" spans="1:11" ht="12.75" customHeight="1" x14ac:dyDescent="0.25">
      <c r="A16" s="3" t="s">
        <v>856</v>
      </c>
      <c r="B16" s="33" t="s">
        <v>217</v>
      </c>
      <c r="C16" s="35">
        <v>102.60966390999999</v>
      </c>
      <c r="D16" s="9" t="str">
        <f>IF($B16="N/A","N/A",IF(C16&gt;15,"No",IF(C16&lt;-15,"No","Yes")))</f>
        <v>N/A</v>
      </c>
      <c r="E16" s="35" t="s">
        <v>1742</v>
      </c>
      <c r="F16" s="9" t="str">
        <f>IF($B16="N/A","N/A",IF(E16&gt;15,"No",IF(E16&lt;-15,"No","Yes")))</f>
        <v>N/A</v>
      </c>
      <c r="G16" s="35" t="s">
        <v>1742</v>
      </c>
      <c r="H16" s="9" t="str">
        <f>IF($B16="N/A","N/A",IF(G16&gt;15,"No",IF(G16&lt;-15,"No","Yes")))</f>
        <v>N/A</v>
      </c>
      <c r="I16" s="10" t="s">
        <v>1742</v>
      </c>
      <c r="J16" s="10" t="s">
        <v>1742</v>
      </c>
      <c r="K16" s="9" t="str">
        <f t="shared" si="0"/>
        <v>N/A</v>
      </c>
    </row>
    <row r="17" spans="1:11" x14ac:dyDescent="0.25">
      <c r="A17" s="3" t="s">
        <v>131</v>
      </c>
      <c r="B17" s="33" t="s">
        <v>217</v>
      </c>
      <c r="C17" s="34">
        <v>86286</v>
      </c>
      <c r="D17" s="9" t="str">
        <f>IF($B17="N/A","N/A",IF(C17&gt;15,"No",IF(C17&lt;-15,"No","Yes")))</f>
        <v>N/A</v>
      </c>
      <c r="E17" s="34">
        <v>116431</v>
      </c>
      <c r="F17" s="9" t="str">
        <f>IF($B17="N/A","N/A",IF(E17&gt;15,"No",IF(E17&lt;-15,"No","Yes")))</f>
        <v>N/A</v>
      </c>
      <c r="G17" s="34">
        <v>114340</v>
      </c>
      <c r="H17" s="9" t="str">
        <f>IF($B17="N/A","N/A",IF(G17&gt;15,"No",IF(G17&lt;-15,"No","Yes")))</f>
        <v>N/A</v>
      </c>
      <c r="I17" s="10">
        <v>34.94</v>
      </c>
      <c r="J17" s="10">
        <v>-1.8</v>
      </c>
      <c r="K17" s="9" t="str">
        <f t="shared" si="0"/>
        <v>Yes</v>
      </c>
    </row>
    <row r="18" spans="1:11" x14ac:dyDescent="0.25">
      <c r="A18" s="3" t="s">
        <v>350</v>
      </c>
      <c r="B18" s="33" t="s">
        <v>217</v>
      </c>
      <c r="C18" s="34" t="s">
        <v>217</v>
      </c>
      <c r="D18" s="9" t="str">
        <f>IF($B18="N/A","N/A",IF(C18&gt;15,"No",IF(C18&lt;-15,"No","Yes")))</f>
        <v>N/A</v>
      </c>
      <c r="E18" s="34" t="s">
        <v>217</v>
      </c>
      <c r="F18" s="9" t="str">
        <f>IF($B18="N/A","N/A",IF(E18&gt;15,"No",IF(E18&lt;-15,"No","Yes")))</f>
        <v>N/A</v>
      </c>
      <c r="G18" s="8">
        <v>0.44433547849999999</v>
      </c>
      <c r="H18" s="9" t="str">
        <f>IF($B18="N/A","N/A",IF(G18&gt;15,"No",IF(G18&lt;-15,"No","Yes")))</f>
        <v>N/A</v>
      </c>
      <c r="I18" s="10" t="s">
        <v>217</v>
      </c>
      <c r="J18" s="10" t="s">
        <v>217</v>
      </c>
      <c r="K18" s="9" t="str">
        <f t="shared" si="0"/>
        <v>N/A</v>
      </c>
    </row>
    <row r="19" spans="1:11" ht="27.75" customHeight="1" x14ac:dyDescent="0.25">
      <c r="A19" s="3" t="s">
        <v>835</v>
      </c>
      <c r="B19" s="33" t="s">
        <v>217</v>
      </c>
      <c r="C19" s="35">
        <v>38.525299584999999</v>
      </c>
      <c r="D19" s="9" t="str">
        <f>IF($B19="N/A","N/A",IF(C19&gt;60,"No",IF(C19&lt;15,"No","Yes")))</f>
        <v>N/A</v>
      </c>
      <c r="E19" s="35">
        <v>38.653382690000001</v>
      </c>
      <c r="F19" s="9" t="str">
        <f>IF($B19="N/A","N/A",IF(E19&gt;60,"No",IF(E19&lt;15,"No","Yes")))</f>
        <v>N/A</v>
      </c>
      <c r="G19" s="35">
        <v>40.755413679</v>
      </c>
      <c r="H19" s="9" t="str">
        <f>IF($B19="N/A","N/A",IF(G19&gt;60,"No",IF(G19&lt;15,"No","Yes")))</f>
        <v>N/A</v>
      </c>
      <c r="I19" s="10">
        <v>0.33250000000000002</v>
      </c>
      <c r="J19" s="10">
        <v>5.4379999999999997</v>
      </c>
      <c r="K19" s="9" t="str">
        <f t="shared" si="0"/>
        <v>Yes</v>
      </c>
    </row>
    <row r="20" spans="1:11" x14ac:dyDescent="0.25">
      <c r="A20" s="3" t="s">
        <v>27</v>
      </c>
      <c r="B20" s="33" t="s">
        <v>221</v>
      </c>
      <c r="C20" s="34">
        <v>11</v>
      </c>
      <c r="D20" s="9" t="str">
        <f>IF($B20="N/A","N/A",IF(C20="N/A","N/A",IF(C20=0,"Yes","No")))</f>
        <v>No</v>
      </c>
      <c r="E20" s="34">
        <v>11</v>
      </c>
      <c r="F20" s="9" t="str">
        <f>IF($B20="N/A","N/A",IF(E20="N/A","N/A",IF(E20=0,"Yes","No")))</f>
        <v>No</v>
      </c>
      <c r="G20" s="34">
        <v>11</v>
      </c>
      <c r="H20" s="9" t="str">
        <f>IF($B20="N/A","N/A",IF(G20=0,"Yes","No"))</f>
        <v>No</v>
      </c>
      <c r="I20" s="10">
        <v>200</v>
      </c>
      <c r="J20" s="10">
        <v>66.67</v>
      </c>
      <c r="K20" s="9" t="str">
        <f t="shared" si="0"/>
        <v>No</v>
      </c>
    </row>
    <row r="21" spans="1:11" x14ac:dyDescent="0.25">
      <c r="A21" s="3" t="s">
        <v>836</v>
      </c>
      <c r="B21" s="33" t="s">
        <v>217</v>
      </c>
      <c r="C21" s="9">
        <v>0</v>
      </c>
      <c r="D21" s="9" t="str">
        <f>IF($B21="N/A","N/A",IF(C21&gt;15,"No",IF(C21&lt;-15,"No","Yes")))</f>
        <v>N/A</v>
      </c>
      <c r="E21" s="9">
        <v>0</v>
      </c>
      <c r="F21" s="9" t="str">
        <f>IF($B21="N/A","N/A",IF(E21&gt;15,"No",IF(E21&lt;-15,"No","Yes")))</f>
        <v>N/A</v>
      </c>
      <c r="G21" s="9">
        <v>0</v>
      </c>
      <c r="H21" s="9" t="str">
        <f>IF($B21="N/A","N/A",IF(G21&gt;15,"No",IF(G21&lt;-15,"No","Yes")))</f>
        <v>N/A</v>
      </c>
      <c r="I21" s="10" t="s">
        <v>1742</v>
      </c>
      <c r="J21" s="10" t="s">
        <v>1742</v>
      </c>
      <c r="K21" s="9" t="str">
        <f t="shared" si="0"/>
        <v>N/A</v>
      </c>
    </row>
    <row r="22" spans="1:11" x14ac:dyDescent="0.25">
      <c r="A22" s="3" t="s">
        <v>1722</v>
      </c>
      <c r="B22" s="33" t="s">
        <v>217</v>
      </c>
      <c r="C22" s="76">
        <v>0</v>
      </c>
      <c r="D22" s="9" t="str">
        <f>IF($B22="N/A","N/A",IF(C22&gt;15,"No",IF(C22&lt;-15,"No","Yes")))</f>
        <v>N/A</v>
      </c>
      <c r="E22" s="76">
        <v>0</v>
      </c>
      <c r="F22" s="9" t="str">
        <f>IF($B22="N/A","N/A",IF(E22&gt;15,"No",IF(E22&lt;-15,"No","Yes")))</f>
        <v>N/A</v>
      </c>
      <c r="G22" s="76">
        <v>0</v>
      </c>
      <c r="H22" s="9" t="str">
        <f>IF($B22="N/A","N/A",IF(G22&gt;15,"No",IF(G22&lt;-15,"No","Yes")))</f>
        <v>N/A</v>
      </c>
      <c r="I22" s="10" t="s">
        <v>1742</v>
      </c>
      <c r="J22" s="10" t="s">
        <v>1742</v>
      </c>
      <c r="K22" s="9" t="str">
        <f t="shared" si="0"/>
        <v>N/A</v>
      </c>
    </row>
    <row r="23" spans="1:11" ht="12" customHeight="1" x14ac:dyDescent="0.25">
      <c r="A23" s="148" t="s">
        <v>1648</v>
      </c>
      <c r="B23" s="149"/>
      <c r="C23" s="149"/>
      <c r="D23" s="149"/>
      <c r="E23" s="149"/>
      <c r="F23" s="149"/>
      <c r="G23" s="149"/>
      <c r="H23" s="149"/>
      <c r="I23" s="149"/>
      <c r="J23" s="149"/>
      <c r="K23" s="150"/>
    </row>
    <row r="24" spans="1:11" x14ac:dyDescent="0.25">
      <c r="A24" s="145" t="s">
        <v>1646</v>
      </c>
      <c r="B24" s="146"/>
      <c r="C24" s="146"/>
      <c r="D24" s="146"/>
      <c r="E24" s="146"/>
      <c r="F24" s="146"/>
      <c r="G24" s="146"/>
      <c r="H24" s="146"/>
      <c r="I24" s="146"/>
      <c r="J24" s="146"/>
      <c r="K24" s="147"/>
    </row>
    <row r="25" spans="1:11" x14ac:dyDescent="0.25">
      <c r="C25" s="8"/>
      <c r="D25" s="8"/>
    </row>
    <row r="26" spans="1:11" x14ac:dyDescent="0.25">
      <c r="C26" s="8"/>
      <c r="D26" s="8"/>
    </row>
    <row r="27" spans="1:11" x14ac:dyDescent="0.25">
      <c r="C27" s="8"/>
      <c r="D27" s="8"/>
    </row>
    <row r="28" spans="1:11" x14ac:dyDescent="0.25">
      <c r="C28" s="8"/>
      <c r="D28" s="8"/>
    </row>
    <row r="29" spans="1:11" x14ac:dyDescent="0.25">
      <c r="C29" s="8"/>
      <c r="D29" s="8"/>
    </row>
    <row r="30" spans="1:11" x14ac:dyDescent="0.25">
      <c r="C30" s="8"/>
      <c r="D30" s="8"/>
    </row>
    <row r="31" spans="1:11" x14ac:dyDescent="0.25">
      <c r="C31" s="8"/>
      <c r="D31" s="8"/>
    </row>
    <row r="32" spans="1:11" x14ac:dyDescent="0.25">
      <c r="C32" s="8"/>
      <c r="D32" s="8"/>
    </row>
    <row r="33" spans="3:4" x14ac:dyDescent="0.25">
      <c r="C33" s="8"/>
      <c r="D33" s="8"/>
    </row>
    <row r="34" spans="3:4" x14ac:dyDescent="0.25">
      <c r="C34" s="8"/>
      <c r="D34" s="8"/>
    </row>
    <row r="35" spans="3:4" x14ac:dyDescent="0.25">
      <c r="C35" s="8"/>
      <c r="D35" s="8"/>
    </row>
    <row r="36" spans="3:4" x14ac:dyDescent="0.25">
      <c r="C36" s="8"/>
      <c r="D36" s="8"/>
    </row>
    <row r="37" spans="3:4" x14ac:dyDescent="0.25">
      <c r="C37" s="8"/>
      <c r="D37" s="8"/>
    </row>
    <row r="38" spans="3:4" x14ac:dyDescent="0.25">
      <c r="C38" s="8"/>
      <c r="D38" s="8"/>
    </row>
    <row r="39" spans="3:4" x14ac:dyDescent="0.25">
      <c r="C39" s="8"/>
      <c r="D39" s="8"/>
    </row>
    <row r="40" spans="3:4" x14ac:dyDescent="0.25">
      <c r="C40" s="8"/>
      <c r="D40" s="8"/>
    </row>
  </sheetData>
  <mergeCells count="5">
    <mergeCell ref="A1:K1"/>
    <mergeCell ref="A2:K2"/>
    <mergeCell ref="A4:K4"/>
    <mergeCell ref="A23:K23"/>
    <mergeCell ref="A24:K24"/>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K38"/>
  <sheetViews>
    <sheetView zoomScaleNormal="100" workbookViewId="0">
      <pane xSplit="2" ySplit="5" topLeftCell="C15"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18" customWidth="1"/>
    <col min="2" max="2" width="10.7265625" style="18"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18"/>
  </cols>
  <sheetData>
    <row r="1" spans="1:11" s="17" customFormat="1" ht="18.75" customHeight="1" x14ac:dyDescent="0.25">
      <c r="A1" s="136" t="s">
        <v>1680</v>
      </c>
      <c r="B1" s="137"/>
      <c r="C1" s="137"/>
      <c r="D1" s="137"/>
      <c r="E1" s="137"/>
      <c r="F1" s="137"/>
      <c r="G1" s="137"/>
      <c r="H1" s="137"/>
      <c r="I1" s="137"/>
      <c r="J1" s="137"/>
      <c r="K1" s="138"/>
    </row>
    <row r="2" spans="1:11" ht="13" x14ac:dyDescent="0.3">
      <c r="A2" s="142" t="s">
        <v>1603</v>
      </c>
      <c r="B2" s="143"/>
      <c r="C2" s="143"/>
      <c r="D2" s="143"/>
      <c r="E2" s="143"/>
      <c r="F2" s="143"/>
      <c r="G2" s="143"/>
      <c r="H2" s="143"/>
      <c r="I2" s="143"/>
      <c r="J2" s="143"/>
      <c r="K2" s="144"/>
    </row>
    <row r="3" spans="1:11" ht="13" x14ac:dyDescent="0.3">
      <c r="A3" s="134" t="s">
        <v>1741</v>
      </c>
      <c r="B3" s="19"/>
      <c r="C3" s="19"/>
      <c r="D3" s="19"/>
      <c r="E3" s="19"/>
      <c r="F3" s="19"/>
      <c r="G3" s="19"/>
      <c r="H3" s="19"/>
      <c r="I3" s="19"/>
      <c r="J3" s="19"/>
      <c r="K3" s="20"/>
    </row>
    <row r="4" spans="1:11" ht="13" x14ac:dyDescent="0.3">
      <c r="A4" s="139" t="s">
        <v>650</v>
      </c>
      <c r="B4" s="140"/>
      <c r="C4" s="140"/>
      <c r="D4" s="140"/>
      <c r="E4" s="140"/>
      <c r="F4" s="140"/>
      <c r="G4" s="140"/>
      <c r="H4" s="140"/>
      <c r="I4" s="140"/>
      <c r="J4" s="140"/>
      <c r="K4" s="141"/>
    </row>
    <row r="5" spans="1:11" ht="52" x14ac:dyDescent="0.3">
      <c r="A5" s="21" t="s">
        <v>11</v>
      </c>
      <c r="B5" s="22" t="s">
        <v>216</v>
      </c>
      <c r="C5" s="22" t="s">
        <v>1670</v>
      </c>
      <c r="D5" s="22" t="s">
        <v>1671</v>
      </c>
      <c r="E5" s="22" t="s">
        <v>651</v>
      </c>
      <c r="F5" s="22" t="s">
        <v>1672</v>
      </c>
      <c r="G5" s="22" t="s">
        <v>652</v>
      </c>
      <c r="H5" s="22" t="s">
        <v>1673</v>
      </c>
      <c r="I5" s="23" t="s">
        <v>1674</v>
      </c>
      <c r="J5" s="23" t="s">
        <v>1675</v>
      </c>
      <c r="K5" s="22" t="s">
        <v>653</v>
      </c>
    </row>
    <row r="6" spans="1:11" x14ac:dyDescent="0.25">
      <c r="A6" s="3" t="s">
        <v>12</v>
      </c>
      <c r="B6" s="33" t="s">
        <v>217</v>
      </c>
      <c r="C6" s="34">
        <v>13790535</v>
      </c>
      <c r="D6" s="9" t="str">
        <f>IF($B6="N/A","N/A",IF(C6&gt;15,"No",IF(C6&lt;-15,"No","Yes")))</f>
        <v>N/A</v>
      </c>
      <c r="E6" s="34">
        <v>14959558</v>
      </c>
      <c r="F6" s="9" t="str">
        <f>IF($B6="N/A","N/A",IF(E6&gt;15,"No",IF(E6&lt;-15,"No","Yes")))</f>
        <v>N/A</v>
      </c>
      <c r="G6" s="34">
        <v>16424242</v>
      </c>
      <c r="H6" s="9" t="str">
        <f>IF($B6="N/A","N/A",IF(G6&gt;15,"No",IF(G6&lt;-15,"No","Yes")))</f>
        <v>N/A</v>
      </c>
      <c r="I6" s="10">
        <v>8.4770000000000003</v>
      </c>
      <c r="J6" s="10">
        <v>9.7910000000000004</v>
      </c>
      <c r="K6" s="9" t="str">
        <f t="shared" ref="K6:K18" si="0">IF(J6="Div by 0", "N/A", IF(J6="N/A","N/A", IF(J6&gt;30, "No", IF(J6&lt;-30, "No", "Yes"))))</f>
        <v>Yes</v>
      </c>
    </row>
    <row r="7" spans="1:11" x14ac:dyDescent="0.25">
      <c r="A7" s="3" t="s">
        <v>30</v>
      </c>
      <c r="B7" s="33" t="s">
        <v>218</v>
      </c>
      <c r="C7" s="9">
        <v>100</v>
      </c>
      <c r="D7" s="9" t="str">
        <f>IF($B7="N/A","N/A",IF(C7&gt;100,"No",IF(C7&lt;95,"No","Yes")))</f>
        <v>Yes</v>
      </c>
      <c r="E7" s="9">
        <v>100</v>
      </c>
      <c r="F7" s="9" t="str">
        <f>IF($B7="N/A","N/A",IF(E7&gt;100,"No",IF(E7&lt;95,"No","Yes")))</f>
        <v>Yes</v>
      </c>
      <c r="G7" s="9">
        <v>100</v>
      </c>
      <c r="H7" s="9" t="str">
        <f>IF($B7="N/A","N/A",IF(G7&gt;100,"No",IF(G7&lt;95,"No","Yes")))</f>
        <v>Yes</v>
      </c>
      <c r="I7" s="10">
        <v>0</v>
      </c>
      <c r="J7" s="10">
        <v>0</v>
      </c>
      <c r="K7" s="9" t="str">
        <f t="shared" si="0"/>
        <v>Yes</v>
      </c>
    </row>
    <row r="8" spans="1:11" x14ac:dyDescent="0.25">
      <c r="A8" s="3" t="s">
        <v>29</v>
      </c>
      <c r="B8" s="33" t="s">
        <v>221</v>
      </c>
      <c r="C8" s="9">
        <v>0</v>
      </c>
      <c r="D8" s="9" t="str">
        <f>IF($B8="N/A","N/A",IF(C8=0,"Yes","No"))</f>
        <v>Yes</v>
      </c>
      <c r="E8" s="9">
        <v>0</v>
      </c>
      <c r="F8" s="9" t="str">
        <f>IF($B8="N/A","N/A",IF(E8=0,"Yes","No"))</f>
        <v>Yes</v>
      </c>
      <c r="G8" s="9">
        <v>0</v>
      </c>
      <c r="H8" s="9" t="str">
        <f>IF($B8="N/A","N/A",IF(G8=0,"Yes","No"))</f>
        <v>Yes</v>
      </c>
      <c r="I8" s="10" t="s">
        <v>1742</v>
      </c>
      <c r="J8" s="10" t="s">
        <v>1742</v>
      </c>
      <c r="K8" s="9" t="str">
        <f t="shared" si="0"/>
        <v>N/A</v>
      </c>
    </row>
    <row r="9" spans="1:11" x14ac:dyDescent="0.25">
      <c r="A9" s="3" t="s">
        <v>848</v>
      </c>
      <c r="B9" s="33" t="s">
        <v>275</v>
      </c>
      <c r="C9" s="35">
        <v>77.564117201000002</v>
      </c>
      <c r="D9" s="9" t="str">
        <f>IF($B9="N/A","N/A",IF(C9&gt;60,"No",IF(C9&lt;15,"No","Yes")))</f>
        <v>No</v>
      </c>
      <c r="E9" s="35">
        <v>73.427050050999995</v>
      </c>
      <c r="F9" s="9" t="str">
        <f>IF($B9="N/A","N/A",IF(E9&gt;60,"No",IF(E9&lt;15,"No","Yes")))</f>
        <v>No</v>
      </c>
      <c r="G9" s="35">
        <v>73.516758338000002</v>
      </c>
      <c r="H9" s="9" t="str">
        <f>IF($B9="N/A","N/A",IF(G9&gt;60,"No",IF(G9&lt;15,"No","Yes")))</f>
        <v>No</v>
      </c>
      <c r="I9" s="10">
        <v>-5.33</v>
      </c>
      <c r="J9" s="10">
        <v>0.1222</v>
      </c>
      <c r="K9" s="9" t="str">
        <f t="shared" si="0"/>
        <v>Yes</v>
      </c>
    </row>
    <row r="10" spans="1:11" x14ac:dyDescent="0.25">
      <c r="A10" s="3" t="s">
        <v>14</v>
      </c>
      <c r="B10" s="33" t="s">
        <v>276</v>
      </c>
      <c r="C10" s="9">
        <v>0.79152839249999996</v>
      </c>
      <c r="D10" s="9" t="str">
        <f>IF($B10="N/A","N/A",IF(C10&gt;15,"No",IF(C10&lt;=0,"No","Yes")))</f>
        <v>Yes</v>
      </c>
      <c r="E10" s="9">
        <v>0.55587872319999998</v>
      </c>
      <c r="F10" s="9" t="str">
        <f>IF($B10="N/A","N/A",IF(E10&gt;15,"No",IF(E10&lt;=0,"No","Yes")))</f>
        <v>Yes</v>
      </c>
      <c r="G10" s="9">
        <v>0.53966569659999997</v>
      </c>
      <c r="H10" s="9" t="str">
        <f>IF($B10="N/A","N/A",IF(G10&gt;15,"No",IF(G10&lt;=0,"No","Yes")))</f>
        <v>Yes</v>
      </c>
      <c r="I10" s="10">
        <v>-29.8</v>
      </c>
      <c r="J10" s="10">
        <v>-2.92</v>
      </c>
      <c r="K10" s="9" t="str">
        <f t="shared" si="0"/>
        <v>Yes</v>
      </c>
    </row>
    <row r="11" spans="1:11" x14ac:dyDescent="0.25">
      <c r="A11" s="3" t="s">
        <v>871</v>
      </c>
      <c r="B11" s="33" t="s">
        <v>217</v>
      </c>
      <c r="C11" s="35">
        <v>116.67038001</v>
      </c>
      <c r="D11" s="9" t="str">
        <f>IF($B11="N/A","N/A",IF(C11&gt;15,"No",IF(C11&lt;-15,"No","Yes")))</f>
        <v>N/A</v>
      </c>
      <c r="E11" s="35">
        <v>111.06961531</v>
      </c>
      <c r="F11" s="9" t="str">
        <f>IF($B11="N/A","N/A",IF(E11&gt;15,"No",IF(E11&lt;-15,"No","Yes")))</f>
        <v>N/A</v>
      </c>
      <c r="G11" s="35">
        <v>99.653842682000004</v>
      </c>
      <c r="H11" s="9" t="str">
        <f>IF($B11="N/A","N/A",IF(G11&gt;15,"No",IF(G11&lt;-15,"No","Yes")))</f>
        <v>N/A</v>
      </c>
      <c r="I11" s="10">
        <v>-4.8</v>
      </c>
      <c r="J11" s="10">
        <v>-10.3</v>
      </c>
      <c r="K11" s="9" t="str">
        <f t="shared" si="0"/>
        <v>Yes</v>
      </c>
    </row>
    <row r="12" spans="1:11" x14ac:dyDescent="0.25">
      <c r="A12" s="3" t="s">
        <v>932</v>
      </c>
      <c r="B12" s="33" t="s">
        <v>217</v>
      </c>
      <c r="C12" s="9">
        <v>0.3990200525</v>
      </c>
      <c r="D12" s="9" t="str">
        <f>IF($B12="N/A","N/A",IF(C12&gt;15,"No",IF(C12&lt;-15,"No","Yes")))</f>
        <v>N/A</v>
      </c>
      <c r="E12" s="9">
        <v>0</v>
      </c>
      <c r="F12" s="9" t="str">
        <f>IF($B12="N/A","N/A",IF(E12&gt;15,"No",IF(E12&lt;-15,"No","Yes")))</f>
        <v>N/A</v>
      </c>
      <c r="G12" s="9">
        <v>0</v>
      </c>
      <c r="H12" s="9" t="str">
        <f>IF($B12="N/A","N/A",IF(G12&gt;15,"No",IF(G12&lt;-15,"No","Yes")))</f>
        <v>N/A</v>
      </c>
      <c r="I12" s="10">
        <v>-100</v>
      </c>
      <c r="J12" s="10" t="s">
        <v>1742</v>
      </c>
      <c r="K12" s="9" t="str">
        <f t="shared" si="0"/>
        <v>N/A</v>
      </c>
    </row>
    <row r="13" spans="1:11" x14ac:dyDescent="0.25">
      <c r="A13" s="3" t="s">
        <v>51</v>
      </c>
      <c r="B13" s="33" t="s">
        <v>277</v>
      </c>
      <c r="C13" s="9">
        <v>100</v>
      </c>
      <c r="D13" s="9" t="str">
        <f>IF($B13="N/A","N/A",IF(C13&gt;99,"No",IF(C13&lt;95,"No","Yes")))</f>
        <v>No</v>
      </c>
      <c r="E13" s="9">
        <v>100</v>
      </c>
      <c r="F13" s="9" t="str">
        <f>IF($B13="N/A","N/A",IF(E13&gt;99,"No",IF(E13&lt;95,"No","Yes")))</f>
        <v>No</v>
      </c>
      <c r="G13" s="9">
        <v>100</v>
      </c>
      <c r="H13" s="9" t="str">
        <f>IF($B13="N/A","N/A",IF(G13&gt;99,"No",IF(G13&lt;95,"No","Yes")))</f>
        <v>No</v>
      </c>
      <c r="I13" s="10">
        <v>0</v>
      </c>
      <c r="J13" s="10">
        <v>0</v>
      </c>
      <c r="K13" s="9" t="str">
        <f t="shared" si="0"/>
        <v>Yes</v>
      </c>
    </row>
    <row r="14" spans="1:11" x14ac:dyDescent="0.25">
      <c r="A14" s="3" t="s">
        <v>52</v>
      </c>
      <c r="B14" s="33" t="s">
        <v>278</v>
      </c>
      <c r="C14" s="9">
        <v>0</v>
      </c>
      <c r="D14" s="9" t="str">
        <f>IF($B14="N/A","N/A",IF(C14&gt;6,"No",IF(C14&lt;=0,"No","Yes")))</f>
        <v>No</v>
      </c>
      <c r="E14" s="9">
        <v>0</v>
      </c>
      <c r="F14" s="9" t="str">
        <f>IF($B14="N/A","N/A",IF(E14&gt;6,"No",IF(E14&lt;=0,"No","Yes")))</f>
        <v>No</v>
      </c>
      <c r="G14" s="9">
        <v>0</v>
      </c>
      <c r="H14" s="9" t="str">
        <f>IF($B14="N/A","N/A",IF(G14&gt;6,"No",IF(G14&lt;=0,"No","Yes")))</f>
        <v>No</v>
      </c>
      <c r="I14" s="10" t="s">
        <v>1742</v>
      </c>
      <c r="J14" s="10" t="s">
        <v>1742</v>
      </c>
      <c r="K14" s="9" t="str">
        <f t="shared" si="0"/>
        <v>N/A</v>
      </c>
    </row>
    <row r="15" spans="1:11" x14ac:dyDescent="0.25">
      <c r="A15" s="3" t="s">
        <v>168</v>
      </c>
      <c r="B15" s="33" t="s">
        <v>217</v>
      </c>
      <c r="C15" s="9">
        <v>55.098377257000003</v>
      </c>
      <c r="D15" s="9" t="str">
        <f>IF($B15="N/A","N/A",IF(C15&gt;15,"No",IF(C15&lt;-15,"No","Yes")))</f>
        <v>N/A</v>
      </c>
      <c r="E15" s="9">
        <v>100</v>
      </c>
      <c r="F15" s="9" t="str">
        <f>IF($B15="N/A","N/A",IF(E15&gt;15,"No",IF(E15&lt;-15,"No","Yes")))</f>
        <v>N/A</v>
      </c>
      <c r="G15" s="9">
        <v>100</v>
      </c>
      <c r="H15" s="9" t="str">
        <f>IF($B15="N/A","N/A",IF(G15&gt;15,"No",IF(G15&lt;-15,"No","Yes")))</f>
        <v>N/A</v>
      </c>
      <c r="I15" s="10">
        <v>81.489999999999995</v>
      </c>
      <c r="J15" s="10">
        <v>0</v>
      </c>
      <c r="K15" s="9" t="str">
        <f t="shared" si="0"/>
        <v>Yes</v>
      </c>
    </row>
    <row r="16" spans="1:11" x14ac:dyDescent="0.25">
      <c r="A16" s="3" t="s">
        <v>169</v>
      </c>
      <c r="B16" s="33" t="s">
        <v>279</v>
      </c>
      <c r="C16" s="9">
        <v>53.564477375000003</v>
      </c>
      <c r="D16" s="9" t="str">
        <f>IF($B16="N/A","N/A",IF(C16&gt;98,"Yes","No"))</f>
        <v>No</v>
      </c>
      <c r="E16" s="9">
        <v>99.998990612</v>
      </c>
      <c r="F16" s="9" t="str">
        <f>IF($B16="N/A","N/A",IF(E16&gt;98,"Yes","No"))</f>
        <v>Yes</v>
      </c>
      <c r="G16" s="9">
        <v>99.999549446000003</v>
      </c>
      <c r="H16" s="9" t="str">
        <f>IF($B16="N/A","N/A",IF(G16&gt;98,"Yes","No"))</f>
        <v>Yes</v>
      </c>
      <c r="I16" s="10">
        <v>86.69</v>
      </c>
      <c r="J16" s="10">
        <v>5.9999999999999995E-4</v>
      </c>
      <c r="K16" s="9" t="str">
        <f t="shared" si="0"/>
        <v>Yes</v>
      </c>
    </row>
    <row r="17" spans="1:11" x14ac:dyDescent="0.25">
      <c r="A17" s="3" t="s">
        <v>21</v>
      </c>
      <c r="B17" s="33" t="s">
        <v>279</v>
      </c>
      <c r="C17" s="9">
        <v>99.921148817000002</v>
      </c>
      <c r="D17" s="9" t="str">
        <f>IF($B17="N/A","N/A",IF(C17&gt;98,"Yes","No"))</f>
        <v>Yes</v>
      </c>
      <c r="E17" s="9">
        <v>99.877757083000006</v>
      </c>
      <c r="F17" s="9" t="str">
        <f>IF($B17="N/A","N/A",IF(E17&gt;98,"Yes","No"))</f>
        <v>Yes</v>
      </c>
      <c r="G17" s="9">
        <v>99.848297412999997</v>
      </c>
      <c r="H17" s="9" t="str">
        <f>IF($B17="N/A","N/A",IF(G17&gt;98,"Yes","No"))</f>
        <v>Yes</v>
      </c>
      <c r="I17" s="10">
        <v>-4.2999999999999997E-2</v>
      </c>
      <c r="J17" s="10">
        <v>-2.9000000000000001E-2</v>
      </c>
      <c r="K17" s="9" t="str">
        <f t="shared" si="0"/>
        <v>Yes</v>
      </c>
    </row>
    <row r="18" spans="1:11" x14ac:dyDescent="0.25">
      <c r="A18" s="3" t="s">
        <v>53</v>
      </c>
      <c r="B18" s="33" t="s">
        <v>279</v>
      </c>
      <c r="C18" s="9">
        <v>100</v>
      </c>
      <c r="D18" s="9" t="str">
        <f>IF($B18="N/A","N/A",IF(C18&gt;98,"Yes","No"))</f>
        <v>Yes</v>
      </c>
      <c r="E18" s="9">
        <v>100</v>
      </c>
      <c r="F18" s="9" t="str">
        <f>IF($B18="N/A","N/A",IF(E18&gt;98,"Yes","No"))</f>
        <v>Yes</v>
      </c>
      <c r="G18" s="9">
        <v>100</v>
      </c>
      <c r="H18" s="9" t="str">
        <f>IF($B18="N/A","N/A",IF(G18&gt;98,"Yes","No"))</f>
        <v>Yes</v>
      </c>
      <c r="I18" s="10">
        <v>0</v>
      </c>
      <c r="J18" s="10">
        <v>0</v>
      </c>
      <c r="K18" s="9" t="str">
        <f t="shared" si="0"/>
        <v>Yes</v>
      </c>
    </row>
    <row r="19" spans="1:11" ht="12.75" customHeight="1" x14ac:dyDescent="0.25">
      <c r="A19" s="3" t="s">
        <v>678</v>
      </c>
      <c r="B19" s="33" t="s">
        <v>227</v>
      </c>
      <c r="C19" s="9">
        <v>98.295555610999997</v>
      </c>
      <c r="D19" s="9" t="str">
        <f>IF($B19="N/A","N/A",IF(C19&gt;100,"No",IF(C19&lt;98,"No","Yes")))</f>
        <v>Yes</v>
      </c>
      <c r="E19" s="9">
        <v>98.862780571000002</v>
      </c>
      <c r="F19" s="9" t="str">
        <f>IF($B19="N/A","N/A",IF(E19&gt;100,"No",IF(E19&lt;98,"No","Yes")))</f>
        <v>Yes</v>
      </c>
      <c r="G19" s="9">
        <v>98.824280596999998</v>
      </c>
      <c r="H19" s="9" t="str">
        <f>IF($B19="N/A","N/A",IF(G19&gt;100,"No",IF(G19&lt;98,"No","Yes")))</f>
        <v>Yes</v>
      </c>
      <c r="I19" s="10">
        <v>0.57709999999999995</v>
      </c>
      <c r="J19" s="10">
        <v>-3.9E-2</v>
      </c>
      <c r="K19" s="9" t="str">
        <f>IF(J19="Div by 0", "N/A", IF(J19="N/A","N/A", IF(J19&gt;30, "No", IF(J19&lt;-30, "No", "Yes"))))</f>
        <v>Yes</v>
      </c>
    </row>
    <row r="20" spans="1:11" x14ac:dyDescent="0.25">
      <c r="A20" s="3" t="s">
        <v>679</v>
      </c>
      <c r="B20" s="33" t="s">
        <v>227</v>
      </c>
      <c r="C20" s="9">
        <v>99.993988630999993</v>
      </c>
      <c r="D20" s="9" t="str">
        <f>IF($B20="N/A","N/A",IF(C20&gt;100,"No",IF(C20&lt;98,"No","Yes")))</f>
        <v>Yes</v>
      </c>
      <c r="E20" s="9">
        <v>99.997406339999998</v>
      </c>
      <c r="F20" s="9" t="str">
        <f>IF($B20="N/A","N/A",IF(E20&gt;100,"No",IF(E20&lt;98,"No","Yes")))</f>
        <v>Yes</v>
      </c>
      <c r="G20" s="9">
        <v>99.999689482999997</v>
      </c>
      <c r="H20" s="9" t="str">
        <f>IF($B20="N/A","N/A",IF(G20&gt;100,"No",IF(G20&lt;98,"No","Yes")))</f>
        <v>Yes</v>
      </c>
      <c r="I20" s="10">
        <v>3.3999999999999998E-3</v>
      </c>
      <c r="J20" s="10">
        <v>2.3E-3</v>
      </c>
      <c r="K20" s="9" t="str">
        <f>IF(J20="Div by 0", "N/A", IF(J20="N/A","N/A", IF(J20&gt;30, "No", IF(J20&lt;-30, "No", "Yes"))))</f>
        <v>Yes</v>
      </c>
    </row>
    <row r="21" spans="1:11" x14ac:dyDescent="0.25">
      <c r="A21" s="3" t="s">
        <v>680</v>
      </c>
      <c r="B21" s="33" t="s">
        <v>227</v>
      </c>
      <c r="C21" s="9">
        <v>99.993988630999993</v>
      </c>
      <c r="D21" s="9" t="str">
        <f>IF($B21="N/A","N/A",IF(C21&gt;100,"No",IF(C21&lt;98,"No","Yes")))</f>
        <v>Yes</v>
      </c>
      <c r="E21" s="9">
        <v>99.997406339999998</v>
      </c>
      <c r="F21" s="9" t="str">
        <f>IF($B21="N/A","N/A",IF(E21&gt;100,"No",IF(E21&lt;98,"No","Yes")))</f>
        <v>Yes</v>
      </c>
      <c r="G21" s="9">
        <v>99.999689482999997</v>
      </c>
      <c r="H21" s="9" t="str">
        <f>IF($B21="N/A","N/A",IF(G21&gt;100,"No",IF(G21&lt;98,"No","Yes")))</f>
        <v>Yes</v>
      </c>
      <c r="I21" s="10">
        <v>3.3999999999999998E-3</v>
      </c>
      <c r="J21" s="10">
        <v>2.3E-3</v>
      </c>
      <c r="K21" s="9" t="str">
        <f>IF(J21="Div by 0", "N/A", IF(J21="N/A","N/A", IF(J21&gt;30, "No", IF(J21&lt;-30, "No", "Yes"))))</f>
        <v>Yes</v>
      </c>
    </row>
    <row r="22" spans="1:11" ht="13.5" customHeight="1" x14ac:dyDescent="0.25">
      <c r="A22" s="3" t="s">
        <v>1723</v>
      </c>
      <c r="B22" s="33" t="s">
        <v>217</v>
      </c>
      <c r="C22" s="9">
        <v>65.389689378</v>
      </c>
      <c r="D22" s="9" t="str">
        <f>IF($B22="N/A","N/A",IF(C22&gt;15,"No",IF(C22&lt;-15,"No","Yes")))</f>
        <v>N/A</v>
      </c>
      <c r="E22" s="9">
        <v>62.290757521000003</v>
      </c>
      <c r="F22" s="9" t="str">
        <f>IF($B22="N/A","N/A",IF(E22&gt;15,"No",IF(E22&lt;-15,"No","Yes")))</f>
        <v>N/A</v>
      </c>
      <c r="G22" s="9">
        <v>62.453329656999998</v>
      </c>
      <c r="H22" s="9" t="str">
        <f>IF($B22="N/A","N/A",IF(G22&gt;15,"No",IF(G22&lt;-15,"No","Yes")))</f>
        <v>N/A</v>
      </c>
      <c r="I22" s="10">
        <v>-4.74</v>
      </c>
      <c r="J22" s="10">
        <v>0.26100000000000001</v>
      </c>
      <c r="K22" s="9" t="str">
        <f t="shared" ref="K22:K31" si="1">IF(J22="Div by 0", "N/A", IF(J22="N/A","N/A", IF(J22&gt;30, "No", IF(J22&lt;-30, "No", "Yes"))))</f>
        <v>Yes</v>
      </c>
    </row>
    <row r="23" spans="1:11" x14ac:dyDescent="0.25">
      <c r="A23" s="3" t="s">
        <v>933</v>
      </c>
      <c r="B23" s="33" t="s">
        <v>217</v>
      </c>
      <c r="C23" s="9">
        <v>34.445277140999998</v>
      </c>
      <c r="D23" s="9" t="str">
        <f>IF($B23="N/A","N/A",IF(C23&gt;15,"No",IF(C23&lt;-15,"No","Yes")))</f>
        <v>N/A</v>
      </c>
      <c r="E23" s="9">
        <v>37.576959158999998</v>
      </c>
      <c r="F23" s="9" t="str">
        <f>IF($B23="N/A","N/A",IF(E23&gt;15,"No",IF(E23&lt;-15,"No","Yes")))</f>
        <v>N/A</v>
      </c>
      <c r="G23" s="9">
        <v>37.440875505999998</v>
      </c>
      <c r="H23" s="9" t="str">
        <f>IF($B23="N/A","N/A",IF(G23&gt;15,"No",IF(G23&lt;-15,"No","Yes")))</f>
        <v>N/A</v>
      </c>
      <c r="I23" s="10">
        <v>9.0920000000000005</v>
      </c>
      <c r="J23" s="10">
        <v>-0.36199999999999999</v>
      </c>
      <c r="K23" s="9" t="str">
        <f t="shared" si="1"/>
        <v>Yes</v>
      </c>
    </row>
    <row r="24" spans="1:11" ht="25" x14ac:dyDescent="0.25">
      <c r="A24" s="3" t="s">
        <v>934</v>
      </c>
      <c r="B24" s="33" t="s">
        <v>217</v>
      </c>
      <c r="C24" s="9">
        <v>0.15188678319999999</v>
      </c>
      <c r="D24" s="9" t="str">
        <f>IF($B24="N/A","N/A",IF(C24&gt;15,"No",IF(C24&lt;-15,"No","Yes")))</f>
        <v>N/A</v>
      </c>
      <c r="E24" s="9">
        <v>0.11901421149999999</v>
      </c>
      <c r="F24" s="9" t="str">
        <f>IF($B24="N/A","N/A",IF(E24&gt;15,"No",IF(E24&lt;-15,"No","Yes")))</f>
        <v>N/A</v>
      </c>
      <c r="G24" s="9">
        <v>8.8990408199999996E-2</v>
      </c>
      <c r="H24" s="9" t="str">
        <f>IF($B24="N/A","N/A",IF(G24&gt;15,"No",IF(G24&lt;-15,"No","Yes")))</f>
        <v>N/A</v>
      </c>
      <c r="I24" s="10">
        <v>-21.6</v>
      </c>
      <c r="J24" s="10">
        <v>-25.2</v>
      </c>
      <c r="K24" s="9" t="str">
        <f t="shared" si="1"/>
        <v>Yes</v>
      </c>
    </row>
    <row r="25" spans="1:11" x14ac:dyDescent="0.25">
      <c r="A25" s="3" t="s">
        <v>170</v>
      </c>
      <c r="B25" s="33" t="s">
        <v>217</v>
      </c>
      <c r="C25" s="9">
        <v>99.993988630999993</v>
      </c>
      <c r="D25" s="9" t="str">
        <f t="shared" ref="D25:D27" si="2">IF($B25="N/A","N/A",IF(C25&gt;15,"No",IF(C25&lt;-15,"No","Yes")))</f>
        <v>N/A</v>
      </c>
      <c r="E25" s="9">
        <v>99.997406339999998</v>
      </c>
      <c r="F25" s="9" t="str">
        <f t="shared" ref="F25:F27" si="3">IF($B25="N/A","N/A",IF(E25&gt;15,"No",IF(E25&lt;-15,"No","Yes")))</f>
        <v>N/A</v>
      </c>
      <c r="G25" s="9">
        <v>99.999689482999997</v>
      </c>
      <c r="H25" s="9" t="str">
        <f t="shared" ref="H25:H27" si="4">IF($B25="N/A","N/A",IF(G25&gt;15,"No",IF(G25&lt;-15,"No","Yes")))</f>
        <v>N/A</v>
      </c>
      <c r="I25" s="10">
        <v>3.3999999999999998E-3</v>
      </c>
      <c r="J25" s="10">
        <v>2.3E-3</v>
      </c>
      <c r="K25" s="9" t="str">
        <f t="shared" si="1"/>
        <v>Yes</v>
      </c>
    </row>
    <row r="26" spans="1:11" x14ac:dyDescent="0.25">
      <c r="A26" s="3" t="s">
        <v>171</v>
      </c>
      <c r="B26" s="33" t="s">
        <v>217</v>
      </c>
      <c r="C26" s="9">
        <v>99.993988630999993</v>
      </c>
      <c r="D26" s="9" t="str">
        <f t="shared" si="2"/>
        <v>N/A</v>
      </c>
      <c r="E26" s="9">
        <v>99.997406339999998</v>
      </c>
      <c r="F26" s="9" t="str">
        <f t="shared" si="3"/>
        <v>N/A</v>
      </c>
      <c r="G26" s="9">
        <v>99.999689482999997</v>
      </c>
      <c r="H26" s="9" t="str">
        <f t="shared" si="4"/>
        <v>N/A</v>
      </c>
      <c r="I26" s="10">
        <v>3.3999999999999998E-3</v>
      </c>
      <c r="J26" s="10">
        <v>2.3E-3</v>
      </c>
      <c r="K26" s="9" t="str">
        <f t="shared" si="1"/>
        <v>Yes</v>
      </c>
    </row>
    <row r="27" spans="1:11" x14ac:dyDescent="0.25">
      <c r="A27" s="3" t="s">
        <v>172</v>
      </c>
      <c r="B27" s="33" t="s">
        <v>217</v>
      </c>
      <c r="C27" s="9">
        <v>99.993988630999993</v>
      </c>
      <c r="D27" s="9" t="str">
        <f t="shared" si="2"/>
        <v>N/A</v>
      </c>
      <c r="E27" s="9">
        <v>99.997406339999998</v>
      </c>
      <c r="F27" s="9" t="str">
        <f t="shared" si="3"/>
        <v>N/A</v>
      </c>
      <c r="G27" s="9">
        <v>99.999689482999997</v>
      </c>
      <c r="H27" s="9" t="str">
        <f t="shared" si="4"/>
        <v>N/A</v>
      </c>
      <c r="I27" s="10">
        <v>3.3999999999999998E-3</v>
      </c>
      <c r="J27" s="10">
        <v>2.3E-3</v>
      </c>
      <c r="K27" s="9" t="str">
        <f t="shared" si="1"/>
        <v>Yes</v>
      </c>
    </row>
    <row r="28" spans="1:11" x14ac:dyDescent="0.25">
      <c r="A28" s="3" t="s">
        <v>54</v>
      </c>
      <c r="B28" s="33" t="s">
        <v>217</v>
      </c>
      <c r="C28" s="9">
        <v>9.2405116988000007</v>
      </c>
      <c r="D28" s="9" t="str">
        <f>IF($B28="N/A","N/A",IF(C28&gt;15,"No",IF(C28&lt;-15,"No","Yes")))</f>
        <v>N/A</v>
      </c>
      <c r="E28" s="9">
        <v>9.7300936298000007</v>
      </c>
      <c r="F28" s="9" t="str">
        <f>IF($B28="N/A","N/A",IF(E28&gt;15,"No",IF(E28&lt;-15,"No","Yes")))</f>
        <v>N/A</v>
      </c>
      <c r="G28" s="9">
        <v>9.0625978356000001</v>
      </c>
      <c r="H28" s="9" t="str">
        <f>IF($B28="N/A","N/A",IF(G28&gt;15,"No",IF(G28&lt;-15,"No","Yes")))</f>
        <v>N/A</v>
      </c>
      <c r="I28" s="10">
        <v>5.298</v>
      </c>
      <c r="J28" s="10">
        <v>-6.86</v>
      </c>
      <c r="K28" s="9" t="str">
        <f t="shared" si="1"/>
        <v>Yes</v>
      </c>
    </row>
    <row r="29" spans="1:11" x14ac:dyDescent="0.25">
      <c r="A29" s="3" t="s">
        <v>55</v>
      </c>
      <c r="B29" s="33" t="s">
        <v>217</v>
      </c>
      <c r="C29" s="9">
        <v>90.753476931999998</v>
      </c>
      <c r="D29" s="9" t="str">
        <f>IF($B29="N/A","N/A",IF(C29&gt;15,"No",IF(C29&lt;-15,"No","Yes")))</f>
        <v>N/A</v>
      </c>
      <c r="E29" s="9">
        <v>90.267312711000002</v>
      </c>
      <c r="F29" s="9" t="str">
        <f>IF($B29="N/A","N/A",IF(E29&gt;15,"No",IF(E29&lt;-15,"No","Yes")))</f>
        <v>N/A</v>
      </c>
      <c r="G29" s="9">
        <v>90.937091648000006</v>
      </c>
      <c r="H29" s="9" t="str">
        <f>IF($B29="N/A","N/A",IF(G29&gt;15,"No",IF(G29&lt;-15,"No","Yes")))</f>
        <v>N/A</v>
      </c>
      <c r="I29" s="10">
        <v>-0.53600000000000003</v>
      </c>
      <c r="J29" s="10">
        <v>0.74199999999999999</v>
      </c>
      <c r="K29" s="9" t="str">
        <f t="shared" si="1"/>
        <v>Yes</v>
      </c>
    </row>
    <row r="30" spans="1:11" x14ac:dyDescent="0.25">
      <c r="A30" s="3" t="s">
        <v>56</v>
      </c>
      <c r="B30" s="33" t="s">
        <v>217</v>
      </c>
      <c r="C30" s="9">
        <v>64.188220399000002</v>
      </c>
      <c r="D30" s="9" t="str">
        <f>IF($B30="N/A","N/A",IF(C30&gt;15,"No",IF(C30&lt;-15,"No","Yes")))</f>
        <v>N/A</v>
      </c>
      <c r="E30" s="9">
        <v>68.756563529000005</v>
      </c>
      <c r="F30" s="9" t="str">
        <f>IF($B30="N/A","N/A",IF(E30&gt;15,"No",IF(E30&lt;-15,"No","Yes")))</f>
        <v>N/A</v>
      </c>
      <c r="G30" s="9">
        <v>70.301046464999999</v>
      </c>
      <c r="H30" s="9" t="str">
        <f>IF($B30="N/A","N/A",IF(G30&gt;15,"No",IF(G30&lt;-15,"No","Yes")))</f>
        <v>N/A</v>
      </c>
      <c r="I30" s="10">
        <v>7.117</v>
      </c>
      <c r="J30" s="10">
        <v>2.246</v>
      </c>
      <c r="K30" s="9" t="str">
        <f t="shared" si="1"/>
        <v>Yes</v>
      </c>
    </row>
    <row r="31" spans="1:11" x14ac:dyDescent="0.25">
      <c r="A31" s="3" t="s">
        <v>57</v>
      </c>
      <c r="B31" s="33" t="s">
        <v>217</v>
      </c>
      <c r="C31" s="9">
        <v>29.274520532</v>
      </c>
      <c r="D31" s="9" t="str">
        <f>IF($B31="N/A","N/A",IF(C31&gt;15,"No",IF(C31&lt;-15,"No","Yes")))</f>
        <v>N/A</v>
      </c>
      <c r="E31" s="9">
        <v>24.511867261999999</v>
      </c>
      <c r="F31" s="9" t="str">
        <f>IF($B31="N/A","N/A",IF(E31&gt;15,"No",IF(E31&lt;-15,"No","Yes")))</f>
        <v>N/A</v>
      </c>
      <c r="G31" s="9">
        <v>22.933393211999999</v>
      </c>
      <c r="H31" s="9" t="str">
        <f>IF($B31="N/A","N/A",IF(G31&gt;15,"No",IF(G31&lt;-15,"No","Yes")))</f>
        <v>N/A</v>
      </c>
      <c r="I31" s="10">
        <v>-16.3</v>
      </c>
      <c r="J31" s="10">
        <v>-6.44</v>
      </c>
      <c r="K31" s="9" t="str">
        <f t="shared" si="1"/>
        <v>Yes</v>
      </c>
    </row>
    <row r="32" spans="1:11" ht="12" customHeight="1" x14ac:dyDescent="0.25">
      <c r="A32" s="148" t="s">
        <v>1648</v>
      </c>
      <c r="B32" s="149"/>
      <c r="C32" s="149"/>
      <c r="D32" s="149"/>
      <c r="E32" s="149"/>
      <c r="F32" s="149"/>
      <c r="G32" s="149"/>
      <c r="H32" s="149"/>
      <c r="I32" s="149"/>
      <c r="J32" s="149"/>
      <c r="K32" s="150"/>
    </row>
    <row r="33" spans="1:11" x14ac:dyDescent="0.25">
      <c r="A33" s="145" t="s">
        <v>1646</v>
      </c>
      <c r="B33" s="146"/>
      <c r="C33" s="146"/>
      <c r="D33" s="146"/>
      <c r="E33" s="146"/>
      <c r="F33" s="146"/>
      <c r="G33" s="146"/>
      <c r="H33" s="146"/>
      <c r="I33" s="146"/>
      <c r="J33" s="146"/>
      <c r="K33" s="147"/>
    </row>
    <row r="34" spans="1:11" x14ac:dyDescent="0.25">
      <c r="C34" s="8"/>
      <c r="D34" s="8"/>
    </row>
    <row r="35" spans="1:11" x14ac:dyDescent="0.25">
      <c r="C35" s="8"/>
      <c r="D35" s="8"/>
    </row>
    <row r="36" spans="1:11" x14ac:dyDescent="0.25">
      <c r="C36" s="8"/>
      <c r="D36" s="8"/>
    </row>
    <row r="37" spans="1:11" x14ac:dyDescent="0.25">
      <c r="C37" s="8"/>
      <c r="D37" s="8"/>
    </row>
    <row r="38" spans="1:11" x14ac:dyDescent="0.25">
      <c r="C38" s="8"/>
      <c r="D38" s="8"/>
    </row>
  </sheetData>
  <mergeCells count="5">
    <mergeCell ref="A1:K1"/>
    <mergeCell ref="A2:K2"/>
    <mergeCell ref="A4:K4"/>
    <mergeCell ref="A32:K32"/>
    <mergeCell ref="A33:K3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K38"/>
  <sheetViews>
    <sheetView zoomScaleNormal="100" workbookViewId="0">
      <pane xSplit="2" ySplit="5" topLeftCell="C6"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18" customWidth="1"/>
    <col min="2" max="2" width="10.7265625" style="18"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18"/>
  </cols>
  <sheetData>
    <row r="1" spans="1:11" s="17" customFormat="1" ht="18.75" customHeight="1" x14ac:dyDescent="0.25">
      <c r="A1" s="136" t="s">
        <v>1680</v>
      </c>
      <c r="B1" s="137"/>
      <c r="C1" s="137"/>
      <c r="D1" s="137"/>
      <c r="E1" s="137"/>
      <c r="F1" s="137"/>
      <c r="G1" s="137"/>
      <c r="H1" s="137"/>
      <c r="I1" s="137"/>
      <c r="J1" s="137"/>
      <c r="K1" s="138"/>
    </row>
    <row r="2" spans="1:11" ht="13" x14ac:dyDescent="0.3">
      <c r="A2" s="142" t="s">
        <v>1604</v>
      </c>
      <c r="B2" s="143"/>
      <c r="C2" s="143"/>
      <c r="D2" s="143"/>
      <c r="E2" s="143"/>
      <c r="F2" s="143"/>
      <c r="G2" s="143"/>
      <c r="H2" s="143"/>
      <c r="I2" s="143"/>
      <c r="J2" s="143"/>
      <c r="K2" s="144"/>
    </row>
    <row r="3" spans="1:11" ht="13" x14ac:dyDescent="0.3">
      <c r="A3" s="134" t="s">
        <v>1741</v>
      </c>
      <c r="B3" s="19"/>
      <c r="C3" s="19"/>
      <c r="D3" s="19"/>
      <c r="E3" s="19"/>
      <c r="F3" s="19"/>
      <c r="G3" s="19"/>
      <c r="H3" s="19"/>
      <c r="I3" s="19"/>
      <c r="J3" s="19"/>
      <c r="K3" s="20"/>
    </row>
    <row r="4" spans="1:11" ht="13" x14ac:dyDescent="0.3">
      <c r="A4" s="139" t="s">
        <v>650</v>
      </c>
      <c r="B4" s="140"/>
      <c r="C4" s="140"/>
      <c r="D4" s="140"/>
      <c r="E4" s="140"/>
      <c r="F4" s="140"/>
      <c r="G4" s="140"/>
      <c r="H4" s="140"/>
      <c r="I4" s="140"/>
      <c r="J4" s="140"/>
      <c r="K4" s="141"/>
    </row>
    <row r="5" spans="1:11" ht="52" x14ac:dyDescent="0.3">
      <c r="A5" s="21" t="s">
        <v>11</v>
      </c>
      <c r="B5" s="22" t="s">
        <v>216</v>
      </c>
      <c r="C5" s="22" t="s">
        <v>1670</v>
      </c>
      <c r="D5" s="22" t="s">
        <v>1671</v>
      </c>
      <c r="E5" s="22" t="s">
        <v>651</v>
      </c>
      <c r="F5" s="22" t="s">
        <v>1672</v>
      </c>
      <c r="G5" s="22" t="s">
        <v>652</v>
      </c>
      <c r="H5" s="22" t="s">
        <v>1673</v>
      </c>
      <c r="I5" s="23" t="s">
        <v>1674</v>
      </c>
      <c r="J5" s="23" t="s">
        <v>1675</v>
      </c>
      <c r="K5" s="22" t="s">
        <v>653</v>
      </c>
    </row>
    <row r="6" spans="1:11" x14ac:dyDescent="0.25">
      <c r="A6" s="2" t="s">
        <v>12</v>
      </c>
      <c r="B6" s="65" t="s">
        <v>217</v>
      </c>
      <c r="C6" s="34" t="s">
        <v>217</v>
      </c>
      <c r="D6" s="9" t="str">
        <f t="shared" ref="D6:F18" si="0">IF($B6="N/A","N/A",IF(C6&lt;0,"No","Yes"))</f>
        <v>N/A</v>
      </c>
      <c r="E6" s="34">
        <v>7645964</v>
      </c>
      <c r="F6" s="9" t="str">
        <f t="shared" si="0"/>
        <v>N/A</v>
      </c>
      <c r="G6" s="34">
        <v>9308567</v>
      </c>
      <c r="H6" s="9" t="str">
        <f t="shared" ref="H6:H18" si="1">IF($B6="N/A","N/A",IF(G6&lt;0,"No","Yes"))</f>
        <v>N/A</v>
      </c>
      <c r="I6" s="10" t="s">
        <v>217</v>
      </c>
      <c r="J6" s="10">
        <v>21.74</v>
      </c>
      <c r="K6" s="9" t="str">
        <f t="shared" ref="K6:K18" si="2">IF(J6="Div by 0", "N/A", IF(J6="N/A","N/A", IF(J6&gt;30, "No", IF(J6&lt;-30, "No", "Yes"))))</f>
        <v>Yes</v>
      </c>
    </row>
    <row r="7" spans="1:11" x14ac:dyDescent="0.25">
      <c r="A7" s="24" t="s">
        <v>445</v>
      </c>
      <c r="B7" s="65" t="s">
        <v>217</v>
      </c>
      <c r="C7" s="9" t="s">
        <v>217</v>
      </c>
      <c r="D7" s="9" t="str">
        <f t="shared" si="0"/>
        <v>N/A</v>
      </c>
      <c r="E7" s="9">
        <v>4.3618567914000002</v>
      </c>
      <c r="F7" s="9" t="str">
        <f t="shared" si="0"/>
        <v>N/A</v>
      </c>
      <c r="G7" s="9">
        <v>4.2689384950000004</v>
      </c>
      <c r="H7" s="9" t="str">
        <f t="shared" si="1"/>
        <v>N/A</v>
      </c>
      <c r="I7" s="10" t="s">
        <v>217</v>
      </c>
      <c r="J7" s="10">
        <v>-2.13</v>
      </c>
      <c r="K7" s="9" t="str">
        <f t="shared" si="2"/>
        <v>Yes</v>
      </c>
    </row>
    <row r="8" spans="1:11" x14ac:dyDescent="0.25">
      <c r="A8" s="24" t="s">
        <v>446</v>
      </c>
      <c r="B8" s="65" t="s">
        <v>217</v>
      </c>
      <c r="C8" s="9" t="s">
        <v>217</v>
      </c>
      <c r="D8" s="9" t="str">
        <f t="shared" si="0"/>
        <v>N/A</v>
      </c>
      <c r="E8" s="9">
        <v>40.826428165000003</v>
      </c>
      <c r="F8" s="9" t="str">
        <f t="shared" si="0"/>
        <v>N/A</v>
      </c>
      <c r="G8" s="9">
        <v>39.651280374000002</v>
      </c>
      <c r="H8" s="9" t="str">
        <f t="shared" si="1"/>
        <v>N/A</v>
      </c>
      <c r="I8" s="10" t="s">
        <v>217</v>
      </c>
      <c r="J8" s="10">
        <v>-2.88</v>
      </c>
      <c r="K8" s="9" t="str">
        <f t="shared" si="2"/>
        <v>Yes</v>
      </c>
    </row>
    <row r="9" spans="1:11" x14ac:dyDescent="0.25">
      <c r="A9" s="24" t="s">
        <v>447</v>
      </c>
      <c r="B9" s="65" t="s">
        <v>217</v>
      </c>
      <c r="C9" s="9" t="s">
        <v>217</v>
      </c>
      <c r="D9" s="9" t="str">
        <f t="shared" si="0"/>
        <v>N/A</v>
      </c>
      <c r="E9" s="9">
        <v>32.041924340999998</v>
      </c>
      <c r="F9" s="9" t="str">
        <f t="shared" si="0"/>
        <v>N/A</v>
      </c>
      <c r="G9" s="9">
        <v>31.350937259999998</v>
      </c>
      <c r="H9" s="9" t="str">
        <f t="shared" si="1"/>
        <v>N/A</v>
      </c>
      <c r="I9" s="10" t="s">
        <v>217</v>
      </c>
      <c r="J9" s="10">
        <v>-2.16</v>
      </c>
      <c r="K9" s="9" t="str">
        <f t="shared" si="2"/>
        <v>Yes</v>
      </c>
    </row>
    <row r="10" spans="1:11" x14ac:dyDescent="0.25">
      <c r="A10" s="24" t="s">
        <v>448</v>
      </c>
      <c r="B10" s="65" t="s">
        <v>217</v>
      </c>
      <c r="C10" s="9" t="s">
        <v>217</v>
      </c>
      <c r="D10" s="9" t="str">
        <f t="shared" si="0"/>
        <v>N/A</v>
      </c>
      <c r="E10" s="9">
        <v>21.125616077</v>
      </c>
      <c r="F10" s="9" t="str">
        <f t="shared" si="0"/>
        <v>N/A</v>
      </c>
      <c r="G10" s="9">
        <v>22.986180364999999</v>
      </c>
      <c r="H10" s="9" t="str">
        <f t="shared" si="1"/>
        <v>N/A</v>
      </c>
      <c r="I10" s="10" t="s">
        <v>217</v>
      </c>
      <c r="J10" s="10">
        <v>8.8070000000000004</v>
      </c>
      <c r="K10" s="9" t="str">
        <f t="shared" si="2"/>
        <v>Yes</v>
      </c>
    </row>
    <row r="11" spans="1:11" x14ac:dyDescent="0.25">
      <c r="A11" s="2" t="s">
        <v>211</v>
      </c>
      <c r="B11" s="65" t="s">
        <v>217</v>
      </c>
      <c r="C11" s="9" t="s">
        <v>217</v>
      </c>
      <c r="D11" s="9" t="str">
        <f t="shared" si="0"/>
        <v>N/A</v>
      </c>
      <c r="E11" s="9">
        <v>99.981676606999997</v>
      </c>
      <c r="F11" s="9" t="str">
        <f t="shared" si="0"/>
        <v>N/A</v>
      </c>
      <c r="G11" s="9">
        <v>99.981533139999996</v>
      </c>
      <c r="H11" s="9" t="str">
        <f t="shared" si="1"/>
        <v>N/A</v>
      </c>
      <c r="I11" s="10" t="s">
        <v>217</v>
      </c>
      <c r="J11" s="10">
        <v>0</v>
      </c>
      <c r="K11" s="9" t="str">
        <f t="shared" si="2"/>
        <v>Yes</v>
      </c>
    </row>
    <row r="12" spans="1:11" x14ac:dyDescent="0.25">
      <c r="A12" s="2" t="s">
        <v>932</v>
      </c>
      <c r="B12" s="65" t="s">
        <v>217</v>
      </c>
      <c r="C12" s="9" t="s">
        <v>217</v>
      </c>
      <c r="D12" s="9" t="str">
        <f t="shared" si="0"/>
        <v>N/A</v>
      </c>
      <c r="E12" s="9">
        <v>0</v>
      </c>
      <c r="F12" s="9" t="str">
        <f t="shared" si="0"/>
        <v>N/A</v>
      </c>
      <c r="G12" s="9">
        <v>0</v>
      </c>
      <c r="H12" s="9" t="str">
        <f t="shared" si="1"/>
        <v>N/A</v>
      </c>
      <c r="I12" s="10" t="s">
        <v>217</v>
      </c>
      <c r="J12" s="10" t="s">
        <v>1742</v>
      </c>
      <c r="K12" s="9" t="str">
        <f t="shared" si="2"/>
        <v>N/A</v>
      </c>
    </row>
    <row r="13" spans="1:11" x14ac:dyDescent="0.25">
      <c r="A13" s="2" t="s">
        <v>51</v>
      </c>
      <c r="B13" s="65" t="s">
        <v>217</v>
      </c>
      <c r="C13" s="9" t="s">
        <v>217</v>
      </c>
      <c r="D13" s="9" t="str">
        <f t="shared" si="0"/>
        <v>N/A</v>
      </c>
      <c r="E13" s="9">
        <v>100</v>
      </c>
      <c r="F13" s="9" t="str">
        <f t="shared" si="0"/>
        <v>N/A</v>
      </c>
      <c r="G13" s="9">
        <v>100</v>
      </c>
      <c r="H13" s="9" t="str">
        <f t="shared" si="1"/>
        <v>N/A</v>
      </c>
      <c r="I13" s="10" t="s">
        <v>217</v>
      </c>
      <c r="J13" s="10">
        <v>0</v>
      </c>
      <c r="K13" s="9" t="str">
        <f t="shared" si="2"/>
        <v>Yes</v>
      </c>
    </row>
    <row r="14" spans="1:11" x14ac:dyDescent="0.25">
      <c r="A14" s="2" t="s">
        <v>52</v>
      </c>
      <c r="B14" s="65" t="s">
        <v>217</v>
      </c>
      <c r="C14" s="9" t="s">
        <v>217</v>
      </c>
      <c r="D14" s="9" t="str">
        <f t="shared" si="0"/>
        <v>N/A</v>
      </c>
      <c r="E14" s="9">
        <v>0</v>
      </c>
      <c r="F14" s="9" t="str">
        <f t="shared" si="0"/>
        <v>N/A</v>
      </c>
      <c r="G14" s="9">
        <v>0</v>
      </c>
      <c r="H14" s="9" t="str">
        <f t="shared" si="1"/>
        <v>N/A</v>
      </c>
      <c r="I14" s="10" t="s">
        <v>217</v>
      </c>
      <c r="J14" s="10" t="s">
        <v>1742</v>
      </c>
      <c r="K14" s="9" t="str">
        <f t="shared" si="2"/>
        <v>N/A</v>
      </c>
    </row>
    <row r="15" spans="1:11" x14ac:dyDescent="0.25">
      <c r="A15" s="2" t="s">
        <v>168</v>
      </c>
      <c r="B15" s="65" t="s">
        <v>217</v>
      </c>
      <c r="C15" s="9" t="s">
        <v>217</v>
      </c>
      <c r="D15" s="9" t="str">
        <f t="shared" si="0"/>
        <v>N/A</v>
      </c>
      <c r="E15" s="9">
        <v>99.978694641999994</v>
      </c>
      <c r="F15" s="9" t="str">
        <f t="shared" si="0"/>
        <v>N/A</v>
      </c>
      <c r="G15" s="9">
        <v>99.999967772000005</v>
      </c>
      <c r="H15" s="9" t="str">
        <f t="shared" si="1"/>
        <v>N/A</v>
      </c>
      <c r="I15" s="10" t="s">
        <v>217</v>
      </c>
      <c r="J15" s="10">
        <v>2.1299999999999999E-2</v>
      </c>
      <c r="K15" s="9" t="str">
        <f t="shared" si="2"/>
        <v>Yes</v>
      </c>
    </row>
    <row r="16" spans="1:11" x14ac:dyDescent="0.25">
      <c r="A16" s="2" t="s">
        <v>169</v>
      </c>
      <c r="B16" s="65" t="s">
        <v>217</v>
      </c>
      <c r="C16" s="9" t="s">
        <v>217</v>
      </c>
      <c r="D16" s="9" t="str">
        <f t="shared" si="0"/>
        <v>N/A</v>
      </c>
      <c r="E16" s="9">
        <v>99.998352072000003</v>
      </c>
      <c r="F16" s="9" t="str">
        <f t="shared" si="0"/>
        <v>N/A</v>
      </c>
      <c r="G16" s="9">
        <v>99.999828115</v>
      </c>
      <c r="H16" s="9" t="str">
        <f t="shared" si="1"/>
        <v>N/A</v>
      </c>
      <c r="I16" s="10" t="s">
        <v>217</v>
      </c>
      <c r="J16" s="10">
        <v>1.5E-3</v>
      </c>
      <c r="K16" s="9" t="str">
        <f t="shared" si="2"/>
        <v>Yes</v>
      </c>
    </row>
    <row r="17" spans="1:11" x14ac:dyDescent="0.25">
      <c r="A17" s="2" t="s">
        <v>21</v>
      </c>
      <c r="B17" s="65" t="s">
        <v>217</v>
      </c>
      <c r="C17" s="9" t="s">
        <v>217</v>
      </c>
      <c r="D17" s="9" t="str">
        <f t="shared" si="0"/>
        <v>N/A</v>
      </c>
      <c r="E17" s="9">
        <v>99.923214391000002</v>
      </c>
      <c r="F17" s="9" t="str">
        <f t="shared" si="0"/>
        <v>N/A</v>
      </c>
      <c r="G17" s="9">
        <v>99.898394671999995</v>
      </c>
      <c r="H17" s="9" t="str">
        <f t="shared" si="1"/>
        <v>N/A</v>
      </c>
      <c r="I17" s="10" t="s">
        <v>217</v>
      </c>
      <c r="J17" s="10">
        <v>-2.5000000000000001E-2</v>
      </c>
      <c r="K17" s="9" t="str">
        <f t="shared" si="2"/>
        <v>Yes</v>
      </c>
    </row>
    <row r="18" spans="1:11" x14ac:dyDescent="0.25">
      <c r="A18" s="2" t="s">
        <v>53</v>
      </c>
      <c r="B18" s="65" t="s">
        <v>217</v>
      </c>
      <c r="C18" s="9" t="s">
        <v>217</v>
      </c>
      <c r="D18" s="9" t="str">
        <f t="shared" si="0"/>
        <v>N/A</v>
      </c>
      <c r="E18" s="9">
        <v>100</v>
      </c>
      <c r="F18" s="9" t="str">
        <f t="shared" si="0"/>
        <v>N/A</v>
      </c>
      <c r="G18" s="9">
        <v>100</v>
      </c>
      <c r="H18" s="9" t="str">
        <f t="shared" si="1"/>
        <v>N/A</v>
      </c>
      <c r="I18" s="10" t="s">
        <v>217</v>
      </c>
      <c r="J18" s="10">
        <v>0</v>
      </c>
      <c r="K18" s="9" t="str">
        <f t="shared" si="2"/>
        <v>Yes</v>
      </c>
    </row>
    <row r="19" spans="1:11" x14ac:dyDescent="0.25">
      <c r="A19" s="3" t="s">
        <v>678</v>
      </c>
      <c r="B19" s="65" t="s">
        <v>217</v>
      </c>
      <c r="C19" s="9" t="s">
        <v>217</v>
      </c>
      <c r="D19" s="9" t="str">
        <f t="shared" ref="D19:D21" si="3">IF($B19="N/A","N/A",IF(C19&lt;0,"No","Yes"))</f>
        <v>N/A</v>
      </c>
      <c r="E19" s="9">
        <v>99.492150367999997</v>
      </c>
      <c r="F19" s="9" t="str">
        <f t="shared" ref="F19:F21" si="4">IF($B19="N/A","N/A",IF(E19&lt;0,"No","Yes"))</f>
        <v>N/A</v>
      </c>
      <c r="G19" s="9">
        <v>99.589979854000006</v>
      </c>
      <c r="H19" s="9" t="str">
        <f t="shared" ref="H19:H21" si="5">IF($B19="N/A","N/A",IF(G19&lt;0,"No","Yes"))</f>
        <v>N/A</v>
      </c>
      <c r="I19" s="10" t="s">
        <v>217</v>
      </c>
      <c r="J19" s="10">
        <v>9.8299999999999998E-2</v>
      </c>
      <c r="K19" s="9" t="str">
        <f>IF(J19="Div by 0", "N/A", IF(J19="N/A","N/A", IF(J19&gt;30, "No", IF(J19&lt;-30, "No", "Yes"))))</f>
        <v>Yes</v>
      </c>
    </row>
    <row r="20" spans="1:11" x14ac:dyDescent="0.25">
      <c r="A20" s="3" t="s">
        <v>679</v>
      </c>
      <c r="B20" s="65" t="s">
        <v>217</v>
      </c>
      <c r="C20" s="9" t="s">
        <v>217</v>
      </c>
      <c r="D20" s="9" t="str">
        <f t="shared" si="3"/>
        <v>N/A</v>
      </c>
      <c r="E20" s="9">
        <v>99.998600569000004</v>
      </c>
      <c r="F20" s="9" t="str">
        <f t="shared" si="4"/>
        <v>N/A</v>
      </c>
      <c r="G20" s="9">
        <v>99.999989256999996</v>
      </c>
      <c r="H20" s="9" t="str">
        <f t="shared" si="5"/>
        <v>N/A</v>
      </c>
      <c r="I20" s="10" t="s">
        <v>217</v>
      </c>
      <c r="J20" s="10">
        <v>1.4E-3</v>
      </c>
      <c r="K20" s="9" t="str">
        <f>IF(J20="Div by 0", "N/A", IF(J20="N/A","N/A", IF(J20&gt;30, "No", IF(J20&lt;-30, "No", "Yes"))))</f>
        <v>Yes</v>
      </c>
    </row>
    <row r="21" spans="1:11" x14ac:dyDescent="0.25">
      <c r="A21" s="3" t="s">
        <v>680</v>
      </c>
      <c r="B21" s="65" t="s">
        <v>217</v>
      </c>
      <c r="C21" s="9" t="s">
        <v>217</v>
      </c>
      <c r="D21" s="9" t="str">
        <f t="shared" si="3"/>
        <v>N/A</v>
      </c>
      <c r="E21" s="9">
        <v>99.998600569000004</v>
      </c>
      <c r="F21" s="9" t="str">
        <f t="shared" si="4"/>
        <v>N/A</v>
      </c>
      <c r="G21" s="9">
        <v>99.999989256999996</v>
      </c>
      <c r="H21" s="9" t="str">
        <f t="shared" si="5"/>
        <v>N/A</v>
      </c>
      <c r="I21" s="10" t="s">
        <v>217</v>
      </c>
      <c r="J21" s="10">
        <v>1.4E-3</v>
      </c>
      <c r="K21" s="9" t="str">
        <f>IF(J21="Div by 0", "N/A", IF(J21="N/A","N/A", IF(J21&gt;30, "No", IF(J21&lt;-30, "No", "Yes"))))</f>
        <v>Yes</v>
      </c>
    </row>
    <row r="22" spans="1:11" ht="14.25" customHeight="1" x14ac:dyDescent="0.25">
      <c r="A22" s="3" t="s">
        <v>1723</v>
      </c>
      <c r="B22" s="65" t="s">
        <v>217</v>
      </c>
      <c r="C22" s="9" t="s">
        <v>217</v>
      </c>
      <c r="D22" s="9" t="str">
        <f t="shared" ref="D22:D31" si="6">IF($B22="N/A","N/A",IF(C22&lt;0,"No","Yes"))</f>
        <v>N/A</v>
      </c>
      <c r="E22" s="9">
        <v>59.033707194999998</v>
      </c>
      <c r="F22" s="9" t="str">
        <f t="shared" ref="F22:F31" si="7">IF($B22="N/A","N/A",IF(E22&lt;0,"No","Yes"))</f>
        <v>N/A</v>
      </c>
      <c r="G22" s="9">
        <v>59.924239682</v>
      </c>
      <c r="I22" s="10" t="s">
        <v>217</v>
      </c>
      <c r="J22" s="10">
        <v>1.5089999999999999</v>
      </c>
      <c r="K22" s="9" t="str">
        <f t="shared" ref="K22:K31" si="8">IF(J22="Div by 0", "N/A", IF(J22="N/A","N/A", IF(J22&gt;30, "No", IF(J22&lt;-30, "No", "Yes"))))</f>
        <v>Yes</v>
      </c>
    </row>
    <row r="23" spans="1:11" x14ac:dyDescent="0.25">
      <c r="A23" s="3" t="s">
        <v>935</v>
      </c>
      <c r="B23" s="65" t="s">
        <v>217</v>
      </c>
      <c r="C23" s="9" t="s">
        <v>217</v>
      </c>
      <c r="D23" s="9" t="str">
        <f t="shared" si="6"/>
        <v>N/A</v>
      </c>
      <c r="E23" s="9">
        <v>40.763375291999999</v>
      </c>
      <c r="F23" s="9" t="str">
        <f t="shared" si="7"/>
        <v>N/A</v>
      </c>
      <c r="G23" s="9">
        <v>39.799799475</v>
      </c>
      <c r="H23" s="9" t="str">
        <f t="shared" ref="H23:H31" si="9">IF($B23="N/A","N/A",IF(G23&lt;0,"No","Yes"))</f>
        <v>N/A</v>
      </c>
      <c r="I23" s="10" t="s">
        <v>217</v>
      </c>
      <c r="J23" s="10">
        <v>-2.36</v>
      </c>
      <c r="K23" s="9" t="str">
        <f t="shared" si="8"/>
        <v>Yes</v>
      </c>
    </row>
    <row r="24" spans="1:11" ht="25" x14ac:dyDescent="0.25">
      <c r="A24" s="3" t="s">
        <v>936</v>
      </c>
      <c r="B24" s="65" t="s">
        <v>217</v>
      </c>
      <c r="C24" s="9" t="s">
        <v>217</v>
      </c>
      <c r="D24" s="9" t="str">
        <f t="shared" si="6"/>
        <v>N/A</v>
      </c>
      <c r="E24" s="9">
        <v>3.1572212500000002E-2</v>
      </c>
      <c r="F24" s="9" t="str">
        <f t="shared" si="7"/>
        <v>N/A</v>
      </c>
      <c r="G24" s="9">
        <v>3.4795903599999997E-2</v>
      </c>
      <c r="H24" s="9" t="str">
        <f t="shared" si="9"/>
        <v>N/A</v>
      </c>
      <c r="I24" s="10" t="s">
        <v>217</v>
      </c>
      <c r="J24" s="10">
        <v>10.210000000000001</v>
      </c>
      <c r="K24" s="9" t="str">
        <f t="shared" si="8"/>
        <v>Yes</v>
      </c>
    </row>
    <row r="25" spans="1:11" x14ac:dyDescent="0.25">
      <c r="A25" s="2" t="s">
        <v>170</v>
      </c>
      <c r="B25" s="65" t="s">
        <v>217</v>
      </c>
      <c r="C25" s="9" t="s">
        <v>217</v>
      </c>
      <c r="D25" s="9" t="str">
        <f t="shared" si="6"/>
        <v>N/A</v>
      </c>
      <c r="E25" s="9">
        <v>99.998600569000004</v>
      </c>
      <c r="F25" s="9" t="str">
        <f t="shared" si="7"/>
        <v>N/A</v>
      </c>
      <c r="G25" s="9">
        <v>99.999989256999996</v>
      </c>
      <c r="H25" s="9" t="str">
        <f t="shared" si="9"/>
        <v>N/A</v>
      </c>
      <c r="I25" s="10" t="s">
        <v>217</v>
      </c>
      <c r="J25" s="10">
        <v>1.4E-3</v>
      </c>
      <c r="K25" s="9" t="str">
        <f t="shared" si="8"/>
        <v>Yes</v>
      </c>
    </row>
    <row r="26" spans="1:11" x14ac:dyDescent="0.25">
      <c r="A26" s="2" t="s">
        <v>171</v>
      </c>
      <c r="B26" s="65" t="s">
        <v>217</v>
      </c>
      <c r="C26" s="9" t="s">
        <v>217</v>
      </c>
      <c r="D26" s="9" t="str">
        <f t="shared" si="6"/>
        <v>N/A</v>
      </c>
      <c r="E26" s="9">
        <v>99.998600569000004</v>
      </c>
      <c r="F26" s="9" t="str">
        <f t="shared" si="7"/>
        <v>N/A</v>
      </c>
      <c r="G26" s="9">
        <v>99.999989256999996</v>
      </c>
      <c r="H26" s="9" t="str">
        <f t="shared" si="9"/>
        <v>N/A</v>
      </c>
      <c r="I26" s="10" t="s">
        <v>217</v>
      </c>
      <c r="J26" s="10">
        <v>1.4E-3</v>
      </c>
      <c r="K26" s="9" t="str">
        <f t="shared" si="8"/>
        <v>Yes</v>
      </c>
    </row>
    <row r="27" spans="1:11" x14ac:dyDescent="0.25">
      <c r="A27" s="2" t="s">
        <v>172</v>
      </c>
      <c r="B27" s="65" t="s">
        <v>217</v>
      </c>
      <c r="C27" s="9" t="s">
        <v>217</v>
      </c>
      <c r="D27" s="9" t="str">
        <f t="shared" si="6"/>
        <v>N/A</v>
      </c>
      <c r="E27" s="9">
        <v>99.998600569000004</v>
      </c>
      <c r="F27" s="9" t="str">
        <f t="shared" si="7"/>
        <v>N/A</v>
      </c>
      <c r="G27" s="9">
        <v>99.999989256999996</v>
      </c>
      <c r="H27" s="9" t="str">
        <f t="shared" si="9"/>
        <v>N/A</v>
      </c>
      <c r="I27" s="10" t="s">
        <v>217</v>
      </c>
      <c r="J27" s="10">
        <v>1.4E-3</v>
      </c>
      <c r="K27" s="9" t="str">
        <f t="shared" si="8"/>
        <v>Yes</v>
      </c>
    </row>
    <row r="28" spans="1:11" x14ac:dyDescent="0.25">
      <c r="A28" s="2" t="s">
        <v>54</v>
      </c>
      <c r="B28" s="65" t="s">
        <v>217</v>
      </c>
      <c r="C28" s="9" t="s">
        <v>217</v>
      </c>
      <c r="D28" s="9" t="str">
        <f t="shared" si="6"/>
        <v>N/A</v>
      </c>
      <c r="E28" s="9">
        <v>8.2447419318000001</v>
      </c>
      <c r="F28" s="9" t="str">
        <f t="shared" si="7"/>
        <v>N/A</v>
      </c>
      <c r="G28" s="9">
        <v>8.9550196072000006</v>
      </c>
      <c r="H28" s="9" t="str">
        <f t="shared" si="9"/>
        <v>N/A</v>
      </c>
      <c r="I28" s="10" t="s">
        <v>217</v>
      </c>
      <c r="J28" s="10">
        <v>8.6150000000000002</v>
      </c>
      <c r="K28" s="9" t="str">
        <f t="shared" si="8"/>
        <v>Yes</v>
      </c>
    </row>
    <row r="29" spans="1:11" x14ac:dyDescent="0.25">
      <c r="A29" s="2" t="s">
        <v>55</v>
      </c>
      <c r="B29" s="65" t="s">
        <v>217</v>
      </c>
      <c r="C29" s="9" t="s">
        <v>217</v>
      </c>
      <c r="D29" s="9" t="str">
        <f t="shared" si="6"/>
        <v>N/A</v>
      </c>
      <c r="E29" s="9">
        <v>91.753858636999993</v>
      </c>
      <c r="F29" s="9" t="str">
        <f t="shared" si="7"/>
        <v>N/A</v>
      </c>
      <c r="G29" s="9">
        <v>91.044969649999999</v>
      </c>
      <c r="H29" s="9" t="str">
        <f t="shared" si="9"/>
        <v>N/A</v>
      </c>
      <c r="I29" s="10" t="s">
        <v>217</v>
      </c>
      <c r="J29" s="10">
        <v>-0.77300000000000002</v>
      </c>
      <c r="K29" s="9" t="str">
        <f t="shared" si="8"/>
        <v>Yes</v>
      </c>
    </row>
    <row r="30" spans="1:11" x14ac:dyDescent="0.25">
      <c r="A30" s="2" t="s">
        <v>56</v>
      </c>
      <c r="B30" s="65" t="s">
        <v>217</v>
      </c>
      <c r="C30" s="9" t="s">
        <v>217</v>
      </c>
      <c r="D30" s="9" t="str">
        <f t="shared" si="6"/>
        <v>N/A</v>
      </c>
      <c r="E30" s="9">
        <v>80.295787425</v>
      </c>
      <c r="F30" s="9" t="str">
        <f t="shared" si="7"/>
        <v>N/A</v>
      </c>
      <c r="G30" s="9">
        <v>82.209238006000007</v>
      </c>
      <c r="H30" s="9" t="str">
        <f t="shared" si="9"/>
        <v>N/A</v>
      </c>
      <c r="I30" s="10" t="s">
        <v>217</v>
      </c>
      <c r="J30" s="10">
        <v>2.383</v>
      </c>
      <c r="K30" s="9" t="str">
        <f t="shared" si="8"/>
        <v>Yes</v>
      </c>
    </row>
    <row r="31" spans="1:11" x14ac:dyDescent="0.25">
      <c r="A31" s="2" t="s">
        <v>57</v>
      </c>
      <c r="B31" s="65" t="s">
        <v>217</v>
      </c>
      <c r="C31" s="9" t="s">
        <v>217</v>
      </c>
      <c r="D31" s="9" t="str">
        <f t="shared" si="6"/>
        <v>N/A</v>
      </c>
      <c r="E31" s="9">
        <v>16.905755768999999</v>
      </c>
      <c r="F31" s="9" t="str">
        <f t="shared" si="7"/>
        <v>N/A</v>
      </c>
      <c r="G31" s="9">
        <v>14.801956090999999</v>
      </c>
      <c r="H31" s="9" t="str">
        <f t="shared" si="9"/>
        <v>N/A</v>
      </c>
      <c r="I31" s="10" t="s">
        <v>217</v>
      </c>
      <c r="J31" s="10">
        <v>-12.4</v>
      </c>
      <c r="K31" s="9" t="str">
        <f t="shared" si="8"/>
        <v>Yes</v>
      </c>
    </row>
    <row r="32" spans="1:11" ht="12" customHeight="1" x14ac:dyDescent="0.25">
      <c r="A32" s="148" t="s">
        <v>1648</v>
      </c>
      <c r="B32" s="149"/>
      <c r="C32" s="149"/>
      <c r="D32" s="149"/>
      <c r="E32" s="149"/>
      <c r="F32" s="149"/>
      <c r="G32" s="149"/>
      <c r="H32" s="149"/>
      <c r="I32" s="149"/>
      <c r="J32" s="149"/>
      <c r="K32" s="150"/>
    </row>
    <row r="33" spans="1:11" x14ac:dyDescent="0.25">
      <c r="A33" s="145" t="s">
        <v>1646</v>
      </c>
      <c r="B33" s="146"/>
      <c r="C33" s="146"/>
      <c r="D33" s="146"/>
      <c r="E33" s="146"/>
      <c r="F33" s="146"/>
      <c r="G33" s="146"/>
      <c r="H33" s="146"/>
      <c r="I33" s="146"/>
      <c r="J33" s="146"/>
      <c r="K33" s="147"/>
    </row>
    <row r="34" spans="1:11" x14ac:dyDescent="0.25">
      <c r="C34" s="8"/>
      <c r="D34" s="8"/>
    </row>
    <row r="35" spans="1:11" x14ac:dyDescent="0.25">
      <c r="C35" s="8"/>
      <c r="D35" s="8"/>
    </row>
    <row r="36" spans="1:11" x14ac:dyDescent="0.25">
      <c r="C36" s="8"/>
      <c r="D36" s="8"/>
    </row>
    <row r="37" spans="1:11" x14ac:dyDescent="0.25">
      <c r="C37" s="8"/>
      <c r="D37" s="8"/>
    </row>
    <row r="38" spans="1:11" x14ac:dyDescent="0.25">
      <c r="C38" s="8"/>
      <c r="D38" s="8"/>
    </row>
  </sheetData>
  <mergeCells count="5">
    <mergeCell ref="A1:K1"/>
    <mergeCell ref="A2:K2"/>
    <mergeCell ref="A4:K4"/>
    <mergeCell ref="A32:K32"/>
    <mergeCell ref="A33:K3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6"/>
  <dimension ref="A1:L46"/>
  <sheetViews>
    <sheetView zoomScaleNormal="100" zoomScaleSheetLayoutView="90" workbookViewId="0">
      <pane xSplit="2" ySplit="5" topLeftCell="F18"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26" customWidth="1"/>
    <col min="2" max="2" width="10.7265625" style="26"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26"/>
  </cols>
  <sheetData>
    <row r="1" spans="1:12" s="17" customFormat="1" ht="18.75" customHeight="1" x14ac:dyDescent="0.25">
      <c r="A1" s="136" t="s">
        <v>1681</v>
      </c>
      <c r="B1" s="137"/>
      <c r="C1" s="137"/>
      <c r="D1" s="137"/>
      <c r="E1" s="137"/>
      <c r="F1" s="137"/>
      <c r="G1" s="137"/>
      <c r="H1" s="137"/>
      <c r="I1" s="137"/>
      <c r="J1" s="137"/>
      <c r="K1" s="137"/>
      <c r="L1" s="138"/>
    </row>
    <row r="2" spans="1:12" s="18" customFormat="1" ht="13" x14ac:dyDescent="0.3">
      <c r="A2" s="142" t="s">
        <v>1605</v>
      </c>
      <c r="B2" s="143"/>
      <c r="C2" s="143"/>
      <c r="D2" s="143"/>
      <c r="E2" s="143"/>
      <c r="F2" s="143"/>
      <c r="G2" s="143"/>
      <c r="H2" s="143"/>
      <c r="I2" s="143"/>
      <c r="J2" s="143"/>
      <c r="K2" s="143"/>
      <c r="L2" s="144"/>
    </row>
    <row r="3" spans="1:12" s="18" customFormat="1" ht="13" x14ac:dyDescent="0.3">
      <c r="A3" s="134" t="s">
        <v>1741</v>
      </c>
      <c r="B3" s="19"/>
      <c r="C3" s="19"/>
      <c r="D3" s="19"/>
      <c r="E3" s="19"/>
      <c r="F3" s="19"/>
      <c r="G3" s="19"/>
      <c r="H3" s="19"/>
      <c r="I3" s="19"/>
      <c r="J3" s="19"/>
      <c r="K3" s="20"/>
    </row>
    <row r="4" spans="1:12" s="18" customFormat="1" ht="13" x14ac:dyDescent="0.3">
      <c r="A4" s="139" t="s">
        <v>650</v>
      </c>
      <c r="B4" s="140"/>
      <c r="C4" s="140"/>
      <c r="D4" s="140"/>
      <c r="E4" s="140"/>
      <c r="F4" s="140"/>
      <c r="G4" s="140"/>
      <c r="H4" s="140"/>
      <c r="I4" s="140"/>
      <c r="J4" s="140"/>
      <c r="K4" s="141"/>
    </row>
    <row r="5" spans="1:12" s="15" customFormat="1" ht="63" customHeight="1" x14ac:dyDescent="0.3">
      <c r="A5" s="37" t="s">
        <v>11</v>
      </c>
      <c r="B5" s="22" t="s">
        <v>216</v>
      </c>
      <c r="C5" s="22" t="s">
        <v>1670</v>
      </c>
      <c r="D5" s="22" t="s">
        <v>1676</v>
      </c>
      <c r="E5" s="22" t="s">
        <v>651</v>
      </c>
      <c r="F5" s="22" t="s">
        <v>1672</v>
      </c>
      <c r="G5" s="22" t="s">
        <v>652</v>
      </c>
      <c r="H5" s="22" t="s">
        <v>1673</v>
      </c>
      <c r="I5" s="38" t="s">
        <v>1674</v>
      </c>
      <c r="J5" s="38" t="s">
        <v>1675</v>
      </c>
      <c r="K5" s="39" t="s">
        <v>737</v>
      </c>
      <c r="L5" s="40" t="s">
        <v>736</v>
      </c>
    </row>
    <row r="6" spans="1:12" ht="12.75" customHeight="1" x14ac:dyDescent="0.25">
      <c r="A6" s="2" t="s">
        <v>349</v>
      </c>
      <c r="B6" s="11" t="s">
        <v>217</v>
      </c>
      <c r="C6" s="25">
        <v>7</v>
      </c>
      <c r="D6" s="11" t="s">
        <v>217</v>
      </c>
      <c r="E6" s="25">
        <v>6</v>
      </c>
      <c r="F6" s="11" t="s">
        <v>217</v>
      </c>
      <c r="G6" s="25">
        <v>7</v>
      </c>
      <c r="H6" s="11" t="s">
        <v>217</v>
      </c>
      <c r="I6" s="12" t="s">
        <v>217</v>
      </c>
      <c r="J6" s="12" t="s">
        <v>217</v>
      </c>
      <c r="K6" s="11" t="s">
        <v>217</v>
      </c>
      <c r="L6" s="11" t="s">
        <v>217</v>
      </c>
    </row>
    <row r="7" spans="1:12" x14ac:dyDescent="0.25">
      <c r="A7" s="3" t="s">
        <v>17</v>
      </c>
      <c r="B7" s="28" t="s">
        <v>217</v>
      </c>
      <c r="C7" s="29">
        <v>3170489</v>
      </c>
      <c r="D7" s="62" t="str">
        <f>IF($B7="N/A","N/A",IF(C7&gt;10,"No",IF(C7&lt;-10,"No","Yes")))</f>
        <v>N/A</v>
      </c>
      <c r="E7" s="29">
        <v>3559611</v>
      </c>
      <c r="F7" s="62" t="str">
        <f>IF($B7="N/A","N/A",IF(E7&gt;10,"No",IF(E7&lt;-10,"No","Yes")))</f>
        <v>N/A</v>
      </c>
      <c r="G7" s="29">
        <v>3830631</v>
      </c>
      <c r="H7" s="62" t="str">
        <f>IF($B7="N/A","N/A",IF(G7&gt;10,"No",IF(G7&lt;-10,"No","Yes")))</f>
        <v>N/A</v>
      </c>
      <c r="I7" s="63">
        <v>12.27</v>
      </c>
      <c r="J7" s="63">
        <v>7.6139999999999999</v>
      </c>
      <c r="K7" s="64" t="s">
        <v>732</v>
      </c>
      <c r="L7" s="30" t="str">
        <f>IF(J7="Div by 0", "N/A", IF(K7="N/A","N/A", IF(J7&gt;VALUE(MID(K7,1,2)), "No", IF(J7&lt;-1*VALUE(MID(K7,1,2)), "No", "Yes"))))</f>
        <v>Yes</v>
      </c>
    </row>
    <row r="8" spans="1:12" x14ac:dyDescent="0.25">
      <c r="A8" s="3" t="s">
        <v>58</v>
      </c>
      <c r="B8" s="33" t="s">
        <v>217</v>
      </c>
      <c r="C8" s="43">
        <v>12686059945</v>
      </c>
      <c r="D8" s="11" t="str">
        <f>IF($B8="N/A","N/A",IF(C8&gt;10,"No",IF(C8&lt;-10,"No","Yes")))</f>
        <v>N/A</v>
      </c>
      <c r="E8" s="43">
        <v>13634602244</v>
      </c>
      <c r="F8" s="11" t="str">
        <f>IF($B8="N/A","N/A",IF(E8&gt;10,"No",IF(E8&lt;-10,"No","Yes")))</f>
        <v>N/A</v>
      </c>
      <c r="G8" s="43">
        <v>15588400964</v>
      </c>
      <c r="H8" s="11" t="str">
        <f>IF($B8="N/A","N/A",IF(G8&gt;10,"No",IF(G8&lt;-10,"No","Yes")))</f>
        <v>N/A</v>
      </c>
      <c r="I8" s="12">
        <v>7.4770000000000003</v>
      </c>
      <c r="J8" s="12">
        <v>14.33</v>
      </c>
      <c r="K8" s="41" t="s">
        <v>732</v>
      </c>
      <c r="L8" s="9" t="str">
        <f>IF(J8="Div by 0", "N/A", IF(K8="N/A","N/A", IF(J8&gt;VALUE(MID(K8,1,2)), "No", IF(J8&lt;-1*VALUE(MID(K8,1,2)), "No", "Yes"))))</f>
        <v>Yes</v>
      </c>
    </row>
    <row r="9" spans="1:12" x14ac:dyDescent="0.25">
      <c r="A9" s="4" t="s">
        <v>937</v>
      </c>
      <c r="B9" s="9" t="s">
        <v>217</v>
      </c>
      <c r="C9" s="8">
        <v>13.162512155</v>
      </c>
      <c r="D9" s="11" t="str">
        <f>IF($B9="N/A","N/A",IF(C9&gt;10,"No",IF(C9&lt;-10,"No","Yes")))</f>
        <v>N/A</v>
      </c>
      <c r="E9" s="8">
        <v>13.22835557</v>
      </c>
      <c r="F9" s="11" t="str">
        <f>IF($B9="N/A","N/A",IF(E9&gt;10,"No",IF(E9&lt;-10,"No","Yes")))</f>
        <v>N/A</v>
      </c>
      <c r="G9" s="8">
        <v>11.752606816</v>
      </c>
      <c r="H9" s="11" t="str">
        <f>IF($B9="N/A","N/A",IF(G9&gt;10,"No",IF(G9&lt;-10,"No","Yes")))</f>
        <v>N/A</v>
      </c>
      <c r="I9" s="12">
        <v>0.50019999999999998</v>
      </c>
      <c r="J9" s="12">
        <v>-11.2</v>
      </c>
      <c r="K9" s="9" t="s">
        <v>217</v>
      </c>
      <c r="L9" s="9" t="str">
        <f>IF(J9="Div by 0", "N/A", IF(K9="N/A","N/A", IF(J9&gt;VALUE(MID(K9,1,2)), "No", IF(J9&lt;-1*VALUE(MID(K9,1,2)), "No", "Yes"))))</f>
        <v>N/A</v>
      </c>
    </row>
    <row r="10" spans="1:12" x14ac:dyDescent="0.25">
      <c r="A10" s="4" t="s">
        <v>938</v>
      </c>
      <c r="B10" s="9" t="s">
        <v>217</v>
      </c>
      <c r="C10" s="8">
        <v>17.061374443999998</v>
      </c>
      <c r="D10" s="11" t="str">
        <f t="shared" ref="D10:D19" si="0">IF($B10="N/A","N/A",IF(C10&gt;10,"No",IF(C10&lt;-10,"No","Yes")))</f>
        <v>N/A</v>
      </c>
      <c r="E10" s="8">
        <v>16.759556029999999</v>
      </c>
      <c r="F10" s="11" t="str">
        <f t="shared" ref="F10:F19" si="1">IF($B10="N/A","N/A",IF(E10&gt;10,"No",IF(E10&lt;-10,"No","Yes")))</f>
        <v>N/A</v>
      </c>
      <c r="G10" s="8">
        <v>16.903585858</v>
      </c>
      <c r="H10" s="11" t="str">
        <f t="shared" ref="H10:H19" si="2">IF($B10="N/A","N/A",IF(G10&gt;10,"No",IF(G10&lt;-10,"No","Yes")))</f>
        <v>N/A</v>
      </c>
      <c r="I10" s="12">
        <v>-1.77</v>
      </c>
      <c r="J10" s="12">
        <v>0.85940000000000005</v>
      </c>
      <c r="K10" s="9" t="s">
        <v>217</v>
      </c>
      <c r="L10" s="9" t="str">
        <f t="shared" ref="L10:L26" si="3">IF(J10="Div by 0", "N/A", IF(K10="N/A","N/A", IF(J10&gt;VALUE(MID(K10,1,2)), "No", IF(J10&lt;-1*VALUE(MID(K10,1,2)), "No", "Yes"))))</f>
        <v>N/A</v>
      </c>
    </row>
    <row r="11" spans="1:12" x14ac:dyDescent="0.25">
      <c r="A11" s="4" t="s">
        <v>939</v>
      </c>
      <c r="B11" s="9" t="s">
        <v>217</v>
      </c>
      <c r="C11" s="8">
        <v>20.715132586999999</v>
      </c>
      <c r="D11" s="11" t="str">
        <f t="shared" si="0"/>
        <v>N/A</v>
      </c>
      <c r="E11" s="8">
        <v>10.741932194</v>
      </c>
      <c r="F11" s="11" t="str">
        <f t="shared" si="1"/>
        <v>N/A</v>
      </c>
      <c r="G11" s="8">
        <v>11.479022647000001</v>
      </c>
      <c r="H11" s="11" t="str">
        <f t="shared" si="2"/>
        <v>N/A</v>
      </c>
      <c r="I11" s="12">
        <v>-48.1</v>
      </c>
      <c r="J11" s="12">
        <v>6.8620000000000001</v>
      </c>
      <c r="K11" s="9" t="s">
        <v>217</v>
      </c>
      <c r="L11" s="9" t="str">
        <f t="shared" si="3"/>
        <v>N/A</v>
      </c>
    </row>
    <row r="12" spans="1:12" x14ac:dyDescent="0.25">
      <c r="A12" s="4" t="s">
        <v>940</v>
      </c>
      <c r="B12" s="9" t="s">
        <v>217</v>
      </c>
      <c r="C12" s="8">
        <v>3.6240466399999997E-2</v>
      </c>
      <c r="D12" s="11" t="str">
        <f t="shared" si="0"/>
        <v>N/A</v>
      </c>
      <c r="E12" s="8">
        <v>0.1202659504</v>
      </c>
      <c r="F12" s="11" t="str">
        <f t="shared" si="1"/>
        <v>N/A</v>
      </c>
      <c r="G12" s="8">
        <v>0.1048130191</v>
      </c>
      <c r="H12" s="11" t="str">
        <f t="shared" si="2"/>
        <v>N/A</v>
      </c>
      <c r="I12" s="12">
        <v>231.9</v>
      </c>
      <c r="J12" s="12">
        <v>-12.8</v>
      </c>
      <c r="K12" s="9" t="s">
        <v>217</v>
      </c>
      <c r="L12" s="9" t="str">
        <f t="shared" si="3"/>
        <v>N/A</v>
      </c>
    </row>
    <row r="13" spans="1:12" x14ac:dyDescent="0.25">
      <c r="A13" s="4" t="s">
        <v>941</v>
      </c>
      <c r="B13" s="11" t="s">
        <v>217</v>
      </c>
      <c r="C13" s="8">
        <v>37.882232047000002</v>
      </c>
      <c r="D13" s="11" t="str">
        <f t="shared" si="0"/>
        <v>N/A</v>
      </c>
      <c r="E13" s="8">
        <v>27.064474180000001</v>
      </c>
      <c r="F13" s="11" t="str">
        <f t="shared" si="1"/>
        <v>N/A</v>
      </c>
      <c r="G13" s="8">
        <v>28.200706359000002</v>
      </c>
      <c r="H13" s="11" t="str">
        <f t="shared" si="2"/>
        <v>N/A</v>
      </c>
      <c r="I13" s="12">
        <v>-28.6</v>
      </c>
      <c r="J13" s="12">
        <v>4.1980000000000004</v>
      </c>
      <c r="K13" s="9" t="s">
        <v>217</v>
      </c>
      <c r="L13" s="9" t="str">
        <f t="shared" si="3"/>
        <v>N/A</v>
      </c>
    </row>
    <row r="14" spans="1:12" ht="12.75" customHeight="1" x14ac:dyDescent="0.25">
      <c r="A14" s="4" t="s">
        <v>942</v>
      </c>
      <c r="B14" s="11" t="s">
        <v>217</v>
      </c>
      <c r="C14" s="8">
        <v>5.5214195664999997</v>
      </c>
      <c r="D14" s="11" t="str">
        <f t="shared" si="0"/>
        <v>N/A</v>
      </c>
      <c r="E14" s="8">
        <v>14.262963004</v>
      </c>
      <c r="F14" s="11" t="str">
        <f t="shared" si="1"/>
        <v>N/A</v>
      </c>
      <c r="G14" s="8">
        <v>15.14429346</v>
      </c>
      <c r="H14" s="11" t="str">
        <f t="shared" si="2"/>
        <v>N/A</v>
      </c>
      <c r="I14" s="12">
        <v>158.30000000000001</v>
      </c>
      <c r="J14" s="12">
        <v>6.1790000000000003</v>
      </c>
      <c r="K14" s="9" t="s">
        <v>217</v>
      </c>
      <c r="L14" s="9" t="str">
        <f t="shared" si="3"/>
        <v>N/A</v>
      </c>
    </row>
    <row r="15" spans="1:12" x14ac:dyDescent="0.25">
      <c r="A15" s="4" t="s">
        <v>943</v>
      </c>
      <c r="B15" s="11" t="s">
        <v>217</v>
      </c>
      <c r="C15" s="8">
        <v>2.0375405799999999E-2</v>
      </c>
      <c r="D15" s="11" t="str">
        <f t="shared" si="0"/>
        <v>N/A</v>
      </c>
      <c r="E15" s="8">
        <v>6.2085435699999997E-2</v>
      </c>
      <c r="F15" s="11" t="str">
        <f t="shared" si="1"/>
        <v>N/A</v>
      </c>
      <c r="G15" s="8">
        <v>5.0409449500000002E-2</v>
      </c>
      <c r="H15" s="11" t="str">
        <f t="shared" si="2"/>
        <v>N/A</v>
      </c>
      <c r="I15" s="12">
        <v>204.7</v>
      </c>
      <c r="J15" s="12">
        <v>-18.8</v>
      </c>
      <c r="K15" s="9" t="s">
        <v>217</v>
      </c>
      <c r="L15" s="9" t="str">
        <f t="shared" si="3"/>
        <v>N/A</v>
      </c>
    </row>
    <row r="16" spans="1:12" ht="12.75" customHeight="1" x14ac:dyDescent="0.25">
      <c r="A16" s="4" t="s">
        <v>944</v>
      </c>
      <c r="B16" s="11" t="s">
        <v>217</v>
      </c>
      <c r="C16" s="8">
        <v>5.6007133284000004</v>
      </c>
      <c r="D16" s="11" t="str">
        <f t="shared" si="0"/>
        <v>N/A</v>
      </c>
      <c r="E16" s="8">
        <v>17.760367636000002</v>
      </c>
      <c r="F16" s="11" t="str">
        <f t="shared" si="1"/>
        <v>N/A</v>
      </c>
      <c r="G16" s="8">
        <v>16.364562392</v>
      </c>
      <c r="H16" s="11" t="str">
        <f t="shared" si="2"/>
        <v>N/A</v>
      </c>
      <c r="I16" s="12">
        <v>217.1</v>
      </c>
      <c r="J16" s="12">
        <v>-7.86</v>
      </c>
      <c r="K16" s="9" t="s">
        <v>217</v>
      </c>
      <c r="L16" s="9" t="str">
        <f t="shared" si="3"/>
        <v>N/A</v>
      </c>
    </row>
    <row r="17" spans="1:12" ht="12.75" customHeight="1" x14ac:dyDescent="0.25">
      <c r="A17" s="4" t="s">
        <v>945</v>
      </c>
      <c r="B17" s="11" t="s">
        <v>217</v>
      </c>
      <c r="C17" s="8" t="s">
        <v>217</v>
      </c>
      <c r="D17" s="11" t="str">
        <f t="shared" si="0"/>
        <v>N/A</v>
      </c>
      <c r="E17" s="8" t="s">
        <v>217</v>
      </c>
      <c r="F17" s="11" t="str">
        <f t="shared" si="1"/>
        <v>N/A</v>
      </c>
      <c r="G17" s="8">
        <v>61.519264059000001</v>
      </c>
      <c r="H17" s="11" t="str">
        <f t="shared" si="2"/>
        <v>N/A</v>
      </c>
      <c r="I17" s="12" t="s">
        <v>217</v>
      </c>
      <c r="J17" s="12" t="s">
        <v>217</v>
      </c>
      <c r="K17" s="9" t="s">
        <v>217</v>
      </c>
      <c r="L17" s="9" t="str">
        <f t="shared" si="3"/>
        <v>N/A</v>
      </c>
    </row>
    <row r="18" spans="1:12" ht="12.75" customHeight="1" x14ac:dyDescent="0.25">
      <c r="A18" s="4" t="s">
        <v>946</v>
      </c>
      <c r="B18" s="11" t="s">
        <v>217</v>
      </c>
      <c r="C18" s="8" t="s">
        <v>217</v>
      </c>
      <c r="D18" s="11" t="str">
        <f t="shared" si="0"/>
        <v>N/A</v>
      </c>
      <c r="E18" s="8" t="s">
        <v>217</v>
      </c>
      <c r="F18" s="11" t="str">
        <f t="shared" si="1"/>
        <v>N/A</v>
      </c>
      <c r="G18" s="8">
        <v>26.728129124999999</v>
      </c>
      <c r="H18" s="11" t="str">
        <f t="shared" si="2"/>
        <v>N/A</v>
      </c>
      <c r="I18" s="12" t="s">
        <v>217</v>
      </c>
      <c r="J18" s="12" t="s">
        <v>217</v>
      </c>
      <c r="K18" s="9" t="s">
        <v>217</v>
      </c>
      <c r="L18" s="9" t="str">
        <f t="shared" si="3"/>
        <v>N/A</v>
      </c>
    </row>
    <row r="19" spans="1:12" ht="12.75" customHeight="1" x14ac:dyDescent="0.25">
      <c r="A19" s="16" t="s">
        <v>132</v>
      </c>
      <c r="B19" s="1" t="s">
        <v>217</v>
      </c>
      <c r="C19" s="34">
        <v>73792</v>
      </c>
      <c r="D19" s="11" t="str">
        <f t="shared" si="0"/>
        <v>N/A</v>
      </c>
      <c r="E19" s="34">
        <v>62567</v>
      </c>
      <c r="F19" s="11" t="str">
        <f t="shared" si="1"/>
        <v>N/A</v>
      </c>
      <c r="G19" s="34">
        <v>80549</v>
      </c>
      <c r="H19" s="11" t="str">
        <f t="shared" si="2"/>
        <v>N/A</v>
      </c>
      <c r="I19" s="12">
        <v>-15.2</v>
      </c>
      <c r="J19" s="12">
        <v>28.74</v>
      </c>
      <c r="K19" s="34" t="s">
        <v>217</v>
      </c>
      <c r="L19" s="9" t="str">
        <f t="shared" si="3"/>
        <v>N/A</v>
      </c>
    </row>
    <row r="20" spans="1:12" ht="12.75" customHeight="1" x14ac:dyDescent="0.25">
      <c r="A20" s="16" t="s">
        <v>133</v>
      </c>
      <c r="B20" s="41" t="s">
        <v>280</v>
      </c>
      <c r="C20" s="8">
        <v>2.3274643123000001</v>
      </c>
      <c r="D20" s="11" t="str">
        <f>IF($B20="N/A","N/A",IF(C20&gt;=2,"No",IF(C20&lt;0,"No","Yes")))</f>
        <v>No</v>
      </c>
      <c r="E20" s="8">
        <v>1.7576920624000001</v>
      </c>
      <c r="F20" s="11" t="str">
        <f>IF($B20="N/A","N/A",IF(E20&gt;=2,"No",IF(E20&lt;0,"No","Yes")))</f>
        <v>Yes</v>
      </c>
      <c r="G20" s="8">
        <v>2.1027606156999998</v>
      </c>
      <c r="H20" s="11" t="str">
        <f>IF($B20="N/A","N/A",IF(G20&gt;=2,"No",IF(G20&lt;0,"No","Yes")))</f>
        <v>No</v>
      </c>
      <c r="I20" s="12">
        <v>-24.5</v>
      </c>
      <c r="J20" s="12">
        <v>19.63</v>
      </c>
      <c r="K20" s="9" t="s">
        <v>217</v>
      </c>
      <c r="L20" s="9" t="str">
        <f t="shared" si="3"/>
        <v>N/A</v>
      </c>
    </row>
    <row r="21" spans="1:12" x14ac:dyDescent="0.25">
      <c r="A21" s="2" t="s">
        <v>134</v>
      </c>
      <c r="B21" s="41" t="s">
        <v>217</v>
      </c>
      <c r="C21" s="43">
        <v>107396578</v>
      </c>
      <c r="D21" s="11" t="str">
        <f t="shared" ref="D21:D26" si="4">IF($B21="N/A","N/A",IF(C21&gt;10,"No",IF(C21&lt;-10,"No","Yes")))</f>
        <v>N/A</v>
      </c>
      <c r="E21" s="43">
        <v>68100649</v>
      </c>
      <c r="F21" s="11" t="str">
        <f t="shared" ref="F21:F26" si="5">IF($B21="N/A","N/A",IF(E21&gt;10,"No",IF(E21&lt;-10,"No","Yes")))</f>
        <v>N/A</v>
      </c>
      <c r="G21" s="43">
        <v>139158294</v>
      </c>
      <c r="H21" s="11" t="str">
        <f t="shared" ref="H21:H26" si="6">IF($B21="N/A","N/A",IF(G21&gt;10,"No",IF(G21&lt;-10,"No","Yes")))</f>
        <v>N/A</v>
      </c>
      <c r="I21" s="12">
        <v>-36.6</v>
      </c>
      <c r="J21" s="12">
        <v>104.3</v>
      </c>
      <c r="K21" s="9" t="s">
        <v>217</v>
      </c>
      <c r="L21" s="9" t="str">
        <f t="shared" si="3"/>
        <v>N/A</v>
      </c>
    </row>
    <row r="22" spans="1:12" ht="13.5" customHeight="1" x14ac:dyDescent="0.25">
      <c r="A22" s="2" t="s">
        <v>1724</v>
      </c>
      <c r="B22" s="41" t="s">
        <v>217</v>
      </c>
      <c r="C22" s="43">
        <v>1455.3959508</v>
      </c>
      <c r="D22" s="11" t="str">
        <f t="shared" si="4"/>
        <v>N/A</v>
      </c>
      <c r="E22" s="43">
        <v>1088.4435725000001</v>
      </c>
      <c r="F22" s="11" t="str">
        <f t="shared" si="5"/>
        <v>N/A</v>
      </c>
      <c r="G22" s="43">
        <v>1727.6228630999999</v>
      </c>
      <c r="H22" s="11" t="str">
        <f t="shared" si="6"/>
        <v>N/A</v>
      </c>
      <c r="I22" s="12">
        <v>-25.2</v>
      </c>
      <c r="J22" s="12">
        <v>58.72</v>
      </c>
      <c r="K22" s="9" t="s">
        <v>217</v>
      </c>
      <c r="L22" s="9" t="str">
        <f t="shared" si="3"/>
        <v>N/A</v>
      </c>
    </row>
    <row r="23" spans="1:12" ht="12.75" customHeight="1" x14ac:dyDescent="0.25">
      <c r="A23" s="16" t="s">
        <v>135</v>
      </c>
      <c r="B23" s="33" t="s">
        <v>217</v>
      </c>
      <c r="C23" s="1">
        <v>40047</v>
      </c>
      <c r="D23" s="11" t="str">
        <f t="shared" si="4"/>
        <v>N/A</v>
      </c>
      <c r="E23" s="1">
        <v>32899</v>
      </c>
      <c r="F23" s="11" t="str">
        <f t="shared" si="5"/>
        <v>N/A</v>
      </c>
      <c r="G23" s="1">
        <v>53423</v>
      </c>
      <c r="H23" s="11" t="str">
        <f t="shared" si="6"/>
        <v>N/A</v>
      </c>
      <c r="I23" s="12">
        <v>-17.8</v>
      </c>
      <c r="J23" s="12">
        <v>62.38</v>
      </c>
      <c r="K23" s="34" t="s">
        <v>217</v>
      </c>
      <c r="L23" s="9" t="str">
        <f t="shared" si="3"/>
        <v>N/A</v>
      </c>
    </row>
    <row r="24" spans="1:12" ht="12.75" customHeight="1" x14ac:dyDescent="0.25">
      <c r="A24" s="16" t="s">
        <v>136</v>
      </c>
      <c r="B24" s="33" t="s">
        <v>217</v>
      </c>
      <c r="C24" s="13">
        <v>1.263117456</v>
      </c>
      <c r="D24" s="11" t="str">
        <f t="shared" si="4"/>
        <v>N/A</v>
      </c>
      <c r="E24" s="13">
        <v>0.92423020379999998</v>
      </c>
      <c r="F24" s="11" t="str">
        <f t="shared" si="5"/>
        <v>N/A</v>
      </c>
      <c r="G24" s="13">
        <v>1.3946266294</v>
      </c>
      <c r="H24" s="11" t="str">
        <f t="shared" si="6"/>
        <v>N/A</v>
      </c>
      <c r="I24" s="12">
        <v>-26.8</v>
      </c>
      <c r="J24" s="12">
        <v>50.9</v>
      </c>
      <c r="K24" s="9" t="s">
        <v>217</v>
      </c>
      <c r="L24" s="9" t="str">
        <f t="shared" si="3"/>
        <v>N/A</v>
      </c>
    </row>
    <row r="25" spans="1:12" ht="25" x14ac:dyDescent="0.25">
      <c r="A25" s="2" t="s">
        <v>137</v>
      </c>
      <c r="B25" s="33" t="s">
        <v>217</v>
      </c>
      <c r="C25" s="14">
        <v>80650622</v>
      </c>
      <c r="D25" s="11" t="str">
        <f t="shared" si="4"/>
        <v>N/A</v>
      </c>
      <c r="E25" s="14">
        <v>47899333</v>
      </c>
      <c r="F25" s="11" t="str">
        <f t="shared" si="5"/>
        <v>N/A</v>
      </c>
      <c r="G25" s="14">
        <v>117036626</v>
      </c>
      <c r="H25" s="11" t="str">
        <f t="shared" si="6"/>
        <v>N/A</v>
      </c>
      <c r="I25" s="12">
        <v>-40.6</v>
      </c>
      <c r="J25" s="12">
        <v>144.30000000000001</v>
      </c>
      <c r="K25" s="9" t="s">
        <v>217</v>
      </c>
      <c r="L25" s="9" t="str">
        <f t="shared" si="3"/>
        <v>N/A</v>
      </c>
    </row>
    <row r="26" spans="1:12" ht="25" x14ac:dyDescent="0.25">
      <c r="A26" s="2" t="s">
        <v>947</v>
      </c>
      <c r="B26" s="33" t="s">
        <v>217</v>
      </c>
      <c r="C26" s="14">
        <v>2013.8992184000001</v>
      </c>
      <c r="D26" s="11" t="str">
        <f t="shared" si="4"/>
        <v>N/A</v>
      </c>
      <c r="E26" s="14">
        <v>1455.9510319000001</v>
      </c>
      <c r="F26" s="11" t="str">
        <f t="shared" si="5"/>
        <v>N/A</v>
      </c>
      <c r="G26" s="14">
        <v>2190.7535330999999</v>
      </c>
      <c r="H26" s="11" t="str">
        <f t="shared" si="6"/>
        <v>N/A</v>
      </c>
      <c r="I26" s="12">
        <v>-27.7</v>
      </c>
      <c r="J26" s="12">
        <v>50.47</v>
      </c>
      <c r="K26" s="9" t="s">
        <v>217</v>
      </c>
      <c r="L26" s="9" t="str">
        <f t="shared" si="3"/>
        <v>N/A</v>
      </c>
    </row>
    <row r="27" spans="1:12" x14ac:dyDescent="0.25">
      <c r="A27" s="16" t="s">
        <v>138</v>
      </c>
      <c r="B27" s="1" t="s">
        <v>217</v>
      </c>
      <c r="C27" s="34">
        <v>0</v>
      </c>
      <c r="D27" s="11" t="str">
        <f>IF($B27="N/A","N/A",IF(C27&gt;10,"No",IF(C27&lt;-10,"No","Yes")))</f>
        <v>N/A</v>
      </c>
      <c r="E27" s="34">
        <v>0</v>
      </c>
      <c r="F27" s="11" t="str">
        <f>IF($B27="N/A","N/A",IF(E27&gt;10,"No",IF(E27&lt;-10,"No","Yes")))</f>
        <v>N/A</v>
      </c>
      <c r="G27" s="34">
        <v>0</v>
      </c>
      <c r="H27" s="11" t="str">
        <f>IF($B27="N/A","N/A",IF(G27&gt;10,"No",IF(G27&lt;-10,"No","Yes")))</f>
        <v>N/A</v>
      </c>
      <c r="I27" s="12" t="s">
        <v>1742</v>
      </c>
      <c r="J27" s="12" t="s">
        <v>1742</v>
      </c>
      <c r="K27" s="34" t="s">
        <v>217</v>
      </c>
      <c r="L27" s="9" t="str">
        <f>IF(J27="Div by 0", "N/A", IF(K27="N/A","N/A", IF(J27&gt;VALUE(MID(K27,1,2)), "No", IF(J27&lt;-1*VALUE(MID(K27,1,2)), "No", "Yes"))))</f>
        <v>N/A</v>
      </c>
    </row>
    <row r="28" spans="1:12" x14ac:dyDescent="0.25">
      <c r="A28" s="2" t="s">
        <v>139</v>
      </c>
      <c r="B28" s="41" t="s">
        <v>217</v>
      </c>
      <c r="C28" s="8">
        <v>0</v>
      </c>
      <c r="D28" s="11" t="str">
        <f>IF($B28="N/A","N/A",IF(C28&gt;10,"No",IF(C28&lt;-10,"No","Yes")))</f>
        <v>N/A</v>
      </c>
      <c r="E28" s="8">
        <v>0</v>
      </c>
      <c r="F28" s="11" t="str">
        <f>IF($B28="N/A","N/A",IF(E28&gt;10,"No",IF(E28&lt;-10,"No","Yes")))</f>
        <v>N/A</v>
      </c>
      <c r="G28" s="8">
        <v>0</v>
      </c>
      <c r="H28" s="11" t="str">
        <f>IF($B28="N/A","N/A",IF(G28&gt;10,"No",IF(G28&lt;-10,"No","Yes")))</f>
        <v>N/A</v>
      </c>
      <c r="I28" s="12" t="s">
        <v>1742</v>
      </c>
      <c r="J28" s="12" t="s">
        <v>1742</v>
      </c>
      <c r="K28" s="9" t="s">
        <v>217</v>
      </c>
      <c r="L28" s="9" t="str">
        <f>IF(J28="Div by 0", "N/A", IF(K28="N/A","N/A", IF(J28&gt;VALUE(MID(K28,1,2)), "No", IF(J28&lt;-1*VALUE(MID(K28,1,2)), "No", "Yes"))))</f>
        <v>N/A</v>
      </c>
    </row>
    <row r="29" spans="1:12" x14ac:dyDescent="0.25">
      <c r="A29" s="16" t="s">
        <v>140</v>
      </c>
      <c r="B29" s="34" t="s">
        <v>217</v>
      </c>
      <c r="C29" s="34">
        <v>0</v>
      </c>
      <c r="D29" s="11" t="str">
        <f>IF($B29="N/A","N/A",IF(C29&gt;10,"No",IF(C29&lt;-10,"No","Yes")))</f>
        <v>N/A</v>
      </c>
      <c r="E29" s="34">
        <v>0</v>
      </c>
      <c r="F29" s="11" t="str">
        <f>IF($B29="N/A","N/A",IF(E29&gt;10,"No",IF(E29&lt;-10,"No","Yes")))</f>
        <v>N/A</v>
      </c>
      <c r="G29" s="34">
        <v>0</v>
      </c>
      <c r="H29" s="11" t="str">
        <f>IF($B29="N/A","N/A",IF(G29&gt;10,"No",IF(G29&lt;-10,"No","Yes")))</f>
        <v>N/A</v>
      </c>
      <c r="I29" s="12" t="s">
        <v>1742</v>
      </c>
      <c r="J29" s="12" t="s">
        <v>1742</v>
      </c>
      <c r="K29" s="34" t="s">
        <v>217</v>
      </c>
      <c r="L29" s="9" t="str">
        <f>IF(J29="Div by 0", "N/A", IF(K29="N/A","N/A", IF(J29&gt;VALUE(MID(K29,1,2)), "No", IF(J29&lt;-1*VALUE(MID(K29,1,2)), "No", "Yes"))))</f>
        <v>N/A</v>
      </c>
    </row>
    <row r="30" spans="1:12" x14ac:dyDescent="0.25">
      <c r="A30" s="2" t="s">
        <v>141</v>
      </c>
      <c r="B30" s="33" t="s">
        <v>217</v>
      </c>
      <c r="C30" s="8">
        <v>0</v>
      </c>
      <c r="D30" s="11" t="str">
        <f>IF($B30="N/A","N/A",IF(C30&gt;10,"No",IF(C30&lt;-10,"No","Yes")))</f>
        <v>N/A</v>
      </c>
      <c r="E30" s="8">
        <v>0</v>
      </c>
      <c r="F30" s="11" t="str">
        <f>IF($B30="N/A","N/A",IF(E30&gt;10,"No",IF(E30&lt;-10,"No","Yes")))</f>
        <v>N/A</v>
      </c>
      <c r="G30" s="8">
        <v>0</v>
      </c>
      <c r="H30" s="11" t="str">
        <f>IF($B30="N/A","N/A",IF(G30&gt;10,"No",IF(G30&lt;-10,"No","Yes")))</f>
        <v>N/A</v>
      </c>
      <c r="I30" s="12" t="s">
        <v>1742</v>
      </c>
      <c r="J30" s="12" t="s">
        <v>1742</v>
      </c>
      <c r="K30" s="9" t="s">
        <v>217</v>
      </c>
      <c r="L30" s="9" t="str">
        <f>IF(J30="Div by 0", "N/A", IF(K30="N/A","N/A", IF(J30&gt;VALUE(MID(K30,1,2)), "No", IF(J30&lt;-1*VALUE(MID(K30,1,2)), "No", "Yes"))))</f>
        <v>N/A</v>
      </c>
    </row>
    <row r="31" spans="1:12" ht="12.75" customHeight="1" x14ac:dyDescent="0.25">
      <c r="A31" s="16" t="s">
        <v>142</v>
      </c>
      <c r="B31" s="1" t="s">
        <v>217</v>
      </c>
      <c r="C31" s="1">
        <v>0</v>
      </c>
      <c r="D31" s="11" t="str">
        <f>IF($B31="N/A","N/A",IF(C31&gt;10,"No",IF(C31&lt;-10,"No","Yes")))</f>
        <v>N/A</v>
      </c>
      <c r="E31" s="1">
        <v>0</v>
      </c>
      <c r="F31" s="11" t="str">
        <f>IF($B31="N/A","N/A",IF(E31&gt;10,"No",IF(E31&lt;-10,"No","Yes")))</f>
        <v>N/A</v>
      </c>
      <c r="G31" s="1">
        <v>0</v>
      </c>
      <c r="H31" s="11" t="str">
        <f>IF($B31="N/A","N/A",IF(G31&gt;10,"No",IF(G31&lt;-10,"No","Yes")))</f>
        <v>N/A</v>
      </c>
      <c r="I31" s="12" t="s">
        <v>1742</v>
      </c>
      <c r="J31" s="12" t="s">
        <v>1742</v>
      </c>
      <c r="K31" s="1" t="s">
        <v>217</v>
      </c>
      <c r="L31" s="9" t="str">
        <f>IF(J31="Div by 0", "N/A", IF(K31="N/A","N/A", IF(J31&gt;VALUE(MID(K31,1,2)), "No", IF(J31&lt;-1*VALUE(MID(K31,1,2)), "No", "Yes"))))</f>
        <v>N/A</v>
      </c>
    </row>
    <row r="32" spans="1:12" s="18" customFormat="1" ht="12" customHeight="1" x14ac:dyDescent="0.25">
      <c r="A32" s="151" t="s">
        <v>1648</v>
      </c>
      <c r="B32" s="152"/>
      <c r="C32" s="152"/>
      <c r="D32" s="152"/>
      <c r="E32" s="152"/>
      <c r="F32" s="152"/>
      <c r="G32" s="152"/>
      <c r="H32" s="152"/>
      <c r="I32" s="152"/>
      <c r="J32" s="152"/>
      <c r="K32" s="152"/>
      <c r="L32" s="153"/>
    </row>
    <row r="33" spans="1:12" s="18" customFormat="1" ht="12.75" customHeight="1" x14ac:dyDescent="0.25">
      <c r="A33" s="145" t="s">
        <v>1646</v>
      </c>
      <c r="B33" s="146"/>
      <c r="C33" s="146"/>
      <c r="D33" s="146"/>
      <c r="E33" s="146"/>
      <c r="F33" s="146"/>
      <c r="G33" s="146"/>
      <c r="H33" s="146"/>
      <c r="I33" s="146"/>
      <c r="J33" s="146"/>
      <c r="K33" s="146"/>
      <c r="L33" s="147"/>
    </row>
    <row r="34" spans="1:12" x14ac:dyDescent="0.25">
      <c r="A34" s="47"/>
      <c r="C34" s="8"/>
      <c r="D34" s="8"/>
    </row>
    <row r="35" spans="1:12" x14ac:dyDescent="0.25">
      <c r="B35" s="41"/>
      <c r="C35" s="8"/>
      <c r="D35" s="8"/>
    </row>
    <row r="36" spans="1:12" x14ac:dyDescent="0.25">
      <c r="A36" s="2"/>
      <c r="B36" s="41"/>
      <c r="C36" s="8"/>
      <c r="D36" s="8"/>
    </row>
    <row r="37" spans="1:12" x14ac:dyDescent="0.25">
      <c r="A37" s="2"/>
      <c r="C37" s="8"/>
      <c r="D37" s="8"/>
    </row>
    <row r="38" spans="1:12" x14ac:dyDescent="0.25">
      <c r="B38" s="41"/>
      <c r="C38" s="8"/>
      <c r="D38" s="8"/>
    </row>
    <row r="39" spans="1:12" x14ac:dyDescent="0.25">
      <c r="A39" s="47"/>
      <c r="B39" s="41"/>
      <c r="C39" s="8"/>
      <c r="D39" s="8"/>
    </row>
    <row r="40" spans="1:12" x14ac:dyDescent="0.25">
      <c r="A40" s="47"/>
      <c r="B40" s="41"/>
    </row>
    <row r="41" spans="1:12" x14ac:dyDescent="0.25">
      <c r="A41" s="47"/>
      <c r="B41" s="41"/>
    </row>
    <row r="42" spans="1:12" x14ac:dyDescent="0.25">
      <c r="A42" s="47"/>
      <c r="B42" s="41"/>
    </row>
    <row r="43" spans="1:12" x14ac:dyDescent="0.25">
      <c r="A43" s="47"/>
      <c r="B43" s="41"/>
    </row>
    <row r="44" spans="1:12" x14ac:dyDescent="0.25">
      <c r="A44" s="47"/>
      <c r="B44" s="41"/>
    </row>
    <row r="45" spans="1:12" x14ac:dyDescent="0.25">
      <c r="A45" s="47"/>
      <c r="B45" s="41"/>
    </row>
    <row r="46" spans="1:12" x14ac:dyDescent="0.25">
      <c r="A46" s="47"/>
    </row>
  </sheetData>
  <mergeCells count="5">
    <mergeCell ref="A4:K4"/>
    <mergeCell ref="A33:L33"/>
    <mergeCell ref="A32:L32"/>
    <mergeCell ref="A1:L1"/>
    <mergeCell ref="A2:L2"/>
  </mergeCells>
  <printOptions headings="1"/>
  <pageMargins left="0.75" right="0.75" top="1" bottom="0.75" header="0.5" footer="0.5"/>
  <pageSetup scale="58" fitToHeight="20" orientation="landscape" useFirstPageNumber="1" r:id="rId1"/>
  <headerFooter alignWithMargins="0">
    <oddFooter>&amp;R&amp;A Page &amp;P</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7"/>
  <dimension ref="A1:L353"/>
  <sheetViews>
    <sheetView tabSelected="1" zoomScaleNormal="100" zoomScaleSheetLayoutView="90" workbookViewId="0">
      <pane xSplit="2" ySplit="5" topLeftCell="C43" activePane="bottomRight" state="frozen"/>
      <selection pane="topRight" activeCell="C1" sqref="C1"/>
      <selection pane="bottomLeft" activeCell="A6" sqref="A6"/>
      <selection pane="bottomRight" activeCell="A59" sqref="A59"/>
    </sheetView>
  </sheetViews>
  <sheetFormatPr defaultColWidth="9.1796875" defaultRowHeight="12.5" x14ac:dyDescent="0.25"/>
  <cols>
    <col min="1" max="1" width="77.26953125" style="26" customWidth="1"/>
    <col min="2" max="2" width="10.7265625" style="26"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26"/>
  </cols>
  <sheetData>
    <row r="1" spans="1:12" s="17" customFormat="1" ht="18.75" customHeight="1" x14ac:dyDescent="0.25">
      <c r="A1" s="136" t="s">
        <v>1681</v>
      </c>
      <c r="B1" s="137"/>
      <c r="C1" s="137"/>
      <c r="D1" s="137"/>
      <c r="E1" s="137"/>
      <c r="F1" s="137"/>
      <c r="G1" s="137"/>
      <c r="H1" s="137"/>
      <c r="I1" s="137"/>
      <c r="J1" s="137"/>
      <c r="K1" s="137"/>
      <c r="L1" s="138"/>
    </row>
    <row r="2" spans="1:12" ht="24.75" customHeight="1" x14ac:dyDescent="0.3">
      <c r="A2" s="154" t="s">
        <v>1606</v>
      </c>
      <c r="B2" s="155"/>
      <c r="C2" s="155"/>
      <c r="D2" s="155"/>
      <c r="E2" s="155"/>
      <c r="F2" s="155"/>
      <c r="G2" s="155"/>
      <c r="H2" s="155"/>
      <c r="I2" s="155"/>
      <c r="J2" s="155"/>
      <c r="K2" s="155"/>
      <c r="L2" s="156"/>
    </row>
    <row r="3" spans="1:12" s="18" customFormat="1" ht="13" x14ac:dyDescent="0.3">
      <c r="A3" s="134" t="s">
        <v>1741</v>
      </c>
      <c r="B3" s="19"/>
      <c r="C3" s="19"/>
      <c r="D3" s="19"/>
      <c r="E3" s="19"/>
      <c r="F3" s="19"/>
      <c r="G3" s="19"/>
      <c r="H3" s="19"/>
      <c r="I3" s="19"/>
      <c r="J3" s="19"/>
      <c r="K3" s="20"/>
    </row>
    <row r="4" spans="1:12" s="18" customFormat="1" ht="13" x14ac:dyDescent="0.3">
      <c r="A4" s="139" t="s">
        <v>650</v>
      </c>
      <c r="B4" s="140"/>
      <c r="C4" s="140"/>
      <c r="D4" s="140"/>
      <c r="E4" s="140"/>
      <c r="F4" s="140"/>
      <c r="G4" s="140"/>
      <c r="H4" s="140"/>
      <c r="I4" s="140"/>
      <c r="J4" s="140"/>
      <c r="K4" s="141"/>
    </row>
    <row r="5" spans="1:12" s="15" customFormat="1" ht="63" customHeight="1" x14ac:dyDescent="0.3">
      <c r="A5" s="37" t="s">
        <v>11</v>
      </c>
      <c r="B5" s="22" t="s">
        <v>216</v>
      </c>
      <c r="C5" s="22" t="s">
        <v>1670</v>
      </c>
      <c r="D5" s="22" t="s">
        <v>1676</v>
      </c>
      <c r="E5" s="22" t="s">
        <v>651</v>
      </c>
      <c r="F5" s="22" t="s">
        <v>1672</v>
      </c>
      <c r="G5" s="22" t="s">
        <v>652</v>
      </c>
      <c r="H5" s="22" t="s">
        <v>1673</v>
      </c>
      <c r="I5" s="38" t="s">
        <v>1674</v>
      </c>
      <c r="J5" s="38" t="s">
        <v>1675</v>
      </c>
      <c r="K5" s="39" t="s">
        <v>737</v>
      </c>
      <c r="L5" s="40" t="s">
        <v>736</v>
      </c>
    </row>
    <row r="6" spans="1:12" x14ac:dyDescent="0.25">
      <c r="A6" s="54" t="s">
        <v>0</v>
      </c>
      <c r="B6" s="34" t="s">
        <v>217</v>
      </c>
      <c r="C6" s="34">
        <v>3096697</v>
      </c>
      <c r="D6" s="11" t="str">
        <f>IF($B6="N/A","N/A",IF(C6&gt;10,"No",IF(C6&lt;-10,"No","Yes")))</f>
        <v>N/A</v>
      </c>
      <c r="E6" s="34">
        <v>3497044</v>
      </c>
      <c r="F6" s="11" t="str">
        <f>IF($B6="N/A","N/A",IF(E6&gt;10,"No",IF(E6&lt;-10,"No","Yes")))</f>
        <v>N/A</v>
      </c>
      <c r="G6" s="34">
        <v>3750082</v>
      </c>
      <c r="H6" s="11" t="str">
        <f>IF($B6="N/A","N/A",IF(G6&gt;10,"No",IF(G6&lt;-10,"No","Yes")))</f>
        <v>N/A</v>
      </c>
      <c r="I6" s="12">
        <v>12.93</v>
      </c>
      <c r="J6" s="12">
        <v>7.2359999999999998</v>
      </c>
      <c r="K6" s="1" t="s">
        <v>732</v>
      </c>
      <c r="L6" s="9" t="str">
        <f>IF(J6="Div by 0", "N/A", IF(K6="N/A","N/A", IF(J6&gt;VALUE(MID(K6,1,2)), "No", IF(J6&lt;-1*VALUE(MID(K6,1,2)), "No", "Yes"))))</f>
        <v>Yes</v>
      </c>
    </row>
    <row r="7" spans="1:12" x14ac:dyDescent="0.25">
      <c r="A7" s="16" t="s">
        <v>59</v>
      </c>
      <c r="B7" s="34" t="s">
        <v>217</v>
      </c>
      <c r="C7" s="34">
        <v>2306362</v>
      </c>
      <c r="D7" s="11" t="str">
        <f>IF($B7="N/A","N/A",IF(C7&gt;10,"No",IF(C7&lt;-10,"No","Yes")))</f>
        <v>N/A</v>
      </c>
      <c r="E7" s="34">
        <v>2664744.15</v>
      </c>
      <c r="F7" s="11" t="str">
        <f>IF($B7="N/A","N/A",IF(E7&gt;10,"No",IF(E7&lt;-10,"No","Yes")))</f>
        <v>N/A</v>
      </c>
      <c r="G7" s="34">
        <v>2869992.92</v>
      </c>
      <c r="H7" s="11" t="str">
        <f>IF($B7="N/A","N/A",IF(G7&gt;10,"No",IF(G7&lt;-10,"No","Yes")))</f>
        <v>N/A</v>
      </c>
      <c r="I7" s="12">
        <v>15.54</v>
      </c>
      <c r="J7" s="12">
        <v>7.702</v>
      </c>
      <c r="K7" s="1" t="s">
        <v>733</v>
      </c>
      <c r="L7" s="9" t="str">
        <f>IF(J7="Div by 0", "N/A", IF(K7="N/A","N/A", IF(J7&gt;VALUE(MID(K7,1,2)), "No", IF(J7&lt;-1*VALUE(MID(K7,1,2)), "No", "Yes"))))</f>
        <v>Yes</v>
      </c>
    </row>
    <row r="8" spans="1:12" x14ac:dyDescent="0.25">
      <c r="A8" s="55" t="s">
        <v>143</v>
      </c>
      <c r="B8" s="34" t="s">
        <v>217</v>
      </c>
      <c r="C8" s="34">
        <v>2205</v>
      </c>
      <c r="D8" s="11" t="str">
        <f>IF($B8="N/A","N/A",IF(C8&gt;10,"No",IF(C8&lt;-10,"No","Yes")))</f>
        <v>N/A</v>
      </c>
      <c r="E8" s="34">
        <v>2143</v>
      </c>
      <c r="F8" s="11" t="str">
        <f>IF($B8="N/A","N/A",IF(E8&gt;10,"No",IF(E8&lt;-10,"No","Yes")))</f>
        <v>N/A</v>
      </c>
      <c r="G8" s="34">
        <v>2095</v>
      </c>
      <c r="H8" s="11" t="str">
        <f>IF($B8="N/A","N/A",IF(G8&gt;10,"No",IF(G8&lt;-10,"No","Yes")))</f>
        <v>N/A</v>
      </c>
      <c r="I8" s="12">
        <v>-2.81</v>
      </c>
      <c r="J8" s="12">
        <v>-2.2400000000000002</v>
      </c>
      <c r="K8" s="34" t="s">
        <v>217</v>
      </c>
      <c r="L8" s="9" t="str">
        <f>IF(J8="Div by 0", "N/A", IF(K8="N/A","N/A", IF(J8&gt;VALUE(MID(K8,1,2)), "No", IF(J8&lt;-1*VALUE(MID(K8,1,2)), "No", "Yes"))))</f>
        <v>N/A</v>
      </c>
    </row>
    <row r="9" spans="1:12" x14ac:dyDescent="0.25">
      <c r="A9" s="16" t="s">
        <v>681</v>
      </c>
      <c r="B9" s="34" t="s">
        <v>217</v>
      </c>
      <c r="C9" s="34">
        <v>2205</v>
      </c>
      <c r="D9" s="11" t="str">
        <f t="shared" ref="D9:D11" si="0">IF($B9="N/A","N/A",IF(C9&gt;10,"No",IF(C9&lt;-10,"No","Yes")))</f>
        <v>N/A</v>
      </c>
      <c r="E9" s="34">
        <v>2143</v>
      </c>
      <c r="F9" s="11" t="str">
        <f t="shared" ref="F9:F11" si="1">IF($B9="N/A","N/A",IF(E9&gt;10,"No",IF(E9&lt;-10,"No","Yes")))</f>
        <v>N/A</v>
      </c>
      <c r="G9" s="34">
        <v>2095</v>
      </c>
      <c r="H9" s="11" t="str">
        <f t="shared" ref="H9:H11" si="2">IF($B9="N/A","N/A",IF(G9&gt;10,"No",IF(G9&lt;-10,"No","Yes")))</f>
        <v>N/A</v>
      </c>
      <c r="I9" s="12">
        <v>-2.81</v>
      </c>
      <c r="J9" s="12">
        <v>-2.2400000000000002</v>
      </c>
      <c r="K9" s="34" t="s">
        <v>217</v>
      </c>
      <c r="L9" s="9" t="str">
        <f t="shared" ref="L9:L11" si="3">IF(J9="Div by 0", "N/A", IF(K9="N/A","N/A", IF(J9&gt;VALUE(MID(K9,1,2)), "No", IF(J9&lt;-1*VALUE(MID(K9,1,2)), "No", "Yes"))))</f>
        <v>N/A</v>
      </c>
    </row>
    <row r="10" spans="1:12" x14ac:dyDescent="0.25">
      <c r="A10" s="16" t="s">
        <v>424</v>
      </c>
      <c r="B10" s="34" t="s">
        <v>217</v>
      </c>
      <c r="C10" s="34">
        <v>0</v>
      </c>
      <c r="D10" s="11" t="str">
        <f t="shared" si="0"/>
        <v>N/A</v>
      </c>
      <c r="E10" s="34">
        <v>0</v>
      </c>
      <c r="F10" s="11" t="str">
        <f t="shared" si="1"/>
        <v>N/A</v>
      </c>
      <c r="G10" s="34">
        <v>0</v>
      </c>
      <c r="H10" s="11" t="str">
        <f t="shared" si="2"/>
        <v>N/A</v>
      </c>
      <c r="I10" s="12" t="s">
        <v>1742</v>
      </c>
      <c r="J10" s="12" t="s">
        <v>1742</v>
      </c>
      <c r="K10" s="34" t="s">
        <v>217</v>
      </c>
      <c r="L10" s="9" t="str">
        <f t="shared" si="3"/>
        <v>N/A</v>
      </c>
    </row>
    <row r="11" spans="1:12" x14ac:dyDescent="0.25">
      <c r="A11" s="16" t="s">
        <v>173</v>
      </c>
      <c r="B11" s="34" t="s">
        <v>217</v>
      </c>
      <c r="C11" s="8">
        <v>7.1204899899999993E-2</v>
      </c>
      <c r="D11" s="11" t="str">
        <f t="shared" si="0"/>
        <v>N/A</v>
      </c>
      <c r="E11" s="8">
        <v>6.1280327000000002E-2</v>
      </c>
      <c r="F11" s="11" t="str">
        <f t="shared" si="1"/>
        <v>N/A</v>
      </c>
      <c r="G11" s="8">
        <v>5.5865445100000001E-2</v>
      </c>
      <c r="H11" s="11" t="str">
        <f t="shared" si="2"/>
        <v>N/A</v>
      </c>
      <c r="I11" s="12">
        <v>-13.9</v>
      </c>
      <c r="J11" s="12">
        <v>-8.84</v>
      </c>
      <c r="K11" s="34" t="s">
        <v>217</v>
      </c>
      <c r="L11" s="9" t="str">
        <f t="shared" si="3"/>
        <v>N/A</v>
      </c>
    </row>
    <row r="12" spans="1:12" x14ac:dyDescent="0.25">
      <c r="A12" s="16" t="s">
        <v>144</v>
      </c>
      <c r="B12" s="34" t="s">
        <v>217</v>
      </c>
      <c r="C12" s="34">
        <v>830.91666667000004</v>
      </c>
      <c r="D12" s="11" t="str">
        <f>IF($B12="N/A","N/A",IF(C12&gt;10,"No",IF(C12&lt;-10,"No","Yes")))</f>
        <v>N/A</v>
      </c>
      <c r="E12" s="34">
        <v>848.08333332999996</v>
      </c>
      <c r="F12" s="11" t="str">
        <f>IF($B12="N/A","N/A",IF(E12&gt;10,"No",IF(E12&lt;-10,"No","Yes")))</f>
        <v>N/A</v>
      </c>
      <c r="G12" s="34">
        <v>818.91666667000004</v>
      </c>
      <c r="H12" s="11" t="str">
        <f>IF($B12="N/A","N/A",IF(G12&gt;10,"No",IF(G12&lt;-10,"No","Yes")))</f>
        <v>N/A</v>
      </c>
      <c r="I12" s="12">
        <v>2.0659999999999998</v>
      </c>
      <c r="J12" s="12">
        <v>-3.44</v>
      </c>
      <c r="K12" s="34" t="s">
        <v>217</v>
      </c>
      <c r="L12" s="9" t="str">
        <f>IF(J12="Div by 0", "N/A", IF(K12="N/A","N/A", IF(J12&gt;VALUE(MID(K12,1,2)), "No", IF(J12&lt;-1*VALUE(MID(K12,1,2)), "No", "Yes"))))</f>
        <v>N/A</v>
      </c>
    </row>
    <row r="13" spans="1:12" s="15" customFormat="1" ht="12.75" customHeight="1" x14ac:dyDescent="0.25">
      <c r="A13" s="2" t="s">
        <v>1655</v>
      </c>
      <c r="B13" s="41" t="s">
        <v>281</v>
      </c>
      <c r="C13" s="13">
        <v>97.382339958000003</v>
      </c>
      <c r="D13" s="11" t="str">
        <f>IF($B13="N/A","N/A",IF(C13&gt;=95,"Yes","No"))</f>
        <v>Yes</v>
      </c>
      <c r="E13" s="13">
        <v>98.009461705000007</v>
      </c>
      <c r="F13" s="11" t="str">
        <f>IF($B13="N/A","N/A",IF(E13&gt;=95,"Yes","No"))</f>
        <v>Yes</v>
      </c>
      <c r="G13" s="13">
        <v>98.849705153000002</v>
      </c>
      <c r="H13" s="11" t="str">
        <f>IF($B13="N/A","N/A",IF(G13&gt;=95,"Yes","No"))</f>
        <v>Yes</v>
      </c>
      <c r="I13" s="12">
        <v>0.64400000000000002</v>
      </c>
      <c r="J13" s="12">
        <v>0.85729999999999995</v>
      </c>
      <c r="K13" s="41" t="s">
        <v>733</v>
      </c>
      <c r="L13" s="11" t="str">
        <f t="shared" ref="L13:L25" si="4">IF(J13="Div by 0", "N/A", IF(K13="N/A","N/A", IF(J13&gt;VALUE(MID(K13,1,2)), "No", IF(J13&lt;-1*VALUE(MID(K13,1,2)), "No", "Yes"))))</f>
        <v>Yes</v>
      </c>
    </row>
    <row r="14" spans="1:12" s="15" customFormat="1" ht="12.75" customHeight="1" x14ac:dyDescent="0.25">
      <c r="A14" s="2" t="s">
        <v>1656</v>
      </c>
      <c r="B14" s="58" t="s">
        <v>1657</v>
      </c>
      <c r="C14" s="57">
        <v>97.104915333999998</v>
      </c>
      <c r="D14" s="11" t="str">
        <f>IF($B14="N/A","N/A",IF(C14&gt;95,"Yes","No"))</f>
        <v>Yes</v>
      </c>
      <c r="E14" s="57">
        <v>97.833055575000003</v>
      </c>
      <c r="F14" s="11" t="str">
        <f>IF($B14="N/A","N/A",IF(E14&gt;95,"Yes","No"))</f>
        <v>Yes</v>
      </c>
      <c r="G14" s="57">
        <v>98.658429335999998</v>
      </c>
      <c r="H14" s="11" t="str">
        <f>IF($B14="N/A","N/A",IF(G14&gt;95,"Yes","No"))</f>
        <v>Yes</v>
      </c>
      <c r="I14" s="111">
        <v>0.74980000000000002</v>
      </c>
      <c r="J14" s="111">
        <v>0.84370000000000001</v>
      </c>
      <c r="K14" s="58" t="s">
        <v>733</v>
      </c>
      <c r="L14" s="11" t="str">
        <f t="shared" si="4"/>
        <v>Yes</v>
      </c>
    </row>
    <row r="15" spans="1:12" s="15" customFormat="1" ht="12.75" customHeight="1" x14ac:dyDescent="0.25">
      <c r="A15" s="2" t="s">
        <v>1658</v>
      </c>
      <c r="B15" s="58" t="s">
        <v>217</v>
      </c>
      <c r="C15" s="57">
        <v>3.81697015E-2</v>
      </c>
      <c r="D15" s="59" t="str">
        <f t="shared" ref="D15:D19" si="5">IF($B15="N/A","N/A",IF(C15&gt;10,"No",IF(C15&lt;-10,"No","Yes")))</f>
        <v>N/A</v>
      </c>
      <c r="E15" s="57">
        <v>3.78605474E-2</v>
      </c>
      <c r="F15" s="59" t="str">
        <f t="shared" ref="F15:F19" si="6">IF($B15="N/A","N/A",IF(E15&gt;10,"No",IF(E15&lt;-10,"No","Yes")))</f>
        <v>N/A</v>
      </c>
      <c r="G15" s="57">
        <v>3.8825817700000001E-2</v>
      </c>
      <c r="H15" s="59" t="str">
        <f t="shared" ref="H15:H19" si="7">IF($B15="N/A","N/A",IF(G15&gt;10,"No",IF(G15&lt;-10,"No","Yes")))</f>
        <v>N/A</v>
      </c>
      <c r="I15" s="111">
        <v>-0.81</v>
      </c>
      <c r="J15" s="111">
        <v>2.5499999999999998</v>
      </c>
      <c r="K15" s="58" t="s">
        <v>217</v>
      </c>
      <c r="L15" s="11" t="str">
        <f t="shared" si="4"/>
        <v>N/A</v>
      </c>
    </row>
    <row r="16" spans="1:12" s="15" customFormat="1" ht="12.75" customHeight="1" x14ac:dyDescent="0.25">
      <c r="A16" s="2" t="s">
        <v>1659</v>
      </c>
      <c r="B16" s="58" t="s">
        <v>217</v>
      </c>
      <c r="C16" s="57">
        <v>0</v>
      </c>
      <c r="D16" s="59" t="str">
        <f t="shared" si="5"/>
        <v>N/A</v>
      </c>
      <c r="E16" s="57">
        <v>0</v>
      </c>
      <c r="F16" s="59" t="str">
        <f t="shared" si="6"/>
        <v>N/A</v>
      </c>
      <c r="G16" s="57">
        <v>0</v>
      </c>
      <c r="H16" s="59" t="str">
        <f t="shared" si="7"/>
        <v>N/A</v>
      </c>
      <c r="I16" s="111" t="s">
        <v>1742</v>
      </c>
      <c r="J16" s="111" t="s">
        <v>1742</v>
      </c>
      <c r="K16" s="58" t="s">
        <v>217</v>
      </c>
      <c r="L16" s="11" t="str">
        <f t="shared" si="4"/>
        <v>N/A</v>
      </c>
    </row>
    <row r="17" spans="1:12" s="15" customFormat="1" ht="12.75" customHeight="1" x14ac:dyDescent="0.25">
      <c r="A17" s="2" t="s">
        <v>1660</v>
      </c>
      <c r="B17" s="58" t="s">
        <v>217</v>
      </c>
      <c r="C17" s="57">
        <v>0</v>
      </c>
      <c r="D17" s="59" t="str">
        <f t="shared" si="5"/>
        <v>N/A</v>
      </c>
      <c r="E17" s="57">
        <v>0</v>
      </c>
      <c r="F17" s="59" t="str">
        <f t="shared" si="6"/>
        <v>N/A</v>
      </c>
      <c r="G17" s="57">
        <v>0</v>
      </c>
      <c r="H17" s="59" t="str">
        <f t="shared" si="7"/>
        <v>N/A</v>
      </c>
      <c r="I17" s="111" t="s">
        <v>1742</v>
      </c>
      <c r="J17" s="111" t="s">
        <v>1742</v>
      </c>
      <c r="K17" s="58" t="s">
        <v>217</v>
      </c>
      <c r="L17" s="11" t="str">
        <f t="shared" si="4"/>
        <v>N/A</v>
      </c>
    </row>
    <row r="18" spans="1:12" s="15" customFormat="1" ht="25" x14ac:dyDescent="0.25">
      <c r="A18" s="2" t="s">
        <v>1661</v>
      </c>
      <c r="B18" s="41" t="s">
        <v>217</v>
      </c>
      <c r="C18" s="13">
        <v>0.23860907279999999</v>
      </c>
      <c r="D18" s="11" t="str">
        <f t="shared" si="5"/>
        <v>N/A</v>
      </c>
      <c r="E18" s="13">
        <v>0.13797367150000001</v>
      </c>
      <c r="F18" s="11" t="str">
        <f t="shared" si="6"/>
        <v>N/A</v>
      </c>
      <c r="G18" s="13">
        <v>0.1518100138</v>
      </c>
      <c r="H18" s="11" t="str">
        <f t="shared" si="7"/>
        <v>N/A</v>
      </c>
      <c r="I18" s="12">
        <v>-42.2</v>
      </c>
      <c r="J18" s="12">
        <v>10.029999999999999</v>
      </c>
      <c r="K18" s="41" t="s">
        <v>217</v>
      </c>
      <c r="L18" s="11" t="str">
        <f t="shared" si="4"/>
        <v>N/A</v>
      </c>
    </row>
    <row r="19" spans="1:12" s="15" customFormat="1" ht="27.75" customHeight="1" x14ac:dyDescent="0.25">
      <c r="A19" s="2" t="s">
        <v>1662</v>
      </c>
      <c r="B19" s="41" t="s">
        <v>217</v>
      </c>
      <c r="C19" s="13">
        <v>6.4584940000000002E-4</v>
      </c>
      <c r="D19" s="11" t="str">
        <f t="shared" si="5"/>
        <v>N/A</v>
      </c>
      <c r="E19" s="13">
        <v>5.7191160000000002E-4</v>
      </c>
      <c r="F19" s="11" t="str">
        <f t="shared" si="6"/>
        <v>N/A</v>
      </c>
      <c r="G19" s="13">
        <v>6.3998600000000005E-4</v>
      </c>
      <c r="H19" s="11" t="str">
        <f t="shared" si="7"/>
        <v>N/A</v>
      </c>
      <c r="I19" s="12">
        <v>-11.4</v>
      </c>
      <c r="J19" s="12">
        <v>11.9</v>
      </c>
      <c r="K19" s="41" t="s">
        <v>217</v>
      </c>
      <c r="L19" s="11" t="str">
        <f t="shared" si="4"/>
        <v>N/A</v>
      </c>
    </row>
    <row r="20" spans="1:12" s="15" customFormat="1" x14ac:dyDescent="0.25">
      <c r="A20" s="2" t="s">
        <v>1663</v>
      </c>
      <c r="B20" s="41" t="s">
        <v>217</v>
      </c>
      <c r="C20" s="1">
        <v>89652</v>
      </c>
      <c r="D20" s="11" t="str">
        <f>IF($B20="N/A","N/A",IF(C20&gt;0,"No",IF(C20&lt;0,"No","Yes")))</f>
        <v>N/A</v>
      </c>
      <c r="E20" s="1">
        <v>75779</v>
      </c>
      <c r="F20" s="11" t="str">
        <f>IF($B20="N/A","N/A",IF(E20&gt;0,"No",IF(E20&lt;0,"No","Yes")))</f>
        <v>N/A</v>
      </c>
      <c r="G20" s="1">
        <v>50310</v>
      </c>
      <c r="H20" s="11" t="str">
        <f>IF($B20="N/A","N/A",IF(G20&gt;0,"No",IF(G20&lt;0,"No","Yes")))</f>
        <v>N/A</v>
      </c>
      <c r="I20" s="12">
        <v>-15.5</v>
      </c>
      <c r="J20" s="12">
        <v>-33.6</v>
      </c>
      <c r="K20" s="41" t="s">
        <v>217</v>
      </c>
      <c r="L20" s="11" t="str">
        <f t="shared" si="4"/>
        <v>N/A</v>
      </c>
    </row>
    <row r="21" spans="1:12" s="15" customFormat="1" x14ac:dyDescent="0.25">
      <c r="A21" s="2" t="s">
        <v>1664</v>
      </c>
      <c r="B21" s="41" t="s">
        <v>282</v>
      </c>
      <c r="C21" s="13">
        <v>2.8950846659999998</v>
      </c>
      <c r="D21" s="11" t="str">
        <f>IF($B21="N/A","N/A",IF(C21&gt;=5,"No",IF(C21&lt;0,"No","Yes")))</f>
        <v>Yes</v>
      </c>
      <c r="E21" s="13">
        <v>2.1669444251000001</v>
      </c>
      <c r="F21" s="11" t="str">
        <f>IF($B21="N/A","N/A",IF(E21&gt;=5,"No",IF(E21&lt;0,"No","Yes")))</f>
        <v>Yes</v>
      </c>
      <c r="G21" s="13">
        <v>1.3415706643</v>
      </c>
      <c r="H21" s="11" t="str">
        <f>IF($B21="N/A","N/A",IF(G21&gt;=5,"No",IF(G21&lt;0,"No","Yes")))</f>
        <v>Yes</v>
      </c>
      <c r="I21" s="12">
        <v>-25.2</v>
      </c>
      <c r="J21" s="12">
        <v>-38.1</v>
      </c>
      <c r="K21" s="11" t="s">
        <v>217</v>
      </c>
      <c r="L21" s="11" t="str">
        <f t="shared" si="4"/>
        <v>N/A</v>
      </c>
    </row>
    <row r="22" spans="1:12" s="15" customFormat="1" ht="12.75" customHeight="1" x14ac:dyDescent="0.25">
      <c r="A22" s="4" t="s">
        <v>1665</v>
      </c>
      <c r="B22" s="58" t="s">
        <v>217</v>
      </c>
      <c r="C22" s="57">
        <v>71.027974835999999</v>
      </c>
      <c r="D22" s="59" t="str">
        <f t="shared" ref="D22:D25" si="8">IF($B22="N/A","N/A",IF(C22&gt;10,"No",IF(C22&lt;-10,"No","Yes")))</f>
        <v>N/A</v>
      </c>
      <c r="E22" s="57">
        <v>63.487245807000001</v>
      </c>
      <c r="F22" s="59" t="str">
        <f t="shared" ref="F22:F25" si="9">IF($B22="N/A","N/A",IF(E22&gt;10,"No",IF(E22&lt;-10,"No","Yes")))</f>
        <v>N/A</v>
      </c>
      <c r="G22" s="57">
        <v>50.638044125999997</v>
      </c>
      <c r="H22" s="59" t="str">
        <f t="shared" ref="H22:H25" si="10">IF($B22="N/A","N/A",IF(G22&gt;10,"No",IF(G22&lt;-10,"No","Yes")))</f>
        <v>N/A</v>
      </c>
      <c r="I22" s="12">
        <v>-10.6</v>
      </c>
      <c r="J22" s="12">
        <v>-20.2</v>
      </c>
      <c r="K22" s="58" t="s">
        <v>217</v>
      </c>
      <c r="L22" s="11" t="str">
        <f t="shared" si="4"/>
        <v>N/A</v>
      </c>
    </row>
    <row r="23" spans="1:12" s="15" customFormat="1" ht="12.75" customHeight="1" x14ac:dyDescent="0.25">
      <c r="A23" s="4" t="s">
        <v>1666</v>
      </c>
      <c r="B23" s="58" t="s">
        <v>217</v>
      </c>
      <c r="C23" s="57">
        <v>42.640431892000002</v>
      </c>
      <c r="D23" s="59" t="str">
        <f t="shared" si="8"/>
        <v>N/A</v>
      </c>
      <c r="E23" s="57">
        <v>23.557977804</v>
      </c>
      <c r="F23" s="59" t="str">
        <f t="shared" si="9"/>
        <v>N/A</v>
      </c>
      <c r="G23" s="57">
        <v>21.792884118</v>
      </c>
      <c r="H23" s="59" t="str">
        <f t="shared" si="10"/>
        <v>N/A</v>
      </c>
      <c r="I23" s="12">
        <v>-44.8</v>
      </c>
      <c r="J23" s="12">
        <v>-7.49</v>
      </c>
      <c r="K23" s="58" t="s">
        <v>217</v>
      </c>
      <c r="L23" s="11" t="str">
        <f t="shared" si="4"/>
        <v>N/A</v>
      </c>
    </row>
    <row r="24" spans="1:12" s="15" customFormat="1" ht="12.75" customHeight="1" x14ac:dyDescent="0.25">
      <c r="A24" s="4" t="s">
        <v>1667</v>
      </c>
      <c r="B24" s="58" t="s">
        <v>217</v>
      </c>
      <c r="C24" s="57">
        <v>15.551242582</v>
      </c>
      <c r="D24" s="59" t="str">
        <f t="shared" si="8"/>
        <v>N/A</v>
      </c>
      <c r="E24" s="57">
        <v>27.093258027000001</v>
      </c>
      <c r="F24" s="59" t="str">
        <f t="shared" si="9"/>
        <v>N/A</v>
      </c>
      <c r="G24" s="57">
        <v>32.959650169</v>
      </c>
      <c r="H24" s="59" t="str">
        <f t="shared" si="10"/>
        <v>N/A</v>
      </c>
      <c r="I24" s="12">
        <v>74.22</v>
      </c>
      <c r="J24" s="12">
        <v>21.65</v>
      </c>
      <c r="K24" s="58" t="s">
        <v>217</v>
      </c>
      <c r="L24" s="11" t="str">
        <f t="shared" si="4"/>
        <v>N/A</v>
      </c>
    </row>
    <row r="25" spans="1:12" s="15" customFormat="1" ht="12.75" customHeight="1" x14ac:dyDescent="0.25">
      <c r="A25" s="4" t="s">
        <v>1668</v>
      </c>
      <c r="B25" s="58" t="s">
        <v>217</v>
      </c>
      <c r="C25" s="57">
        <v>0.26100923570000001</v>
      </c>
      <c r="D25" s="59" t="str">
        <f t="shared" si="8"/>
        <v>N/A</v>
      </c>
      <c r="E25" s="57">
        <v>0.2309346917</v>
      </c>
      <c r="F25" s="59" t="str">
        <f t="shared" si="9"/>
        <v>N/A</v>
      </c>
      <c r="G25" s="57">
        <v>1.19260584E-2</v>
      </c>
      <c r="H25" s="59" t="str">
        <f t="shared" si="10"/>
        <v>N/A</v>
      </c>
      <c r="I25" s="12">
        <v>-11.5</v>
      </c>
      <c r="J25" s="12">
        <v>-94.8</v>
      </c>
      <c r="K25" s="58" t="s">
        <v>217</v>
      </c>
      <c r="L25" s="11" t="str">
        <f t="shared" si="4"/>
        <v>N/A</v>
      </c>
    </row>
    <row r="26" spans="1:12" x14ac:dyDescent="0.25">
      <c r="A26" s="2" t="s">
        <v>1669</v>
      </c>
      <c r="B26" s="41" t="s">
        <v>221</v>
      </c>
      <c r="C26" s="1">
        <v>418</v>
      </c>
      <c r="D26" s="11" t="str">
        <f>IF($B26="N/A","N/A",IF(C26&gt;0,"No",IF(C26&lt;0,"No","Yes")))</f>
        <v>No</v>
      </c>
      <c r="E26" s="1">
        <v>30</v>
      </c>
      <c r="F26" s="11" t="str">
        <f>IF($B26="N/A","N/A",IF(E26&gt;0,"No",IF(E26&lt;0,"No","Yes")))</f>
        <v>No</v>
      </c>
      <c r="G26" s="1">
        <v>350</v>
      </c>
      <c r="H26" s="11" t="str">
        <f>IF($B26="N/A","N/A",IF(G26&gt;0,"No",IF(G26&lt;0,"No","Yes")))</f>
        <v>No</v>
      </c>
      <c r="I26" s="12">
        <v>-92.8</v>
      </c>
      <c r="J26" s="12">
        <v>1067</v>
      </c>
      <c r="K26" s="41" t="s">
        <v>217</v>
      </c>
      <c r="L26" s="9" t="str">
        <f t="shared" ref="L26:L74" si="11">IF(J26="Div by 0", "N/A", IF(K26="N/A","N/A", IF(J26&gt;VALUE(MID(K26,1,2)), "No", IF(J26&lt;-1*VALUE(MID(K26,1,2)), "No", "Yes"))))</f>
        <v>N/A</v>
      </c>
    </row>
    <row r="27" spans="1:12" x14ac:dyDescent="0.25">
      <c r="A27" s="6" t="s">
        <v>149</v>
      </c>
      <c r="B27" s="41" t="s">
        <v>283</v>
      </c>
      <c r="C27" s="8">
        <v>2.6996506300000001E-2</v>
      </c>
      <c r="D27" s="11" t="str">
        <f>IF($B27="N/A","N/A",IF(C27&gt;=10,"No",IF(C27&lt;0,"No","Yes")))</f>
        <v>Yes</v>
      </c>
      <c r="E27" s="8">
        <v>1.7157348000000001E-3</v>
      </c>
      <c r="F27" s="11" t="str">
        <f>IF($B27="N/A","N/A",IF(E27&gt;=10,"No",IF(E27&lt;0,"No","Yes")))</f>
        <v>Yes</v>
      </c>
      <c r="G27" s="8">
        <v>1.8666258500000001E-2</v>
      </c>
      <c r="H27" s="11" t="str">
        <f>IF($B27="N/A","N/A",IF(G27&gt;=10,"No",IF(G27&lt;0,"No","Yes")))</f>
        <v>Yes</v>
      </c>
      <c r="I27" s="12">
        <v>-93.6</v>
      </c>
      <c r="J27" s="12">
        <v>987.9</v>
      </c>
      <c r="K27" s="41" t="s">
        <v>217</v>
      </c>
      <c r="L27" s="9" t="str">
        <f t="shared" si="11"/>
        <v>N/A</v>
      </c>
    </row>
    <row r="28" spans="1:12" x14ac:dyDescent="0.25">
      <c r="A28" s="2" t="s">
        <v>425</v>
      </c>
      <c r="B28" s="33" t="s">
        <v>217</v>
      </c>
      <c r="C28" s="13">
        <v>52.392344498</v>
      </c>
      <c r="D28" s="59" t="str">
        <f t="shared" ref="D28:D31" si="12">IF($B28="N/A","N/A",IF(C28&gt;10,"No",IF(C28&lt;-10,"No","Yes")))</f>
        <v>N/A</v>
      </c>
      <c r="E28" s="13">
        <v>53.333333332999999</v>
      </c>
      <c r="F28" s="11" t="str">
        <f t="shared" ref="F28:F31" si="13">IF($B28="N/A","N/A",IF(E28&gt;10,"No",IF(E28&lt;-10,"No","Yes")))</f>
        <v>N/A</v>
      </c>
      <c r="G28" s="13">
        <v>84.714285713999999</v>
      </c>
      <c r="H28" s="11" t="str">
        <f t="shared" ref="H28:H31" si="14">IF($B28="N/A","N/A",IF(G28&gt;10,"No",IF(G28&lt;-10,"No","Yes")))</f>
        <v>N/A</v>
      </c>
      <c r="I28" s="12">
        <v>1.796</v>
      </c>
      <c r="J28" s="12">
        <v>58.84</v>
      </c>
      <c r="K28" s="41" t="s">
        <v>217</v>
      </c>
      <c r="L28" s="9" t="str">
        <f t="shared" si="11"/>
        <v>N/A</v>
      </c>
    </row>
    <row r="29" spans="1:12" x14ac:dyDescent="0.25">
      <c r="A29" s="2" t="s">
        <v>426</v>
      </c>
      <c r="B29" s="33" t="s">
        <v>217</v>
      </c>
      <c r="C29" s="13">
        <v>7.4162679426000002</v>
      </c>
      <c r="D29" s="59" t="str">
        <f t="shared" si="12"/>
        <v>N/A</v>
      </c>
      <c r="E29" s="13">
        <v>5</v>
      </c>
      <c r="F29" s="11" t="str">
        <f t="shared" si="13"/>
        <v>N/A</v>
      </c>
      <c r="G29" s="13">
        <v>25.714285713999999</v>
      </c>
      <c r="H29" s="11" t="str">
        <f t="shared" si="14"/>
        <v>N/A</v>
      </c>
      <c r="I29" s="12">
        <v>-32.6</v>
      </c>
      <c r="J29" s="12">
        <v>414.3</v>
      </c>
      <c r="K29" s="41" t="s">
        <v>217</v>
      </c>
      <c r="L29" s="9" t="str">
        <f t="shared" si="11"/>
        <v>N/A</v>
      </c>
    </row>
    <row r="30" spans="1:12" x14ac:dyDescent="0.25">
      <c r="A30" s="2" t="s">
        <v>422</v>
      </c>
      <c r="B30" s="33" t="s">
        <v>217</v>
      </c>
      <c r="C30" s="13">
        <v>0.2392344498</v>
      </c>
      <c r="D30" s="59" t="str">
        <f t="shared" si="12"/>
        <v>N/A</v>
      </c>
      <c r="E30" s="13">
        <v>0</v>
      </c>
      <c r="F30" s="11" t="str">
        <f t="shared" si="13"/>
        <v>N/A</v>
      </c>
      <c r="G30" s="13">
        <v>1.2857142856999999</v>
      </c>
      <c r="H30" s="11" t="str">
        <f t="shared" si="14"/>
        <v>N/A</v>
      </c>
      <c r="I30" s="12">
        <v>-100</v>
      </c>
      <c r="J30" s="12" t="s">
        <v>1742</v>
      </c>
      <c r="K30" s="41" t="s">
        <v>217</v>
      </c>
      <c r="L30" s="9" t="str">
        <f t="shared" si="11"/>
        <v>N/A</v>
      </c>
    </row>
    <row r="31" spans="1:12" x14ac:dyDescent="0.25">
      <c r="A31" s="2" t="s">
        <v>423</v>
      </c>
      <c r="B31" s="33" t="s">
        <v>217</v>
      </c>
      <c r="C31" s="13">
        <v>0.47846889949999999</v>
      </c>
      <c r="D31" s="59" t="str">
        <f t="shared" si="12"/>
        <v>N/A</v>
      </c>
      <c r="E31" s="13">
        <v>0</v>
      </c>
      <c r="F31" s="11" t="str">
        <f t="shared" si="13"/>
        <v>N/A</v>
      </c>
      <c r="G31" s="13">
        <v>0</v>
      </c>
      <c r="H31" s="11" t="str">
        <f t="shared" si="14"/>
        <v>N/A</v>
      </c>
      <c r="I31" s="12">
        <v>-100</v>
      </c>
      <c r="J31" s="12" t="s">
        <v>1742</v>
      </c>
      <c r="K31" s="41" t="s">
        <v>217</v>
      </c>
      <c r="L31" s="9" t="str">
        <f t="shared" si="11"/>
        <v>N/A</v>
      </c>
    </row>
    <row r="32" spans="1:12" x14ac:dyDescent="0.25">
      <c r="A32" s="2" t="s">
        <v>948</v>
      </c>
      <c r="B32" s="33" t="s">
        <v>217</v>
      </c>
      <c r="C32" s="57">
        <v>20.800969549000001</v>
      </c>
      <c r="D32" s="59" t="str">
        <f>IF($B32="N/A","N/A",IF(C32&gt;10,"No",IF(C32&lt;-10,"No","Yes")))</f>
        <v>N/A</v>
      </c>
      <c r="E32" s="57">
        <v>19.720283760000001</v>
      </c>
      <c r="F32" s="59" t="str">
        <f>IF($B32="N/A","N/A",IF(E32&gt;10,"No",IF(E32&lt;-10,"No","Yes")))</f>
        <v>N/A</v>
      </c>
      <c r="G32" s="57">
        <v>19.869725514999999</v>
      </c>
      <c r="H32" s="59" t="str">
        <f>IF($B32="N/A","N/A",IF(G32&gt;10,"No",IF(G32&lt;-10,"No","Yes")))</f>
        <v>N/A</v>
      </c>
      <c r="I32" s="12">
        <v>-5.2</v>
      </c>
      <c r="J32" s="12">
        <v>0.75780000000000003</v>
      </c>
      <c r="K32" s="58" t="s">
        <v>733</v>
      </c>
      <c r="L32" s="9" t="str">
        <f t="shared" si="11"/>
        <v>Yes</v>
      </c>
    </row>
    <row r="33" spans="1:12" x14ac:dyDescent="0.25">
      <c r="A33" s="2" t="s">
        <v>949</v>
      </c>
      <c r="B33" s="33" t="s">
        <v>217</v>
      </c>
      <c r="C33" s="57">
        <v>0</v>
      </c>
      <c r="D33" s="59" t="str">
        <f>IF($B33="N/A","N/A",IF(C33&gt;10,"No",IF(C33&lt;-10,"No","Yes")))</f>
        <v>N/A</v>
      </c>
      <c r="E33" s="57">
        <v>0</v>
      </c>
      <c r="F33" s="59" t="str">
        <f>IF($B33="N/A","N/A",IF(E33&gt;10,"No",IF(E33&lt;-10,"No","Yes")))</f>
        <v>N/A</v>
      </c>
      <c r="G33" s="57">
        <v>0</v>
      </c>
      <c r="H33" s="59" t="str">
        <f>IF($B33="N/A","N/A",IF(G33&gt;10,"No",IF(G33&lt;-10,"No","Yes")))</f>
        <v>N/A</v>
      </c>
      <c r="I33" s="12" t="s">
        <v>1742</v>
      </c>
      <c r="J33" s="12" t="s">
        <v>1742</v>
      </c>
      <c r="K33" s="58" t="s">
        <v>733</v>
      </c>
      <c r="L33" s="9" t="str">
        <f t="shared" si="11"/>
        <v>N/A</v>
      </c>
    </row>
    <row r="34" spans="1:12" x14ac:dyDescent="0.25">
      <c r="A34" s="2" t="s">
        <v>20</v>
      </c>
      <c r="B34" s="41" t="s">
        <v>284</v>
      </c>
      <c r="C34" s="13">
        <v>99.793328181999996</v>
      </c>
      <c r="D34" s="11" t="str">
        <f>IF($B34="N/A","N/A",IF(C34&gt;=98,"Yes","No"))</f>
        <v>Yes</v>
      </c>
      <c r="E34" s="13">
        <v>99.542585109000001</v>
      </c>
      <c r="F34" s="11" t="str">
        <f>IF($B34="N/A","N/A",IF(E34&gt;=98,"Yes","No"))</f>
        <v>Yes</v>
      </c>
      <c r="G34" s="13">
        <v>99.808457521999998</v>
      </c>
      <c r="H34" s="11" t="str">
        <f>IF($B34="N/A","N/A",IF(G34&gt;=98,"Yes","No"))</f>
        <v>Yes</v>
      </c>
      <c r="I34" s="12">
        <v>-0.251</v>
      </c>
      <c r="J34" s="12">
        <v>0.2671</v>
      </c>
      <c r="K34" s="41" t="s">
        <v>733</v>
      </c>
      <c r="L34" s="9" t="str">
        <f t="shared" si="11"/>
        <v>Yes</v>
      </c>
    </row>
    <row r="35" spans="1:12" x14ac:dyDescent="0.25">
      <c r="A35" s="2" t="s">
        <v>18</v>
      </c>
      <c r="B35" s="41" t="s">
        <v>281</v>
      </c>
      <c r="C35" s="13">
        <v>99.999838538000006</v>
      </c>
      <c r="D35" s="11" t="str">
        <f>IF($B35="N/A","N/A",IF(C35&gt;=95,"Yes","No"))</f>
        <v>Yes</v>
      </c>
      <c r="E35" s="13">
        <v>99.999513875000005</v>
      </c>
      <c r="F35" s="11" t="str">
        <f>IF($B35="N/A","N/A",IF(E35&gt;=95,"Yes","No"))</f>
        <v>Yes</v>
      </c>
      <c r="G35" s="13">
        <v>99.999893336</v>
      </c>
      <c r="H35" s="11" t="str">
        <f>IF($B35="N/A","N/A",IF(G35&gt;=95,"Yes","No"))</f>
        <v>Yes</v>
      </c>
      <c r="I35" s="12">
        <v>0</v>
      </c>
      <c r="J35" s="12">
        <v>4.0000000000000002E-4</v>
      </c>
      <c r="K35" s="41" t="s">
        <v>733</v>
      </c>
      <c r="L35" s="9" t="str">
        <f t="shared" si="11"/>
        <v>Yes</v>
      </c>
    </row>
    <row r="36" spans="1:12" x14ac:dyDescent="0.25">
      <c r="A36" s="2" t="s">
        <v>23</v>
      </c>
      <c r="B36" s="33" t="s">
        <v>217</v>
      </c>
      <c r="C36" s="13">
        <v>34.400879389000004</v>
      </c>
      <c r="D36" s="11" t="str">
        <f t="shared" ref="D36:D41" si="15">IF($B36="N/A","N/A",IF(C36&gt;10,"No",IF(C36&lt;-10,"No","Yes")))</f>
        <v>N/A</v>
      </c>
      <c r="E36" s="13">
        <v>35.027754870000003</v>
      </c>
      <c r="F36" s="11" t="str">
        <f t="shared" ref="F36:F41" si="16">IF($B36="N/A","N/A",IF(E36&gt;10,"No",IF(E36&lt;-10,"No","Yes")))</f>
        <v>N/A</v>
      </c>
      <c r="G36" s="13">
        <v>35.248082574999998</v>
      </c>
      <c r="H36" s="11" t="str">
        <f t="shared" ref="H36:H41" si="17">IF($B36="N/A","N/A",IF(G36&gt;10,"No",IF(G36&lt;-10,"No","Yes")))</f>
        <v>N/A</v>
      </c>
      <c r="I36" s="12">
        <v>1.8220000000000001</v>
      </c>
      <c r="J36" s="12">
        <v>0.629</v>
      </c>
      <c r="K36" s="41" t="s">
        <v>733</v>
      </c>
      <c r="L36" s="9" t="str">
        <f t="shared" si="11"/>
        <v>Yes</v>
      </c>
    </row>
    <row r="37" spans="1:12" x14ac:dyDescent="0.25">
      <c r="A37" s="2" t="s">
        <v>24</v>
      </c>
      <c r="B37" s="33" t="s">
        <v>217</v>
      </c>
      <c r="C37" s="13">
        <v>28.226235889000002</v>
      </c>
      <c r="D37" s="11" t="str">
        <f t="shared" si="15"/>
        <v>N/A</v>
      </c>
      <c r="E37" s="13">
        <v>27.441176033000001</v>
      </c>
      <c r="F37" s="11" t="str">
        <f t="shared" si="16"/>
        <v>N/A</v>
      </c>
      <c r="G37" s="13">
        <v>27.209858344000001</v>
      </c>
      <c r="H37" s="11" t="str">
        <f t="shared" si="17"/>
        <v>N/A</v>
      </c>
      <c r="I37" s="12">
        <v>-2.78</v>
      </c>
      <c r="J37" s="12">
        <v>-0.84299999999999997</v>
      </c>
      <c r="K37" s="41" t="s">
        <v>733</v>
      </c>
      <c r="L37" s="9" t="str">
        <f t="shared" si="11"/>
        <v>Yes</v>
      </c>
    </row>
    <row r="38" spans="1:12" x14ac:dyDescent="0.25">
      <c r="A38" s="2" t="s">
        <v>25</v>
      </c>
      <c r="B38" s="33" t="s">
        <v>217</v>
      </c>
      <c r="C38" s="13">
        <v>0.2348308536</v>
      </c>
      <c r="D38" s="11" t="str">
        <f t="shared" si="15"/>
        <v>N/A</v>
      </c>
      <c r="E38" s="13">
        <v>0.2307377316</v>
      </c>
      <c r="F38" s="11" t="str">
        <f t="shared" si="16"/>
        <v>N/A</v>
      </c>
      <c r="G38" s="13">
        <v>0.2262083869</v>
      </c>
      <c r="H38" s="11" t="str">
        <f t="shared" si="17"/>
        <v>N/A</v>
      </c>
      <c r="I38" s="12">
        <v>-1.74</v>
      </c>
      <c r="J38" s="12">
        <v>-1.96</v>
      </c>
      <c r="K38" s="41" t="s">
        <v>733</v>
      </c>
      <c r="L38" s="9" t="str">
        <f t="shared" si="11"/>
        <v>Yes</v>
      </c>
    </row>
    <row r="39" spans="1:12" x14ac:dyDescent="0.25">
      <c r="A39" s="2" t="s">
        <v>26</v>
      </c>
      <c r="B39" s="41" t="s">
        <v>217</v>
      </c>
      <c r="C39" s="13">
        <v>1.0542846135999999</v>
      </c>
      <c r="D39" s="11" t="str">
        <f t="shared" si="15"/>
        <v>N/A</v>
      </c>
      <c r="E39" s="13">
        <v>1.0919508018999999</v>
      </c>
      <c r="F39" s="11" t="str">
        <f t="shared" si="16"/>
        <v>N/A</v>
      </c>
      <c r="G39" s="13">
        <v>1.1261620413</v>
      </c>
      <c r="H39" s="11" t="str">
        <f t="shared" si="17"/>
        <v>N/A</v>
      </c>
      <c r="I39" s="12">
        <v>3.573</v>
      </c>
      <c r="J39" s="12">
        <v>3.133</v>
      </c>
      <c r="K39" s="41" t="s">
        <v>217</v>
      </c>
      <c r="L39" s="9" t="str">
        <f t="shared" si="11"/>
        <v>N/A</v>
      </c>
    </row>
    <row r="40" spans="1:12" x14ac:dyDescent="0.25">
      <c r="A40" s="2" t="s">
        <v>60</v>
      </c>
      <c r="B40" s="41" t="s">
        <v>217</v>
      </c>
      <c r="C40" s="13">
        <v>0</v>
      </c>
      <c r="D40" s="11" t="str">
        <f t="shared" si="15"/>
        <v>N/A</v>
      </c>
      <c r="E40" s="13">
        <v>2.8595600000000001E-5</v>
      </c>
      <c r="F40" s="11" t="str">
        <f t="shared" si="16"/>
        <v>N/A</v>
      </c>
      <c r="G40" s="13">
        <v>2.6666099999999999E-5</v>
      </c>
      <c r="H40" s="11" t="str">
        <f t="shared" si="17"/>
        <v>N/A</v>
      </c>
      <c r="I40" s="12" t="s">
        <v>1742</v>
      </c>
      <c r="J40" s="12">
        <v>-6.75</v>
      </c>
      <c r="K40" s="41" t="s">
        <v>217</v>
      </c>
      <c r="L40" s="9" t="str">
        <f t="shared" si="11"/>
        <v>N/A</v>
      </c>
    </row>
    <row r="41" spans="1:12" x14ac:dyDescent="0.25">
      <c r="A41" s="2" t="s">
        <v>61</v>
      </c>
      <c r="B41" s="41" t="s">
        <v>217</v>
      </c>
      <c r="C41" s="13">
        <v>0</v>
      </c>
      <c r="D41" s="11" t="str">
        <f t="shared" si="15"/>
        <v>N/A</v>
      </c>
      <c r="E41" s="13">
        <v>0</v>
      </c>
      <c r="F41" s="11" t="str">
        <f t="shared" si="16"/>
        <v>N/A</v>
      </c>
      <c r="G41" s="13">
        <v>0</v>
      </c>
      <c r="H41" s="11" t="str">
        <f t="shared" si="17"/>
        <v>N/A</v>
      </c>
      <c r="I41" s="12" t="s">
        <v>1742</v>
      </c>
      <c r="J41" s="12" t="s">
        <v>1742</v>
      </c>
      <c r="K41" s="41" t="s">
        <v>217</v>
      </c>
      <c r="L41" s="9" t="str">
        <f t="shared" si="11"/>
        <v>N/A</v>
      </c>
    </row>
    <row r="42" spans="1:12" x14ac:dyDescent="0.25">
      <c r="A42" s="2" t="s">
        <v>62</v>
      </c>
      <c r="B42" s="41" t="s">
        <v>282</v>
      </c>
      <c r="C42" s="13">
        <v>36.083769255</v>
      </c>
      <c r="D42" s="11" t="str">
        <f>IF($B42="N/A","N/A",IF(C42&gt;=5,"No",IF(C42&lt;0,"No","Yes")))</f>
        <v>No</v>
      </c>
      <c r="E42" s="13">
        <v>36.208351968000002</v>
      </c>
      <c r="F42" s="11" t="str">
        <f>IF($B42="N/A","N/A",IF(E42&gt;=5,"No",IF(E42&lt;0,"No","Yes")))</f>
        <v>No</v>
      </c>
      <c r="G42" s="13">
        <v>36.189661985999997</v>
      </c>
      <c r="H42" s="11" t="str">
        <f>IF($B42="N/A","N/A",IF(G42&gt;=5,"No",IF(G42&lt;0,"No","Yes")))</f>
        <v>No</v>
      </c>
      <c r="I42" s="12">
        <v>0.3453</v>
      </c>
      <c r="J42" s="12">
        <v>-5.1999999999999998E-2</v>
      </c>
      <c r="K42" s="41" t="s">
        <v>733</v>
      </c>
      <c r="L42" s="9" t="str">
        <f t="shared" si="11"/>
        <v>Yes</v>
      </c>
    </row>
    <row r="43" spans="1:12" x14ac:dyDescent="0.25">
      <c r="A43" s="2" t="s">
        <v>63</v>
      </c>
      <c r="B43" s="41" t="s">
        <v>217</v>
      </c>
      <c r="C43" s="13">
        <v>28.014623322999999</v>
      </c>
      <c r="D43" s="11" t="str">
        <f>IF($B43="N/A","N/A",IF(C43&gt;10,"No",IF(C43&lt;-10,"No","Yes")))</f>
        <v>N/A</v>
      </c>
      <c r="E43" s="13">
        <v>28.234045668</v>
      </c>
      <c r="F43" s="11" t="str">
        <f>IF($B43="N/A","N/A",IF(E43&gt;10,"No",IF(E43&lt;-10,"No","Yes")))</f>
        <v>N/A</v>
      </c>
      <c r="G43" s="13">
        <v>28.312900891000002</v>
      </c>
      <c r="H43" s="11" t="str">
        <f>IF($B43="N/A","N/A",IF(G43&gt;10,"No",IF(G43&lt;-10,"No","Yes")))</f>
        <v>N/A</v>
      </c>
      <c r="I43" s="12">
        <v>0.78320000000000001</v>
      </c>
      <c r="J43" s="12">
        <v>0.27929999999999999</v>
      </c>
      <c r="K43" s="41" t="s">
        <v>733</v>
      </c>
      <c r="L43" s="9" t="str">
        <f t="shared" si="11"/>
        <v>Yes</v>
      </c>
    </row>
    <row r="44" spans="1:12" x14ac:dyDescent="0.25">
      <c r="A44" s="2" t="s">
        <v>64</v>
      </c>
      <c r="B44" s="41" t="s">
        <v>217</v>
      </c>
      <c r="C44" s="13">
        <v>100</v>
      </c>
      <c r="D44" s="11" t="str">
        <f>IF($B44="N/A","N/A",IF(C44&gt;10,"No",IF(C44&lt;-10,"No","Yes")))</f>
        <v>N/A</v>
      </c>
      <c r="E44" s="13">
        <v>100</v>
      </c>
      <c r="F44" s="11" t="str">
        <f>IF($B44="N/A","N/A",IF(E44&gt;10,"No",IF(E44&lt;-10,"No","Yes")))</f>
        <v>N/A</v>
      </c>
      <c r="G44" s="13">
        <v>100</v>
      </c>
      <c r="H44" s="11" t="str">
        <f>IF($B44="N/A","N/A",IF(G44&gt;10,"No",IF(G44&lt;-10,"No","Yes")))</f>
        <v>N/A</v>
      </c>
      <c r="I44" s="12">
        <v>0</v>
      </c>
      <c r="J44" s="12">
        <v>0</v>
      </c>
      <c r="K44" s="41" t="s">
        <v>733</v>
      </c>
      <c r="L44" s="9" t="str">
        <f t="shared" si="11"/>
        <v>Yes</v>
      </c>
    </row>
    <row r="45" spans="1:12" x14ac:dyDescent="0.25">
      <c r="A45" s="3" t="s">
        <v>19</v>
      </c>
      <c r="B45" s="33" t="s">
        <v>285</v>
      </c>
      <c r="C45" s="8">
        <v>4.7474131308</v>
      </c>
      <c r="D45" s="11" t="str">
        <f>IF($B45="N/A","N/A",IF(C45&gt;8,"No",IF(C45&lt;2,"No","Yes")))</f>
        <v>Yes</v>
      </c>
      <c r="E45" s="8">
        <v>4.1202226795000003</v>
      </c>
      <c r="F45" s="11" t="str">
        <f>IF($B45="N/A","N/A",IF(E45&gt;8,"No",IF(E45&lt;2,"No","Yes")))</f>
        <v>Yes</v>
      </c>
      <c r="G45" s="8">
        <v>3.7634110400999998</v>
      </c>
      <c r="H45" s="11" t="str">
        <f>IF($B45="N/A","N/A",IF(G45&gt;8,"No",IF(G45&lt;2,"No","Yes")))</f>
        <v>Yes</v>
      </c>
      <c r="I45" s="12">
        <v>-13.2</v>
      </c>
      <c r="J45" s="12">
        <v>-8.66</v>
      </c>
      <c r="K45" s="41" t="s">
        <v>733</v>
      </c>
      <c r="L45" s="9" t="str">
        <f t="shared" si="11"/>
        <v>Yes</v>
      </c>
    </row>
    <row r="46" spans="1:12" x14ac:dyDescent="0.25">
      <c r="A46" s="3" t="s">
        <v>174</v>
      </c>
      <c r="B46" s="33" t="s">
        <v>217</v>
      </c>
      <c r="C46" s="8">
        <v>18.484856607000001</v>
      </c>
      <c r="D46" s="11" t="str">
        <f t="shared" ref="D46:D53" si="18">IF($B46="N/A","N/A",IF(C46&gt;10,"No",IF(C46&lt;-10,"No","Yes")))</f>
        <v>N/A</v>
      </c>
      <c r="E46" s="8">
        <v>18.293106978000001</v>
      </c>
      <c r="F46" s="11" t="str">
        <f t="shared" ref="F46:F53" si="19">IF($B46="N/A","N/A",IF(E46&gt;10,"No",IF(E46&lt;-10,"No","Yes")))</f>
        <v>N/A</v>
      </c>
      <c r="G46" s="8">
        <v>17.998539765</v>
      </c>
      <c r="H46" s="11" t="str">
        <f t="shared" ref="H46:H53" si="20">IF($B46="N/A","N/A",IF(G46&gt;10,"No",IF(G46&lt;-10,"No","Yes")))</f>
        <v>N/A</v>
      </c>
      <c r="I46" s="12">
        <v>-1.04</v>
      </c>
      <c r="J46" s="12">
        <v>-1.61</v>
      </c>
      <c r="K46" s="41" t="s">
        <v>733</v>
      </c>
      <c r="L46" s="9" t="str">
        <f>IF(J46="Div by 0", "N/A", IF(OR(J46="N/A",K46="N/A"),"N/A", IF(J46&gt;VALUE(MID(K46,1,2)), "No", IF(J46&lt;-1*VALUE(MID(K46,1,2)), "No", "Yes"))))</f>
        <v>Yes</v>
      </c>
    </row>
    <row r="47" spans="1:12" x14ac:dyDescent="0.25">
      <c r="A47" s="3" t="s">
        <v>175</v>
      </c>
      <c r="B47" s="33" t="s">
        <v>217</v>
      </c>
      <c r="C47" s="8">
        <v>29.197238218999999</v>
      </c>
      <c r="D47" s="11" t="str">
        <f t="shared" si="18"/>
        <v>N/A</v>
      </c>
      <c r="E47" s="8">
        <v>29.746465872000002</v>
      </c>
      <c r="F47" s="11" t="str">
        <f t="shared" si="19"/>
        <v>N/A</v>
      </c>
      <c r="G47" s="8">
        <v>30.579171335000002</v>
      </c>
      <c r="H47" s="11" t="str">
        <f t="shared" si="20"/>
        <v>N/A</v>
      </c>
      <c r="I47" s="12">
        <v>1.881</v>
      </c>
      <c r="J47" s="12">
        <v>2.7989999999999999</v>
      </c>
      <c r="K47" s="41" t="s">
        <v>733</v>
      </c>
      <c r="L47" s="9" t="str">
        <f>IF(J47="Div by 0", "N/A", IF(OR(J47="N/A",K47="N/A"),"N/A", IF(J47&gt;VALUE(MID(K47,1,2)), "No", IF(J47&lt;-1*VALUE(MID(K47,1,2)), "No", "Yes"))))</f>
        <v>Yes</v>
      </c>
    </row>
    <row r="48" spans="1:12" x14ac:dyDescent="0.25">
      <c r="A48" s="3" t="s">
        <v>176</v>
      </c>
      <c r="B48" s="33" t="s">
        <v>217</v>
      </c>
      <c r="C48" s="8">
        <v>2.8878511524000001</v>
      </c>
      <c r="D48" s="11" t="str">
        <f t="shared" si="18"/>
        <v>N/A</v>
      </c>
      <c r="E48" s="8">
        <v>3.0588119566</v>
      </c>
      <c r="F48" s="11" t="str">
        <f t="shared" si="19"/>
        <v>N/A</v>
      </c>
      <c r="G48" s="8">
        <v>3.1437712562</v>
      </c>
      <c r="H48" s="11" t="str">
        <f t="shared" si="20"/>
        <v>N/A</v>
      </c>
      <c r="I48" s="12">
        <v>5.92</v>
      </c>
      <c r="J48" s="12">
        <v>2.778</v>
      </c>
      <c r="K48" s="41" t="s">
        <v>733</v>
      </c>
      <c r="L48" s="9" t="str">
        <f t="shared" ref="L48:L57" si="21">IF(J48="Div by 0", "N/A", IF(OR(J48="N/A",K48="N/A"),"N/A", IF(J48&gt;VALUE(MID(K48,1,2)), "No", IF(J48&lt;-1*VALUE(MID(K48,1,2)), "No", "Yes"))))</f>
        <v>Yes</v>
      </c>
    </row>
    <row r="49" spans="1:12" x14ac:dyDescent="0.25">
      <c r="A49" s="3" t="s">
        <v>177</v>
      </c>
      <c r="B49" s="33" t="s">
        <v>217</v>
      </c>
      <c r="C49" s="8">
        <v>20.785372285000001</v>
      </c>
      <c r="D49" s="11" t="str">
        <f t="shared" si="18"/>
        <v>N/A</v>
      </c>
      <c r="E49" s="8">
        <v>21.597869514999999</v>
      </c>
      <c r="F49" s="11" t="str">
        <f t="shared" si="19"/>
        <v>N/A</v>
      </c>
      <c r="G49" s="8">
        <v>21.061486122000002</v>
      </c>
      <c r="H49" s="11" t="str">
        <f t="shared" si="20"/>
        <v>N/A</v>
      </c>
      <c r="I49" s="12">
        <v>3.9089999999999998</v>
      </c>
      <c r="J49" s="12">
        <v>-2.48</v>
      </c>
      <c r="K49" s="41" t="s">
        <v>733</v>
      </c>
      <c r="L49" s="9" t="str">
        <f t="shared" si="21"/>
        <v>Yes</v>
      </c>
    </row>
    <row r="50" spans="1:12" x14ac:dyDescent="0.25">
      <c r="A50" s="3" t="s">
        <v>178</v>
      </c>
      <c r="B50" s="33" t="s">
        <v>217</v>
      </c>
      <c r="C50" s="8">
        <v>10.133216132999999</v>
      </c>
      <c r="D50" s="11" t="str">
        <f t="shared" si="18"/>
        <v>N/A</v>
      </c>
      <c r="E50" s="8">
        <v>10.311966334999999</v>
      </c>
      <c r="F50" s="11" t="str">
        <f t="shared" si="19"/>
        <v>N/A</v>
      </c>
      <c r="G50" s="8">
        <v>10.579155335999999</v>
      </c>
      <c r="H50" s="11" t="str">
        <f t="shared" si="20"/>
        <v>N/A</v>
      </c>
      <c r="I50" s="12">
        <v>1.764</v>
      </c>
      <c r="J50" s="12">
        <v>2.5910000000000002</v>
      </c>
      <c r="K50" s="41" t="s">
        <v>733</v>
      </c>
      <c r="L50" s="9" t="str">
        <f t="shared" si="21"/>
        <v>Yes</v>
      </c>
    </row>
    <row r="51" spans="1:12" x14ac:dyDescent="0.25">
      <c r="A51" s="3" t="s">
        <v>179</v>
      </c>
      <c r="B51" s="33" t="s">
        <v>217</v>
      </c>
      <c r="C51" s="8">
        <v>6.2119735964</v>
      </c>
      <c r="D51" s="11" t="str">
        <f t="shared" si="18"/>
        <v>N/A</v>
      </c>
      <c r="E51" s="8">
        <v>5.8616362848000003</v>
      </c>
      <c r="F51" s="11" t="str">
        <f t="shared" si="19"/>
        <v>N/A</v>
      </c>
      <c r="G51" s="8">
        <v>5.951736522</v>
      </c>
      <c r="H51" s="11" t="str">
        <f t="shared" si="20"/>
        <v>N/A</v>
      </c>
      <c r="I51" s="12">
        <v>-5.64</v>
      </c>
      <c r="J51" s="12">
        <v>1.5369999999999999</v>
      </c>
      <c r="K51" s="41" t="s">
        <v>733</v>
      </c>
      <c r="L51" s="9" t="str">
        <f t="shared" si="21"/>
        <v>Yes</v>
      </c>
    </row>
    <row r="52" spans="1:12" x14ac:dyDescent="0.25">
      <c r="A52" s="3" t="s">
        <v>180</v>
      </c>
      <c r="B52" s="33" t="s">
        <v>217</v>
      </c>
      <c r="C52" s="8">
        <v>4.8418040254000001</v>
      </c>
      <c r="D52" s="11" t="str">
        <f t="shared" si="18"/>
        <v>N/A</v>
      </c>
      <c r="E52" s="8">
        <v>4.4692031326999997</v>
      </c>
      <c r="F52" s="11" t="str">
        <f t="shared" si="19"/>
        <v>N/A</v>
      </c>
      <c r="G52" s="8">
        <v>4.4255565611999996</v>
      </c>
      <c r="H52" s="11" t="str">
        <f t="shared" si="20"/>
        <v>N/A</v>
      </c>
      <c r="I52" s="12">
        <v>-7.7</v>
      </c>
      <c r="J52" s="12">
        <v>-0.97699999999999998</v>
      </c>
      <c r="K52" s="41" t="s">
        <v>733</v>
      </c>
      <c r="L52" s="9" t="str">
        <f t="shared" si="21"/>
        <v>Yes</v>
      </c>
    </row>
    <row r="53" spans="1:12" x14ac:dyDescent="0.25">
      <c r="A53" s="3" t="s">
        <v>950</v>
      </c>
      <c r="B53" s="33" t="s">
        <v>217</v>
      </c>
      <c r="C53" s="8">
        <v>2.7102748508999999</v>
      </c>
      <c r="D53" s="11" t="str">
        <f t="shared" si="18"/>
        <v>N/A</v>
      </c>
      <c r="E53" s="8">
        <v>2.5407172457999998</v>
      </c>
      <c r="F53" s="11" t="str">
        <f t="shared" si="19"/>
        <v>N/A</v>
      </c>
      <c r="G53" s="8">
        <v>2.4971453958000001</v>
      </c>
      <c r="H53" s="11" t="str">
        <f t="shared" si="20"/>
        <v>N/A</v>
      </c>
      <c r="I53" s="12">
        <v>-6.26</v>
      </c>
      <c r="J53" s="12">
        <v>-1.71</v>
      </c>
      <c r="K53" s="41" t="s">
        <v>733</v>
      </c>
      <c r="L53" s="9" t="str">
        <f t="shared" si="21"/>
        <v>Yes</v>
      </c>
    </row>
    <row r="54" spans="1:12" x14ac:dyDescent="0.25">
      <c r="A54" s="2" t="s">
        <v>212</v>
      </c>
      <c r="B54" s="33" t="s">
        <v>217</v>
      </c>
      <c r="C54" s="34" t="s">
        <v>217</v>
      </c>
      <c r="D54" s="9" t="str">
        <f t="shared" ref="D54:D57" si="22">IF($B54="N/A","N/A",IF(C54&lt;0,"No","Yes"))</f>
        <v>N/A</v>
      </c>
      <c r="E54" s="34">
        <v>1823742</v>
      </c>
      <c r="F54" s="9" t="str">
        <f t="shared" ref="F54:F57" si="23">IF($B54="N/A","N/A",IF(E54&lt;0,"No","Yes"))</f>
        <v>N/A</v>
      </c>
      <c r="G54" s="34">
        <v>1962527</v>
      </c>
      <c r="H54" s="9" t="str">
        <f t="shared" ref="H54:H57" si="24">IF($B54="N/A","N/A",IF(G54&lt;0,"No","Yes"))</f>
        <v>N/A</v>
      </c>
      <c r="I54" s="12" t="s">
        <v>217</v>
      </c>
      <c r="J54" s="12">
        <v>7.61</v>
      </c>
      <c r="K54" s="41" t="s">
        <v>733</v>
      </c>
      <c r="L54" s="9" t="str">
        <f t="shared" si="21"/>
        <v>Yes</v>
      </c>
    </row>
    <row r="55" spans="1:12" x14ac:dyDescent="0.25">
      <c r="A55" s="2" t="s">
        <v>213</v>
      </c>
      <c r="B55" s="33" t="s">
        <v>217</v>
      </c>
      <c r="C55" s="34" t="s">
        <v>217</v>
      </c>
      <c r="D55" s="9" t="str">
        <f t="shared" si="22"/>
        <v>N/A</v>
      </c>
      <c r="E55" s="34">
        <v>106912</v>
      </c>
      <c r="F55" s="9" t="str">
        <f t="shared" si="23"/>
        <v>N/A</v>
      </c>
      <c r="G55" s="34">
        <v>117830</v>
      </c>
      <c r="H55" s="9" t="str">
        <f t="shared" si="24"/>
        <v>N/A</v>
      </c>
      <c r="I55" s="12" t="s">
        <v>217</v>
      </c>
      <c r="J55" s="12">
        <v>10.210000000000001</v>
      </c>
      <c r="K55" s="41" t="s">
        <v>733</v>
      </c>
      <c r="L55" s="9" t="str">
        <f t="shared" si="21"/>
        <v>No</v>
      </c>
    </row>
    <row r="56" spans="1:12" x14ac:dyDescent="0.25">
      <c r="A56" s="2" t="s">
        <v>214</v>
      </c>
      <c r="B56" s="33" t="s">
        <v>217</v>
      </c>
      <c r="C56" s="34" t="s">
        <v>217</v>
      </c>
      <c r="D56" s="9" t="str">
        <f t="shared" si="22"/>
        <v>N/A</v>
      </c>
      <c r="E56" s="34">
        <v>1101137</v>
      </c>
      <c r="F56" s="9" t="str">
        <f t="shared" si="23"/>
        <v>N/A</v>
      </c>
      <c r="G56" s="34">
        <v>1171705</v>
      </c>
      <c r="H56" s="9" t="str">
        <f t="shared" si="24"/>
        <v>N/A</v>
      </c>
      <c r="I56" s="12" t="s">
        <v>217</v>
      </c>
      <c r="J56" s="12">
        <v>6.4089999999999998</v>
      </c>
      <c r="K56" s="41" t="s">
        <v>733</v>
      </c>
      <c r="L56" s="9" t="str">
        <f t="shared" si="21"/>
        <v>Yes</v>
      </c>
    </row>
    <row r="57" spans="1:12" x14ac:dyDescent="0.25">
      <c r="A57" s="2" t="s">
        <v>951</v>
      </c>
      <c r="B57" s="33" t="s">
        <v>217</v>
      </c>
      <c r="C57" s="34" t="s">
        <v>217</v>
      </c>
      <c r="D57" s="9" t="str">
        <f t="shared" si="22"/>
        <v>N/A</v>
      </c>
      <c r="E57" s="34">
        <v>395011</v>
      </c>
      <c r="F57" s="9" t="str">
        <f t="shared" si="23"/>
        <v>N/A</v>
      </c>
      <c r="G57" s="34">
        <v>427545</v>
      </c>
      <c r="H57" s="9" t="str">
        <f t="shared" si="24"/>
        <v>N/A</v>
      </c>
      <c r="I57" s="12" t="s">
        <v>217</v>
      </c>
      <c r="J57" s="12">
        <v>8.2360000000000007</v>
      </c>
      <c r="K57" s="41" t="s">
        <v>733</v>
      </c>
      <c r="L57" s="9" t="str">
        <f t="shared" si="21"/>
        <v>Yes</v>
      </c>
    </row>
    <row r="58" spans="1:12" x14ac:dyDescent="0.25">
      <c r="A58" s="2" t="s">
        <v>952</v>
      </c>
      <c r="B58" s="33" t="s">
        <v>217</v>
      </c>
      <c r="C58" s="8">
        <v>100</v>
      </c>
      <c r="D58" s="11" t="str">
        <f>IF($B58="N/A","N/A",IF(C58&gt;10,"No",IF(C58&lt;-10,"No","Yes")))</f>
        <v>N/A</v>
      </c>
      <c r="E58" s="8">
        <v>100</v>
      </c>
      <c r="F58" s="11" t="str">
        <f>IF($B58="N/A","N/A",IF(E58&gt;10,"No",IF(E58&lt;-10,"No","Yes")))</f>
        <v>N/A</v>
      </c>
      <c r="G58" s="8">
        <v>100</v>
      </c>
      <c r="H58" s="11" t="str">
        <f>IF($B58="N/A","N/A",IF(G58&gt;10,"No",IF(G58&lt;-10,"No","Yes")))</f>
        <v>N/A</v>
      </c>
      <c r="I58" s="12">
        <v>0</v>
      </c>
      <c r="J58" s="12">
        <v>0</v>
      </c>
      <c r="K58" s="33" t="s">
        <v>217</v>
      </c>
      <c r="L58" s="9" t="str">
        <f t="shared" si="11"/>
        <v>N/A</v>
      </c>
    </row>
    <row r="59" spans="1:12" x14ac:dyDescent="0.25">
      <c r="A59" s="2" t="s">
        <v>1743</v>
      </c>
      <c r="B59" s="33" t="s">
        <v>217</v>
      </c>
      <c r="C59" s="8">
        <v>99.553427409999998</v>
      </c>
      <c r="D59" s="11" t="str">
        <f>IF($B59="N/A","N/A",IF(C59&gt;10,"No",IF(C59&lt;-10,"No","Yes")))</f>
        <v>N/A</v>
      </c>
      <c r="E59" s="8">
        <v>99.663172668000001</v>
      </c>
      <c r="F59" s="11" t="str">
        <f>IF($B59="N/A","N/A",IF(E59&gt;10,"No",IF(E59&lt;-10,"No","Yes")))</f>
        <v>N/A</v>
      </c>
      <c r="G59" s="8">
        <v>99.907442024000005</v>
      </c>
      <c r="H59" s="11" t="str">
        <f>IF($B59="N/A","N/A",IF(G59&gt;10,"No",IF(G59&lt;-10,"No","Yes")))</f>
        <v>N/A</v>
      </c>
      <c r="I59" s="12">
        <v>0.11020000000000001</v>
      </c>
      <c r="J59" s="12">
        <v>0.24510000000000001</v>
      </c>
      <c r="K59" s="33" t="s">
        <v>217</v>
      </c>
      <c r="L59" s="9" t="str">
        <f t="shared" si="11"/>
        <v>N/A</v>
      </c>
    </row>
    <row r="60" spans="1:12" x14ac:dyDescent="0.25">
      <c r="A60" s="2" t="s">
        <v>181</v>
      </c>
      <c r="B60" s="33" t="s">
        <v>217</v>
      </c>
      <c r="C60" s="8">
        <v>58.081077999999998</v>
      </c>
      <c r="D60" s="11" t="str">
        <f t="shared" ref="D60:D61" si="25">IF($B60="N/A","N/A",IF(C60&gt;10,"No",IF(C60&lt;-10,"No","Yes")))</f>
        <v>N/A</v>
      </c>
      <c r="E60" s="8">
        <v>57.512430498000001</v>
      </c>
      <c r="F60" s="11" t="str">
        <f t="shared" ref="F60:F61" si="26">IF($B60="N/A","N/A",IF(E60&gt;10,"No",IF(E60&lt;-10,"No","Yes")))</f>
        <v>N/A</v>
      </c>
      <c r="G60" s="8">
        <v>56.807824469000003</v>
      </c>
      <c r="H60" s="11" t="str">
        <f t="shared" ref="H60:H61" si="27">IF($B60="N/A","N/A",IF(G60&gt;10,"No",IF(G60&lt;-10,"No","Yes")))</f>
        <v>N/A</v>
      </c>
      <c r="I60" s="12">
        <v>-0.97899999999999998</v>
      </c>
      <c r="J60" s="12">
        <v>-1.23</v>
      </c>
      <c r="K60" s="41" t="s">
        <v>733</v>
      </c>
      <c r="L60" s="9" t="str">
        <f>IF(J60="Div by 0", "N/A", IF(OR(J60="N/A",K60="N/A"),"N/A", IF(J60&gt;VALUE(MID(K60,1,2)), "No", IF(J60&lt;-1*VALUE(MID(K60,1,2)), "No", "Yes"))))</f>
        <v>Yes</v>
      </c>
    </row>
    <row r="61" spans="1:12" x14ac:dyDescent="0.25">
      <c r="A61" s="6" t="s">
        <v>182</v>
      </c>
      <c r="B61" s="33" t="s">
        <v>217</v>
      </c>
      <c r="C61" s="8">
        <v>41.47234941</v>
      </c>
      <c r="D61" s="11" t="str">
        <f t="shared" si="25"/>
        <v>N/A</v>
      </c>
      <c r="E61" s="8">
        <v>42.150742170000001</v>
      </c>
      <c r="F61" s="11" t="str">
        <f t="shared" si="26"/>
        <v>N/A</v>
      </c>
      <c r="G61" s="8">
        <v>43.099617555000002</v>
      </c>
      <c r="H61" s="11" t="str">
        <f t="shared" si="27"/>
        <v>N/A</v>
      </c>
      <c r="I61" s="12">
        <v>1.6359999999999999</v>
      </c>
      <c r="J61" s="12">
        <v>2.2509999999999999</v>
      </c>
      <c r="K61" s="41" t="s">
        <v>733</v>
      </c>
      <c r="L61" s="9" t="str">
        <f>IF(J61="Div by 0", "N/A", IF(OR(J61="N/A",K61="N/A"),"N/A", IF(J61&gt;VALUE(MID(K61,1,2)), "No", IF(J61&lt;-1*VALUE(MID(K61,1,2)), "No", "Yes"))))</f>
        <v>Yes</v>
      </c>
    </row>
    <row r="62" spans="1:12" x14ac:dyDescent="0.25">
      <c r="A62" s="7" t="s">
        <v>682</v>
      </c>
      <c r="B62" s="33" t="s">
        <v>286</v>
      </c>
      <c r="C62" s="8">
        <v>50.049681968000002</v>
      </c>
      <c r="D62" s="11" t="str">
        <f>IF($B62="N/A","N/A",IF(C62&gt;70,"No",IF(C62&lt;40,"No","Yes")))</f>
        <v>Yes</v>
      </c>
      <c r="E62" s="8">
        <v>52.150358988999997</v>
      </c>
      <c r="F62" s="11" t="str">
        <f>IF($B62="N/A","N/A",IF(E62&gt;70,"No",IF(E62&lt;40,"No","Yes")))</f>
        <v>Yes</v>
      </c>
      <c r="G62" s="8">
        <v>54.318545567999998</v>
      </c>
      <c r="H62" s="11" t="str">
        <f>IF($B62="N/A","N/A",IF(G62&gt;70,"No",IF(G62&lt;40,"No","Yes")))</f>
        <v>Yes</v>
      </c>
      <c r="I62" s="12">
        <v>4.1970000000000001</v>
      </c>
      <c r="J62" s="12">
        <v>4.1580000000000004</v>
      </c>
      <c r="K62" s="41" t="s">
        <v>733</v>
      </c>
      <c r="L62" s="9" t="str">
        <f t="shared" si="11"/>
        <v>Yes</v>
      </c>
    </row>
    <row r="63" spans="1:12" x14ac:dyDescent="0.25">
      <c r="A63" s="2" t="s">
        <v>683</v>
      </c>
      <c r="B63" s="33" t="s">
        <v>217</v>
      </c>
      <c r="C63" s="8">
        <v>68.969399781000007</v>
      </c>
      <c r="D63" s="11" t="str">
        <f>IF($B63="N/A","N/A",IF(C63&gt;10,"No",IF(C63&lt;-10,"No","Yes")))</f>
        <v>N/A</v>
      </c>
      <c r="E63" s="8">
        <v>71.919660004999997</v>
      </c>
      <c r="F63" s="11" t="str">
        <f>IF($B63="N/A","N/A",IF(E63&gt;10,"No",IF(E63&lt;-10,"No","Yes")))</f>
        <v>N/A</v>
      </c>
      <c r="G63" s="8">
        <v>71.199517865000004</v>
      </c>
      <c r="H63" s="11" t="str">
        <f>IF($B63="N/A","N/A",IF(G63&gt;10,"No",IF(G63&lt;-10,"No","Yes")))</f>
        <v>N/A</v>
      </c>
      <c r="I63" s="12">
        <v>4.2779999999999996</v>
      </c>
      <c r="J63" s="12">
        <v>-1</v>
      </c>
      <c r="K63" s="33" t="s">
        <v>217</v>
      </c>
      <c r="L63" s="9" t="str">
        <f t="shared" si="11"/>
        <v>N/A</v>
      </c>
    </row>
    <row r="64" spans="1:12" x14ac:dyDescent="0.25">
      <c r="A64" s="2" t="s">
        <v>684</v>
      </c>
      <c r="B64" s="33" t="s">
        <v>217</v>
      </c>
      <c r="C64" s="8">
        <v>73.193564882000004</v>
      </c>
      <c r="D64" s="11" t="str">
        <f t="shared" ref="D64:D70" si="28">IF($B64="N/A","N/A",IF(C64&gt;10,"No",IF(C64&lt;-10,"No","Yes")))</f>
        <v>N/A</v>
      </c>
      <c r="E64" s="8">
        <v>77.528579007999994</v>
      </c>
      <c r="F64" s="11" t="str">
        <f t="shared" ref="F64:F70" si="29">IF($B64="N/A","N/A",IF(E64&gt;10,"No",IF(E64&lt;-10,"No","Yes")))</f>
        <v>N/A</v>
      </c>
      <c r="G64" s="8">
        <v>75.642471241999999</v>
      </c>
      <c r="H64" s="11" t="str">
        <f t="shared" ref="H64:H70" si="30">IF($B64="N/A","N/A",IF(G64&gt;10,"No",IF(G64&lt;-10,"No","Yes")))</f>
        <v>N/A</v>
      </c>
      <c r="I64" s="12">
        <v>5.923</v>
      </c>
      <c r="J64" s="12">
        <v>-2.4300000000000002</v>
      </c>
      <c r="K64" s="33" t="s">
        <v>217</v>
      </c>
      <c r="L64" s="9" t="str">
        <f t="shared" si="11"/>
        <v>N/A</v>
      </c>
    </row>
    <row r="65" spans="1:12" x14ac:dyDescent="0.25">
      <c r="A65" s="2" t="s">
        <v>427</v>
      </c>
      <c r="B65" s="33" t="s">
        <v>217</v>
      </c>
      <c r="C65" s="8">
        <v>46.146586695000003</v>
      </c>
      <c r="D65" s="11" t="str">
        <f t="shared" si="28"/>
        <v>N/A</v>
      </c>
      <c r="E65" s="8">
        <v>50.761407622999997</v>
      </c>
      <c r="F65" s="11" t="str">
        <f t="shared" si="29"/>
        <v>N/A</v>
      </c>
      <c r="G65" s="8">
        <v>55.772359584</v>
      </c>
      <c r="H65" s="11" t="str">
        <f t="shared" si="30"/>
        <v>N/A</v>
      </c>
      <c r="I65" s="12">
        <v>10</v>
      </c>
      <c r="J65" s="12">
        <v>9.8719999999999999</v>
      </c>
      <c r="K65" s="33" t="s">
        <v>217</v>
      </c>
      <c r="L65" s="9" t="str">
        <f t="shared" si="11"/>
        <v>N/A</v>
      </c>
    </row>
    <row r="66" spans="1:12" x14ac:dyDescent="0.25">
      <c r="A66" s="2" t="s">
        <v>685</v>
      </c>
      <c r="B66" s="33" t="s">
        <v>217</v>
      </c>
      <c r="C66" s="8">
        <v>26.572038613</v>
      </c>
      <c r="D66" s="11" t="str">
        <f t="shared" si="28"/>
        <v>N/A</v>
      </c>
      <c r="E66" s="8">
        <v>22.460244595999999</v>
      </c>
      <c r="F66" s="11" t="str">
        <f t="shared" si="29"/>
        <v>N/A</v>
      </c>
      <c r="G66" s="8">
        <v>22.78518141</v>
      </c>
      <c r="H66" s="11" t="str">
        <f t="shared" si="30"/>
        <v>N/A</v>
      </c>
      <c r="I66" s="12">
        <v>-15.5</v>
      </c>
      <c r="J66" s="12">
        <v>1.4470000000000001</v>
      </c>
      <c r="K66" s="33" t="s">
        <v>217</v>
      </c>
      <c r="L66" s="9" t="str">
        <f t="shared" si="11"/>
        <v>N/A</v>
      </c>
    </row>
    <row r="67" spans="1:12" x14ac:dyDescent="0.25">
      <c r="A67" s="2" t="s">
        <v>183</v>
      </c>
      <c r="B67" s="56" t="s">
        <v>221</v>
      </c>
      <c r="C67" s="34">
        <v>0</v>
      </c>
      <c r="D67" s="11" t="str">
        <f>IF(OR($B67="N/A",$C67="N/A"),"N/A",IF(C67&gt;0,"No",IF(C67&lt;0,"No","Yes")))</f>
        <v>Yes</v>
      </c>
      <c r="E67" s="34">
        <v>0</v>
      </c>
      <c r="F67" s="11" t="str">
        <f>IF(OR($B67="N/A",$E67="N/A"),"N/A",IF(E67&gt;0,"No",IF(E67&lt;0,"No","Yes")))</f>
        <v>Yes</v>
      </c>
      <c r="G67" s="34">
        <v>0</v>
      </c>
      <c r="H67" s="11" t="str">
        <f>IF($B67="N/A","N/A",IF(G67&gt;0,"No",IF(G67&lt;0,"No","Yes")))</f>
        <v>Yes</v>
      </c>
      <c r="I67" s="12" t="s">
        <v>1742</v>
      </c>
      <c r="J67" s="12" t="s">
        <v>1742</v>
      </c>
      <c r="K67" s="33" t="s">
        <v>217</v>
      </c>
      <c r="L67" s="9" t="str">
        <f>IF(J67="Div by 0", "N/A", IF(K67="N/A","N/A", IF(J67&gt;VALUE(MID(K67,1,2)), "No", IF(J67&lt;-1*VALUE(MID(K67,1,2)), "No", "Yes"))))</f>
        <v>N/A</v>
      </c>
    </row>
    <row r="68" spans="1:12" x14ac:dyDescent="0.25">
      <c r="A68" s="3" t="s">
        <v>150</v>
      </c>
      <c r="B68" s="33" t="s">
        <v>217</v>
      </c>
      <c r="C68" s="8">
        <v>1.3459825098</v>
      </c>
      <c r="D68" s="11" t="str">
        <f t="shared" si="28"/>
        <v>N/A</v>
      </c>
      <c r="E68" s="8">
        <v>1.3866282495</v>
      </c>
      <c r="F68" s="11" t="str">
        <f t="shared" si="29"/>
        <v>N/A</v>
      </c>
      <c r="G68" s="8">
        <v>1.3646901588</v>
      </c>
      <c r="H68" s="11" t="str">
        <f t="shared" si="30"/>
        <v>N/A</v>
      </c>
      <c r="I68" s="12">
        <v>3.02</v>
      </c>
      <c r="J68" s="12">
        <v>-1.58</v>
      </c>
      <c r="K68" s="33" t="s">
        <v>217</v>
      </c>
      <c r="L68" s="9" t="str">
        <f t="shared" si="11"/>
        <v>N/A</v>
      </c>
    </row>
    <row r="69" spans="1:12" x14ac:dyDescent="0.25">
      <c r="A69" s="3" t="s">
        <v>151</v>
      </c>
      <c r="B69" s="33" t="s">
        <v>217</v>
      </c>
      <c r="C69" s="8">
        <v>1.5095438784999999</v>
      </c>
      <c r="D69" s="11" t="str">
        <f t="shared" si="28"/>
        <v>N/A</v>
      </c>
      <c r="E69" s="8">
        <v>1.3781067667</v>
      </c>
      <c r="F69" s="11" t="str">
        <f t="shared" si="29"/>
        <v>N/A</v>
      </c>
      <c r="G69" s="8">
        <v>1.3647434909</v>
      </c>
      <c r="H69" s="11" t="str">
        <f t="shared" si="30"/>
        <v>N/A</v>
      </c>
      <c r="I69" s="12">
        <v>-8.7100000000000009</v>
      </c>
      <c r="J69" s="12">
        <v>-0.97</v>
      </c>
      <c r="K69" s="33" t="s">
        <v>217</v>
      </c>
      <c r="L69" s="9" t="str">
        <f t="shared" si="11"/>
        <v>N/A</v>
      </c>
    </row>
    <row r="70" spans="1:12" x14ac:dyDescent="0.25">
      <c r="A70" s="3" t="s">
        <v>152</v>
      </c>
      <c r="B70" s="33" t="s">
        <v>217</v>
      </c>
      <c r="C70" s="8">
        <v>1.6079390396</v>
      </c>
      <c r="D70" s="11" t="str">
        <f t="shared" si="28"/>
        <v>N/A</v>
      </c>
      <c r="E70" s="8">
        <v>1.4764183692999999</v>
      </c>
      <c r="F70" s="11" t="str">
        <f t="shared" si="29"/>
        <v>N/A</v>
      </c>
      <c r="G70" s="8">
        <v>1.457301467</v>
      </c>
      <c r="H70" s="11" t="str">
        <f t="shared" si="30"/>
        <v>N/A</v>
      </c>
      <c r="I70" s="12">
        <v>-8.18</v>
      </c>
      <c r="J70" s="12">
        <v>-1.29</v>
      </c>
      <c r="K70" s="33" t="s">
        <v>217</v>
      </c>
      <c r="L70" s="9" t="str">
        <f t="shared" si="11"/>
        <v>N/A</v>
      </c>
    </row>
    <row r="71" spans="1:12" x14ac:dyDescent="0.25">
      <c r="A71" s="2" t="s">
        <v>953</v>
      </c>
      <c r="B71" s="41" t="s">
        <v>217</v>
      </c>
      <c r="C71" s="1">
        <v>12204</v>
      </c>
      <c r="D71" s="11" t="str">
        <f>IF($B71="N/A","N/A",IF(C71&gt;10,"No",IF(C71&lt;-10,"No","Yes")))</f>
        <v>N/A</v>
      </c>
      <c r="E71" s="1">
        <v>7658</v>
      </c>
      <c r="F71" s="11" t="str">
        <f>IF($B71="N/A","N/A",IF(E71&gt;10,"No",IF(E71&lt;-10,"No","Yes")))</f>
        <v>N/A</v>
      </c>
      <c r="G71" s="1">
        <v>7777</v>
      </c>
      <c r="H71" s="11" t="str">
        <f>IF($B71="N/A","N/A",IF(G71&gt;10,"No",IF(G71&lt;-10,"No","Yes")))</f>
        <v>N/A</v>
      </c>
      <c r="I71" s="12">
        <v>-37.299999999999997</v>
      </c>
      <c r="J71" s="12">
        <v>1.554</v>
      </c>
      <c r="K71" s="33" t="s">
        <v>217</v>
      </c>
      <c r="L71" s="9" t="str">
        <f t="shared" si="11"/>
        <v>N/A</v>
      </c>
    </row>
    <row r="72" spans="1:12" x14ac:dyDescent="0.25">
      <c r="A72" s="3" t="s">
        <v>205</v>
      </c>
      <c r="B72" s="41" t="s">
        <v>221</v>
      </c>
      <c r="C72" s="1">
        <v>221</v>
      </c>
      <c r="D72" s="11" t="str">
        <f t="shared" ref="D72:D73" si="31">IF($B72="N/A","N/A",IF(C72&gt;0,"No",IF(C72&lt;0,"No","Yes")))</f>
        <v>No</v>
      </c>
      <c r="E72" s="1">
        <v>4397</v>
      </c>
      <c r="F72" s="11" t="str">
        <f t="shared" ref="F72:F73" si="32">IF($B72="N/A","N/A",IF(E72&gt;0,"No",IF(E72&lt;0,"No","Yes")))</f>
        <v>No</v>
      </c>
      <c r="G72" s="1">
        <v>2958</v>
      </c>
      <c r="H72" s="11" t="str">
        <f t="shared" ref="H72:H73" si="33">IF($B72="N/A","N/A",IF(G72&gt;0,"No",IF(G72&lt;0,"No","Yes")))</f>
        <v>No</v>
      </c>
      <c r="I72" s="12">
        <v>1890</v>
      </c>
      <c r="J72" s="12">
        <v>-32.700000000000003</v>
      </c>
      <c r="K72" s="33" t="s">
        <v>217</v>
      </c>
      <c r="L72" s="9" t="str">
        <f t="shared" si="11"/>
        <v>N/A</v>
      </c>
    </row>
    <row r="73" spans="1:12" x14ac:dyDescent="0.25">
      <c r="A73" s="3" t="s">
        <v>206</v>
      </c>
      <c r="B73" s="41" t="s">
        <v>221</v>
      </c>
      <c r="C73" s="1">
        <v>1129</v>
      </c>
      <c r="D73" s="11" t="str">
        <f t="shared" si="31"/>
        <v>No</v>
      </c>
      <c r="E73" s="1">
        <v>4516</v>
      </c>
      <c r="F73" s="11" t="str">
        <f t="shared" si="32"/>
        <v>No</v>
      </c>
      <c r="G73" s="1">
        <v>3079</v>
      </c>
      <c r="H73" s="11" t="str">
        <f t="shared" si="33"/>
        <v>No</v>
      </c>
      <c r="I73" s="12">
        <v>300</v>
      </c>
      <c r="J73" s="12">
        <v>-31.8</v>
      </c>
      <c r="K73" s="33" t="s">
        <v>217</v>
      </c>
      <c r="L73" s="9" t="str">
        <f t="shared" si="11"/>
        <v>N/A</v>
      </c>
    </row>
    <row r="74" spans="1:12" x14ac:dyDescent="0.25">
      <c r="A74" s="3" t="s">
        <v>207</v>
      </c>
      <c r="B74" s="56" t="s">
        <v>217</v>
      </c>
      <c r="C74" s="13">
        <v>73.339238264000002</v>
      </c>
      <c r="D74" s="11" t="str">
        <f>IF($B74="N/A","N/A",IF(C74&gt;10,"No",IF(C74&lt;-10,"No","Yes")))</f>
        <v>N/A</v>
      </c>
      <c r="E74" s="13">
        <v>91.031886624999999</v>
      </c>
      <c r="F74" s="11" t="str">
        <f>IF($B74="N/A","N/A",IF(E74&gt;10,"No",IF(E74&lt;-10,"No","Yes")))</f>
        <v>N/A</v>
      </c>
      <c r="G74" s="13">
        <v>89.444624877999999</v>
      </c>
      <c r="H74" s="11" t="str">
        <f>IF($B74="N/A","N/A",IF(G74&gt;10,"No",IF(G74&lt;-10,"No","Yes")))</f>
        <v>N/A</v>
      </c>
      <c r="I74" s="12">
        <v>24.12</v>
      </c>
      <c r="J74" s="12">
        <v>-1.74</v>
      </c>
      <c r="K74" s="56" t="s">
        <v>217</v>
      </c>
      <c r="L74" s="9" t="str">
        <f t="shared" si="11"/>
        <v>N/A</v>
      </c>
    </row>
    <row r="75" spans="1:12" x14ac:dyDescent="0.25">
      <c r="A75" s="2" t="s">
        <v>65</v>
      </c>
      <c r="B75" s="41" t="s">
        <v>217</v>
      </c>
      <c r="C75" s="1">
        <v>600313</v>
      </c>
      <c r="D75" s="11" t="str">
        <f>IF($B75="N/A","N/A",IF(C75&gt;10,"No",IF(C75&lt;-10,"No","Yes")))</f>
        <v>N/A</v>
      </c>
      <c r="E75" s="1">
        <v>635830</v>
      </c>
      <c r="F75" s="11" t="str">
        <f>IF($B75="N/A","N/A",IF(E75&gt;10,"No",IF(E75&lt;-10,"No","Yes")))</f>
        <v>N/A</v>
      </c>
      <c r="G75" s="1">
        <v>687678</v>
      </c>
      <c r="H75" s="11" t="str">
        <f>IF($B75="N/A","N/A",IF(G75&gt;10,"No",IF(G75&lt;-10,"No","Yes")))</f>
        <v>N/A</v>
      </c>
      <c r="I75" s="12">
        <v>5.9160000000000004</v>
      </c>
      <c r="J75" s="12">
        <v>8.1539999999999999</v>
      </c>
      <c r="K75" s="41" t="s">
        <v>733</v>
      </c>
      <c r="L75" s="9" t="str">
        <f t="shared" ref="L75:L107" si="34">IF(J75="Div by 0", "N/A", IF(K75="N/A","N/A", IF(J75&gt;VALUE(MID(K75,1,2)), "No", IF(J75&lt;-1*VALUE(MID(K75,1,2)), "No", "Yes"))))</f>
        <v>Yes</v>
      </c>
    </row>
    <row r="76" spans="1:12" x14ac:dyDescent="0.25">
      <c r="A76" s="4" t="s">
        <v>66</v>
      </c>
      <c r="B76" s="41" t="s">
        <v>217</v>
      </c>
      <c r="C76" s="1">
        <v>515810.16</v>
      </c>
      <c r="D76" s="11" t="str">
        <f>IF($B76="N/A","N/A",IF(C76&gt;10,"No",IF(C76&lt;-10,"No","Yes")))</f>
        <v>N/A</v>
      </c>
      <c r="E76" s="1">
        <v>559579.62</v>
      </c>
      <c r="F76" s="11" t="str">
        <f>IF($B76="N/A","N/A",IF(E76&gt;10,"No",IF(E76&lt;-10,"No","Yes")))</f>
        <v>N/A</v>
      </c>
      <c r="G76" s="1">
        <v>599665.21</v>
      </c>
      <c r="H76" s="11" t="str">
        <f>IF($B76="N/A","N/A",IF(G76&gt;10,"No",IF(G76&lt;-10,"No","Yes")))</f>
        <v>N/A</v>
      </c>
      <c r="I76" s="12">
        <v>8.4860000000000007</v>
      </c>
      <c r="J76" s="12">
        <v>7.1639999999999997</v>
      </c>
      <c r="K76" s="41" t="s">
        <v>734</v>
      </c>
      <c r="L76" s="9" t="str">
        <f t="shared" si="34"/>
        <v>Yes</v>
      </c>
    </row>
    <row r="77" spans="1:12" x14ac:dyDescent="0.25">
      <c r="A77" s="3" t="s">
        <v>67</v>
      </c>
      <c r="B77" s="33" t="s">
        <v>287</v>
      </c>
      <c r="C77" s="8">
        <v>93.624114622999997</v>
      </c>
      <c r="D77" s="11" t="str">
        <f>IF($B77="N/A","N/A",IF(C77&gt;=90,"Yes","No"))</f>
        <v>Yes</v>
      </c>
      <c r="E77" s="8">
        <v>93.302956519000006</v>
      </c>
      <c r="F77" s="11" t="str">
        <f>IF($B77="N/A","N/A",IF(E77&gt;=90,"Yes","No"))</f>
        <v>Yes</v>
      </c>
      <c r="G77" s="8">
        <v>93.732834577999995</v>
      </c>
      <c r="H77" s="11" t="str">
        <f>IF($B77="N/A","N/A",IF(G77&gt;=90,"Yes","No"))</f>
        <v>Yes</v>
      </c>
      <c r="I77" s="12">
        <v>-0.34300000000000003</v>
      </c>
      <c r="J77" s="12">
        <v>0.4607</v>
      </c>
      <c r="K77" s="41" t="s">
        <v>733</v>
      </c>
      <c r="L77" s="9" t="str">
        <f t="shared" si="34"/>
        <v>Yes</v>
      </c>
    </row>
    <row r="78" spans="1:12" x14ac:dyDescent="0.25">
      <c r="A78" s="2" t="s">
        <v>954</v>
      </c>
      <c r="B78" s="33" t="s">
        <v>287</v>
      </c>
      <c r="C78" s="8">
        <v>93.763153463999998</v>
      </c>
      <c r="D78" s="11" t="str">
        <f>IF($B78="N/A","N/A",IF(C78&gt;=90,"Yes","No"))</f>
        <v>Yes</v>
      </c>
      <c r="E78" s="8">
        <v>93.165648580999999</v>
      </c>
      <c r="F78" s="11" t="str">
        <f>IF($B78="N/A","N/A",IF(E78&gt;=90,"Yes","No"))</f>
        <v>Yes</v>
      </c>
      <c r="G78" s="8">
        <v>93.54754441</v>
      </c>
      <c r="H78" s="11" t="str">
        <f>IF($B78="N/A","N/A",IF(G78&gt;=90,"Yes","No"))</f>
        <v>Yes</v>
      </c>
      <c r="I78" s="12">
        <v>-0.63700000000000001</v>
      </c>
      <c r="J78" s="12">
        <v>0.40989999999999999</v>
      </c>
      <c r="K78" s="41" t="s">
        <v>733</v>
      </c>
      <c r="L78" s="9" t="str">
        <f t="shared" si="34"/>
        <v>Yes</v>
      </c>
    </row>
    <row r="79" spans="1:12" x14ac:dyDescent="0.25">
      <c r="A79" s="6" t="s">
        <v>955</v>
      </c>
      <c r="B79" s="41" t="s">
        <v>288</v>
      </c>
      <c r="C79" s="13">
        <v>43.129342434999998</v>
      </c>
      <c r="D79" s="11" t="str">
        <f>IF($B79="N/A","N/A",IF(C79&gt;55,"No",IF(C79&lt;30,"No","Yes")))</f>
        <v>Yes</v>
      </c>
      <c r="E79" s="13">
        <v>42.106049927999997</v>
      </c>
      <c r="F79" s="11" t="str">
        <f>IF($B79="N/A","N/A",IF(E79&gt;55,"No",IF(E79&lt;30,"No","Yes")))</f>
        <v>Yes</v>
      </c>
      <c r="G79" s="13">
        <v>43.237173706999997</v>
      </c>
      <c r="H79" s="11" t="str">
        <f>IF($B79="N/A","N/A",IF(G79&gt;55,"No",IF(G79&lt;30,"No","Yes")))</f>
        <v>Yes</v>
      </c>
      <c r="I79" s="12">
        <v>-2.37</v>
      </c>
      <c r="J79" s="12">
        <v>2.6859999999999999</v>
      </c>
      <c r="K79" s="41" t="s">
        <v>733</v>
      </c>
      <c r="L79" s="9" t="str">
        <f t="shared" si="34"/>
        <v>Yes</v>
      </c>
    </row>
    <row r="80" spans="1:12" ht="25" x14ac:dyDescent="0.25">
      <c r="A80" s="2" t="s">
        <v>956</v>
      </c>
      <c r="B80" s="41" t="s">
        <v>282</v>
      </c>
      <c r="C80" s="13">
        <v>0.46092621680000001</v>
      </c>
      <c r="D80" s="11" t="str">
        <f>IF($B80="N/A","N/A",IF(C80&gt;=5,"No",IF(C80&lt;0,"No","Yes")))</f>
        <v>Yes</v>
      </c>
      <c r="E80" s="13">
        <v>0.67706776970000004</v>
      </c>
      <c r="F80" s="11" t="str">
        <f>IF($B80="N/A","N/A",IF(E80&gt;=5,"No",IF(E80&lt;0,"No","Yes")))</f>
        <v>Yes</v>
      </c>
      <c r="G80" s="13">
        <v>0.6847681618</v>
      </c>
      <c r="H80" s="11" t="str">
        <f>IF($B80="N/A","N/A",IF(G80&gt;=5,"No",IF(G80&lt;0,"No","Yes")))</f>
        <v>Yes</v>
      </c>
      <c r="I80" s="12">
        <v>46.89</v>
      </c>
      <c r="J80" s="12">
        <v>1.137</v>
      </c>
      <c r="K80" s="41" t="s">
        <v>217</v>
      </c>
      <c r="L80" s="9" t="str">
        <f t="shared" si="34"/>
        <v>N/A</v>
      </c>
    </row>
    <row r="81" spans="1:12" ht="25" x14ac:dyDescent="0.25">
      <c r="A81" s="2" t="s">
        <v>957</v>
      </c>
      <c r="B81" s="41" t="s">
        <v>217</v>
      </c>
      <c r="C81" s="13">
        <v>24.63115075</v>
      </c>
      <c r="D81" s="41" t="s">
        <v>217</v>
      </c>
      <c r="E81" s="13">
        <v>24.321909944000002</v>
      </c>
      <c r="F81" s="41" t="s">
        <v>217</v>
      </c>
      <c r="G81" s="13">
        <v>25.723085514000001</v>
      </c>
      <c r="H81" s="41" t="s">
        <v>217</v>
      </c>
      <c r="I81" s="12">
        <v>-1.26</v>
      </c>
      <c r="J81" s="12">
        <v>5.7610000000000001</v>
      </c>
      <c r="K81" s="41" t="s">
        <v>217</v>
      </c>
      <c r="L81" s="9" t="str">
        <f t="shared" si="34"/>
        <v>N/A</v>
      </c>
    </row>
    <row r="82" spans="1:12" ht="25" x14ac:dyDescent="0.25">
      <c r="A82" s="2" t="s">
        <v>958</v>
      </c>
      <c r="B82" s="41" t="s">
        <v>217</v>
      </c>
      <c r="C82" s="13">
        <v>45.011852150000003</v>
      </c>
      <c r="D82" s="41" t="s">
        <v>217</v>
      </c>
      <c r="E82" s="13">
        <v>43.368038626999997</v>
      </c>
      <c r="F82" s="41" t="s">
        <v>217</v>
      </c>
      <c r="G82" s="13">
        <v>40.937909894000001</v>
      </c>
      <c r="H82" s="41" t="s">
        <v>217</v>
      </c>
      <c r="I82" s="12">
        <v>-3.65</v>
      </c>
      <c r="J82" s="12">
        <v>-5.6</v>
      </c>
      <c r="K82" s="41" t="s">
        <v>217</v>
      </c>
      <c r="L82" s="9" t="str">
        <f t="shared" si="34"/>
        <v>N/A</v>
      </c>
    </row>
    <row r="83" spans="1:12" ht="25" x14ac:dyDescent="0.25">
      <c r="A83" s="2" t="s">
        <v>959</v>
      </c>
      <c r="B83" s="41" t="s">
        <v>217</v>
      </c>
      <c r="C83" s="13">
        <v>11.213150473000001</v>
      </c>
      <c r="D83" s="41" t="s">
        <v>217</v>
      </c>
      <c r="E83" s="13">
        <v>11.623075350000001</v>
      </c>
      <c r="F83" s="41" t="s">
        <v>217</v>
      </c>
      <c r="G83" s="13">
        <v>12.573617303000001</v>
      </c>
      <c r="H83" s="41" t="s">
        <v>217</v>
      </c>
      <c r="I83" s="12">
        <v>3.6560000000000001</v>
      </c>
      <c r="J83" s="12">
        <v>8.1780000000000008</v>
      </c>
      <c r="K83" s="41" t="s">
        <v>217</v>
      </c>
      <c r="L83" s="9" t="str">
        <f t="shared" si="34"/>
        <v>N/A</v>
      </c>
    </row>
    <row r="84" spans="1:12" ht="25" x14ac:dyDescent="0.25">
      <c r="A84" s="2" t="s">
        <v>960</v>
      </c>
      <c r="B84" s="41" t="s">
        <v>217</v>
      </c>
      <c r="C84" s="13">
        <v>2.5661613191999999</v>
      </c>
      <c r="D84" s="41" t="s">
        <v>217</v>
      </c>
      <c r="E84" s="13">
        <v>2.5629492159999998</v>
      </c>
      <c r="F84" s="41" t="s">
        <v>217</v>
      </c>
      <c r="G84" s="13">
        <v>2.3858550077</v>
      </c>
      <c r="H84" s="41" t="s">
        <v>217</v>
      </c>
      <c r="I84" s="12">
        <v>-0.125</v>
      </c>
      <c r="J84" s="12">
        <v>-6.91</v>
      </c>
      <c r="K84" s="41" t="s">
        <v>217</v>
      </c>
      <c r="L84" s="9" t="str">
        <f t="shared" si="34"/>
        <v>N/A</v>
      </c>
    </row>
    <row r="85" spans="1:12" x14ac:dyDescent="0.25">
      <c r="A85" s="2" t="s">
        <v>961</v>
      </c>
      <c r="B85" s="41" t="s">
        <v>217</v>
      </c>
      <c r="C85" s="13">
        <v>0</v>
      </c>
      <c r="D85" s="41" t="s">
        <v>217</v>
      </c>
      <c r="E85" s="13">
        <v>0</v>
      </c>
      <c r="F85" s="41" t="s">
        <v>217</v>
      </c>
      <c r="G85" s="13">
        <v>0</v>
      </c>
      <c r="H85" s="41" t="s">
        <v>217</v>
      </c>
      <c r="I85" s="12" t="s">
        <v>1742</v>
      </c>
      <c r="J85" s="12" t="s">
        <v>1742</v>
      </c>
      <c r="K85" s="41" t="s">
        <v>217</v>
      </c>
      <c r="L85" s="9" t="str">
        <f t="shared" si="34"/>
        <v>N/A</v>
      </c>
    </row>
    <row r="86" spans="1:12" x14ac:dyDescent="0.25">
      <c r="A86" s="2" t="s">
        <v>962</v>
      </c>
      <c r="B86" s="41" t="s">
        <v>217</v>
      </c>
      <c r="C86" s="13">
        <v>6.6025556667999998</v>
      </c>
      <c r="D86" s="41" t="s">
        <v>217</v>
      </c>
      <c r="E86" s="13">
        <v>7.4416117516</v>
      </c>
      <c r="F86" s="41" t="s">
        <v>217</v>
      </c>
      <c r="G86" s="13">
        <v>7.9684096336000003</v>
      </c>
      <c r="H86" s="41" t="s">
        <v>217</v>
      </c>
      <c r="I86" s="12">
        <v>12.71</v>
      </c>
      <c r="J86" s="12">
        <v>7.0789999999999997</v>
      </c>
      <c r="K86" s="41" t="s">
        <v>217</v>
      </c>
      <c r="L86" s="9" t="str">
        <f t="shared" si="34"/>
        <v>N/A</v>
      </c>
    </row>
    <row r="87" spans="1:12" x14ac:dyDescent="0.25">
      <c r="A87" s="2" t="s">
        <v>963</v>
      </c>
      <c r="B87" s="41" t="s">
        <v>217</v>
      </c>
      <c r="C87" s="13">
        <v>0</v>
      </c>
      <c r="D87" s="41" t="s">
        <v>217</v>
      </c>
      <c r="E87" s="13">
        <v>0</v>
      </c>
      <c r="F87" s="41" t="s">
        <v>217</v>
      </c>
      <c r="G87" s="13">
        <v>0</v>
      </c>
      <c r="H87" s="41" t="s">
        <v>217</v>
      </c>
      <c r="I87" s="12" t="s">
        <v>1742</v>
      </c>
      <c r="J87" s="12" t="s">
        <v>1742</v>
      </c>
      <c r="K87" s="41" t="s">
        <v>217</v>
      </c>
      <c r="L87" s="9" t="str">
        <f t="shared" si="34"/>
        <v>N/A</v>
      </c>
    </row>
    <row r="88" spans="1:12" x14ac:dyDescent="0.25">
      <c r="A88" s="2" t="s">
        <v>964</v>
      </c>
      <c r="B88" s="41" t="s">
        <v>217</v>
      </c>
      <c r="C88" s="13">
        <v>9.5142034238999997</v>
      </c>
      <c r="D88" s="41" t="s">
        <v>217</v>
      </c>
      <c r="E88" s="13">
        <v>10.005347341</v>
      </c>
      <c r="F88" s="41" t="s">
        <v>217</v>
      </c>
      <c r="G88" s="13">
        <v>9.7263544856999999</v>
      </c>
      <c r="H88" s="41" t="s">
        <v>217</v>
      </c>
      <c r="I88" s="12">
        <v>5.1619999999999999</v>
      </c>
      <c r="J88" s="12">
        <v>-2.79</v>
      </c>
      <c r="K88" s="41" t="s">
        <v>217</v>
      </c>
      <c r="L88" s="9" t="str">
        <f t="shared" si="34"/>
        <v>N/A</v>
      </c>
    </row>
    <row r="89" spans="1:12" ht="25" x14ac:dyDescent="0.25">
      <c r="A89" s="2" t="s">
        <v>965</v>
      </c>
      <c r="B89" s="41" t="s">
        <v>217</v>
      </c>
      <c r="C89" s="13">
        <v>0</v>
      </c>
      <c r="D89" s="41" t="s">
        <v>217</v>
      </c>
      <c r="E89" s="13">
        <v>0</v>
      </c>
      <c r="F89" s="41" t="s">
        <v>217</v>
      </c>
      <c r="G89" s="13">
        <v>0</v>
      </c>
      <c r="H89" s="41" t="s">
        <v>217</v>
      </c>
      <c r="I89" s="12" t="s">
        <v>1742</v>
      </c>
      <c r="J89" s="12" t="s">
        <v>1742</v>
      </c>
      <c r="K89" s="41" t="s">
        <v>217</v>
      </c>
      <c r="L89" s="9" t="str">
        <f t="shared" si="34"/>
        <v>N/A</v>
      </c>
    </row>
    <row r="90" spans="1:12" ht="25" x14ac:dyDescent="0.25">
      <c r="A90" s="2" t="s">
        <v>966</v>
      </c>
      <c r="B90" s="41" t="s">
        <v>217</v>
      </c>
      <c r="C90" s="13">
        <v>0</v>
      </c>
      <c r="D90" s="41" t="s">
        <v>217</v>
      </c>
      <c r="E90" s="13">
        <v>0</v>
      </c>
      <c r="F90" s="41" t="s">
        <v>217</v>
      </c>
      <c r="G90" s="13">
        <v>0</v>
      </c>
      <c r="H90" s="41" t="s">
        <v>217</v>
      </c>
      <c r="I90" s="12" t="s">
        <v>1742</v>
      </c>
      <c r="J90" s="12" t="s">
        <v>1742</v>
      </c>
      <c r="K90" s="41" t="s">
        <v>217</v>
      </c>
      <c r="L90" s="9" t="str">
        <f t="shared" si="34"/>
        <v>N/A</v>
      </c>
    </row>
    <row r="91" spans="1:12" x14ac:dyDescent="0.25">
      <c r="A91" s="2" t="s">
        <v>967</v>
      </c>
      <c r="B91" s="41" t="s">
        <v>217</v>
      </c>
      <c r="C91" s="13">
        <v>57.553143110000001</v>
      </c>
      <c r="D91" s="41" t="s">
        <v>217</v>
      </c>
      <c r="E91" s="13">
        <v>56.613402954000001</v>
      </c>
      <c r="F91" s="41" t="s">
        <v>217</v>
      </c>
      <c r="G91" s="13">
        <v>53.734887549</v>
      </c>
      <c r="H91" s="41" t="s">
        <v>217</v>
      </c>
      <c r="I91" s="12">
        <v>-1.63</v>
      </c>
      <c r="J91" s="12">
        <v>-5.08</v>
      </c>
      <c r="K91" s="41" t="s">
        <v>217</v>
      </c>
      <c r="L91" s="9" t="str">
        <f t="shared" si="34"/>
        <v>N/A</v>
      </c>
    </row>
    <row r="92" spans="1:12" x14ac:dyDescent="0.25">
      <c r="A92" s="2" t="s">
        <v>968</v>
      </c>
      <c r="B92" s="41" t="s">
        <v>217</v>
      </c>
      <c r="C92" s="13">
        <v>42.446856889999999</v>
      </c>
      <c r="D92" s="41" t="s">
        <v>217</v>
      </c>
      <c r="E92" s="13">
        <v>43.386597045999999</v>
      </c>
      <c r="F92" s="41" t="s">
        <v>217</v>
      </c>
      <c r="G92" s="13">
        <v>46.265112451</v>
      </c>
      <c r="H92" s="41" t="s">
        <v>217</v>
      </c>
      <c r="I92" s="12">
        <v>2.214</v>
      </c>
      <c r="J92" s="12">
        <v>6.6349999999999998</v>
      </c>
      <c r="K92" s="41" t="s">
        <v>217</v>
      </c>
      <c r="L92" s="9" t="str">
        <f t="shared" si="34"/>
        <v>N/A</v>
      </c>
    </row>
    <row r="93" spans="1:12" x14ac:dyDescent="0.25">
      <c r="A93" s="6" t="s">
        <v>68</v>
      </c>
      <c r="B93" s="41" t="s">
        <v>217</v>
      </c>
      <c r="C93" s="1">
        <v>11322</v>
      </c>
      <c r="D93" s="11" t="str">
        <f>IF($B93="N/A","N/A",IF(C93&gt;10,"No",IF(C93&lt;-10,"No","Yes")))</f>
        <v>N/A</v>
      </c>
      <c r="E93" s="1">
        <v>16100</v>
      </c>
      <c r="F93" s="11" t="str">
        <f>IF($B93="N/A","N/A",IF(E93&gt;10,"No",IF(E93&lt;-10,"No","Yes")))</f>
        <v>N/A</v>
      </c>
      <c r="G93" s="1">
        <v>14912</v>
      </c>
      <c r="H93" s="11" t="str">
        <f>IF($B93="N/A","N/A",IF(G93&gt;10,"No",IF(G93&lt;-10,"No","Yes")))</f>
        <v>N/A</v>
      </c>
      <c r="I93" s="12">
        <v>42.2</v>
      </c>
      <c r="J93" s="12">
        <v>-7.38</v>
      </c>
      <c r="K93" s="41" t="s">
        <v>733</v>
      </c>
      <c r="L93" s="9" t="str">
        <f t="shared" si="34"/>
        <v>Yes</v>
      </c>
    </row>
    <row r="94" spans="1:12" x14ac:dyDescent="0.25">
      <c r="A94" s="2" t="s">
        <v>109</v>
      </c>
      <c r="B94" s="41" t="s">
        <v>217</v>
      </c>
      <c r="C94" s="13">
        <v>0.62709768590000003</v>
      </c>
      <c r="D94" s="11" t="str">
        <f>IF($B94="N/A","N/A",IF(C94&gt;10,"No",IF(C94&lt;-10,"No","Yes")))</f>
        <v>N/A</v>
      </c>
      <c r="E94" s="13">
        <v>3.7267080700000003E-2</v>
      </c>
      <c r="F94" s="11" t="str">
        <f>IF($B94="N/A","N/A",IF(E94&gt;10,"No",IF(E94&lt;-10,"No","Yes")))</f>
        <v>N/A</v>
      </c>
      <c r="G94" s="13">
        <v>4.0236051500000002E-2</v>
      </c>
      <c r="H94" s="11" t="str">
        <f>IF($B94="N/A","N/A",IF(G94&gt;10,"No",IF(G94&lt;-10,"No","Yes")))</f>
        <v>N/A</v>
      </c>
      <c r="I94" s="12">
        <v>-94.1</v>
      </c>
      <c r="J94" s="12">
        <v>7.9669999999999996</v>
      </c>
      <c r="K94" s="41" t="s">
        <v>733</v>
      </c>
      <c r="L94" s="9" t="str">
        <f t="shared" si="34"/>
        <v>Yes</v>
      </c>
    </row>
    <row r="95" spans="1:12" x14ac:dyDescent="0.25">
      <c r="A95" s="2" t="s">
        <v>110</v>
      </c>
      <c r="B95" s="41" t="s">
        <v>217</v>
      </c>
      <c r="C95" s="13">
        <v>2.0579402932000002</v>
      </c>
      <c r="D95" s="11" t="str">
        <f>IF($B95="N/A","N/A",IF(C95&gt;10,"No",IF(C95&lt;-10,"No","Yes")))</f>
        <v>N/A</v>
      </c>
      <c r="E95" s="13">
        <v>1.7950310559</v>
      </c>
      <c r="F95" s="11" t="str">
        <f>IF($B95="N/A","N/A",IF(E95&gt;10,"No",IF(E95&lt;-10,"No","Yes")))</f>
        <v>N/A</v>
      </c>
      <c r="G95" s="13">
        <v>2.5616952789999998</v>
      </c>
      <c r="H95" s="11" t="str">
        <f>IF($B95="N/A","N/A",IF(G95&gt;10,"No",IF(G95&lt;-10,"No","Yes")))</f>
        <v>N/A</v>
      </c>
      <c r="I95" s="12">
        <v>-12.8</v>
      </c>
      <c r="J95" s="12">
        <v>42.71</v>
      </c>
      <c r="K95" s="41" t="s">
        <v>733</v>
      </c>
      <c r="L95" s="9" t="str">
        <f t="shared" si="34"/>
        <v>No</v>
      </c>
    </row>
    <row r="96" spans="1:12" x14ac:dyDescent="0.25">
      <c r="A96" s="4" t="s">
        <v>7</v>
      </c>
      <c r="B96" s="41" t="s">
        <v>217</v>
      </c>
      <c r="C96" s="13">
        <v>19.950092701999999</v>
      </c>
      <c r="D96" s="11" t="str">
        <f>IF($B96="N/A","N/A",IF(C96&gt;10,"No",IF(C96&lt;-10,"No","Yes")))</f>
        <v>N/A</v>
      </c>
      <c r="E96" s="13">
        <v>20.167969425999999</v>
      </c>
      <c r="F96" s="11" t="str">
        <f>IF($B96="N/A","N/A",IF(E96&gt;10,"No",IF(E96&lt;-10,"No","Yes")))</f>
        <v>N/A</v>
      </c>
      <c r="G96" s="13">
        <v>20.249738977</v>
      </c>
      <c r="H96" s="11" t="str">
        <f>IF($B96="N/A","N/A",IF(G96&gt;10,"No",IF(G96&lt;-10,"No","Yes")))</f>
        <v>N/A</v>
      </c>
      <c r="I96" s="12">
        <v>1.0920000000000001</v>
      </c>
      <c r="J96" s="12">
        <v>0.40539999999999998</v>
      </c>
      <c r="K96" s="41" t="s">
        <v>734</v>
      </c>
      <c r="L96" s="9" t="str">
        <f t="shared" si="34"/>
        <v>Yes</v>
      </c>
    </row>
    <row r="97" spans="1:12" x14ac:dyDescent="0.25">
      <c r="A97" s="4" t="s">
        <v>184</v>
      </c>
      <c r="B97" s="41" t="s">
        <v>217</v>
      </c>
      <c r="C97" s="13">
        <v>62.280343754</v>
      </c>
      <c r="D97" s="11" t="str">
        <f t="shared" ref="D97:D98" si="35">IF($B97="N/A","N/A",IF(C97&gt;10,"No",IF(C97&lt;-10,"No","Yes")))</f>
        <v>N/A</v>
      </c>
      <c r="E97" s="13">
        <v>61.790730226999997</v>
      </c>
      <c r="F97" s="11" t="str">
        <f t="shared" ref="F97:F98" si="36">IF($B97="N/A","N/A",IF(E97&gt;10,"No",IF(E97&lt;-10,"No","Yes")))</f>
        <v>N/A</v>
      </c>
      <c r="G97" s="13">
        <v>61.272136087</v>
      </c>
      <c r="H97" s="11" t="str">
        <f t="shared" ref="H97:H98" si="37">IF($B97="N/A","N/A",IF(G97&gt;10,"No",IF(G97&lt;-10,"No","Yes")))</f>
        <v>N/A</v>
      </c>
      <c r="I97" s="12">
        <v>-0.78600000000000003</v>
      </c>
      <c r="J97" s="12">
        <v>-0.83899999999999997</v>
      </c>
      <c r="K97" s="41" t="s">
        <v>733</v>
      </c>
      <c r="L97" s="9" t="str">
        <f>IF(J97="Div by 0", "N/A", IF(OR(J97="N/A",K97="N/A"),"N/A", IF(J97&gt;VALUE(MID(K97,1,2)), "No", IF(J97&lt;-1*VALUE(MID(K97,1,2)), "No", "Yes"))))</f>
        <v>Yes</v>
      </c>
    </row>
    <row r="98" spans="1:12" x14ac:dyDescent="0.25">
      <c r="A98" s="4" t="s">
        <v>185</v>
      </c>
      <c r="B98" s="41" t="s">
        <v>217</v>
      </c>
      <c r="C98" s="13">
        <v>37.719656246</v>
      </c>
      <c r="D98" s="11" t="str">
        <f t="shared" si="35"/>
        <v>N/A</v>
      </c>
      <c r="E98" s="13">
        <v>38.209269773000003</v>
      </c>
      <c r="F98" s="11" t="str">
        <f t="shared" si="36"/>
        <v>N/A</v>
      </c>
      <c r="G98" s="13">
        <v>38.727863913</v>
      </c>
      <c r="H98" s="11" t="str">
        <f t="shared" si="37"/>
        <v>N/A</v>
      </c>
      <c r="I98" s="12">
        <v>1.298</v>
      </c>
      <c r="J98" s="12">
        <v>1.357</v>
      </c>
      <c r="K98" s="41" t="s">
        <v>733</v>
      </c>
      <c r="L98" s="9" t="str">
        <f>IF(J98="Div by 0", "N/A", IF(OR(J98="N/A",K98="N/A"),"N/A", IF(J98&gt;VALUE(MID(K98,1,2)), "No", IF(J98&lt;-1*VALUE(MID(K98,1,2)), "No", "Yes"))))</f>
        <v>Yes</v>
      </c>
    </row>
    <row r="99" spans="1:12" x14ac:dyDescent="0.25">
      <c r="A99" s="2" t="s">
        <v>8</v>
      </c>
      <c r="B99" s="41" t="s">
        <v>289</v>
      </c>
      <c r="C99" s="13">
        <v>6.4537999344000001</v>
      </c>
      <c r="D99" s="11" t="str">
        <f>IF($B99="N/A","N/A",IF(C99&gt;10,"No",IF(C99&lt;5,"No","Yes")))</f>
        <v>Yes</v>
      </c>
      <c r="E99" s="13">
        <v>6.1917493669999999</v>
      </c>
      <c r="F99" s="11" t="str">
        <f>IF($B99="N/A","N/A",IF(E99&gt;10,"No",IF(E99&lt;5,"No","Yes")))</f>
        <v>Yes</v>
      </c>
      <c r="G99" s="13">
        <v>6.0736274826000001</v>
      </c>
      <c r="H99" s="11" t="str">
        <f t="shared" ref="H99:H102" si="38">IF($B99="N/A","N/A",IF(G99&gt;10,"No",IF(G99&lt;5,"No","Yes")))</f>
        <v>Yes</v>
      </c>
      <c r="I99" s="12">
        <v>-4.0599999999999996</v>
      </c>
      <c r="J99" s="12">
        <v>-1.91</v>
      </c>
      <c r="K99" s="41" t="s">
        <v>734</v>
      </c>
      <c r="L99" s="9" t="str">
        <f t="shared" si="34"/>
        <v>Yes</v>
      </c>
    </row>
    <row r="100" spans="1:12" x14ac:dyDescent="0.25">
      <c r="A100" s="2" t="s">
        <v>153</v>
      </c>
      <c r="B100" s="41" t="s">
        <v>289</v>
      </c>
      <c r="C100" s="13">
        <v>5.4858049051000002</v>
      </c>
      <c r="D100" s="11" t="str">
        <f>IF($B100="N/A","N/A",IF(C100&gt;10,"No",IF(C100&lt;5,"No","Yes")))</f>
        <v>Yes</v>
      </c>
      <c r="E100" s="13">
        <v>5.9456143937999997</v>
      </c>
      <c r="F100" s="11" t="str">
        <f t="shared" ref="F100:F102" si="39">IF($B100="N/A","N/A",IF(E100&gt;10,"No",IF(E100&lt;5,"No","Yes")))</f>
        <v>Yes</v>
      </c>
      <c r="G100" s="13">
        <v>5.8021341383999996</v>
      </c>
      <c r="H100" s="11" t="str">
        <f t="shared" si="38"/>
        <v>Yes</v>
      </c>
      <c r="I100" s="12">
        <v>8.3819999999999997</v>
      </c>
      <c r="J100" s="12">
        <v>-2.41</v>
      </c>
      <c r="K100" s="41" t="s">
        <v>734</v>
      </c>
      <c r="L100" s="9" t="str">
        <f t="shared" si="34"/>
        <v>Yes</v>
      </c>
    </row>
    <row r="101" spans="1:12" x14ac:dyDescent="0.25">
      <c r="A101" s="2" t="s">
        <v>154</v>
      </c>
      <c r="B101" s="41" t="s">
        <v>289</v>
      </c>
      <c r="C101" s="13">
        <v>6.0803280954999996</v>
      </c>
      <c r="D101" s="11" t="str">
        <f>IF($B101="N/A","N/A",IF(C101&gt;10,"No",IF(C101&lt;5,"No","Yes")))</f>
        <v>Yes</v>
      </c>
      <c r="E101" s="13">
        <v>5.7976188604000001</v>
      </c>
      <c r="F101" s="11" t="str">
        <f t="shared" si="39"/>
        <v>Yes</v>
      </c>
      <c r="G101" s="13">
        <v>5.7061589872000003</v>
      </c>
      <c r="H101" s="11" t="str">
        <f t="shared" si="38"/>
        <v>Yes</v>
      </c>
      <c r="I101" s="12">
        <v>-4.6500000000000004</v>
      </c>
      <c r="J101" s="12">
        <v>-1.58</v>
      </c>
      <c r="K101" s="41" t="s">
        <v>734</v>
      </c>
      <c r="L101" s="9" t="str">
        <f t="shared" si="34"/>
        <v>Yes</v>
      </c>
    </row>
    <row r="102" spans="1:12" x14ac:dyDescent="0.25">
      <c r="A102" s="2" t="s">
        <v>155</v>
      </c>
      <c r="B102" s="41" t="s">
        <v>289</v>
      </c>
      <c r="C102" s="13">
        <v>6.4641278800000004</v>
      </c>
      <c r="D102" s="11" t="str">
        <f>IF($B102="N/A","N/A",IF(C102&gt;10,"No",IF(C102&lt;5,"No","Yes")))</f>
        <v>Yes</v>
      </c>
      <c r="E102" s="13">
        <v>6.2011858516</v>
      </c>
      <c r="F102" s="11" t="str">
        <f t="shared" si="39"/>
        <v>Yes</v>
      </c>
      <c r="G102" s="13">
        <v>6.0836612484000003</v>
      </c>
      <c r="H102" s="11" t="str">
        <f t="shared" si="38"/>
        <v>Yes</v>
      </c>
      <c r="I102" s="12">
        <v>-4.07</v>
      </c>
      <c r="J102" s="12">
        <v>-1.9</v>
      </c>
      <c r="K102" s="41" t="s">
        <v>734</v>
      </c>
      <c r="L102" s="9" t="str">
        <f t="shared" si="34"/>
        <v>Yes</v>
      </c>
    </row>
    <row r="103" spans="1:12" x14ac:dyDescent="0.25">
      <c r="A103" s="2" t="s">
        <v>969</v>
      </c>
      <c r="B103" s="41" t="s">
        <v>217</v>
      </c>
      <c r="C103" s="1">
        <v>6767</v>
      </c>
      <c r="D103" s="11" t="str">
        <f t="shared" ref="D103:D114" si="40">IF($B103="N/A","N/A",IF(C103&gt;10,"No",IF(C103&lt;-10,"No","Yes")))</f>
        <v>N/A</v>
      </c>
      <c r="E103" s="1">
        <v>2152</v>
      </c>
      <c r="F103" s="11" t="str">
        <f t="shared" ref="F103:F114" si="41">IF($B103="N/A","N/A",IF(E103&gt;10,"No",IF(E103&lt;-10,"No","Yes")))</f>
        <v>N/A</v>
      </c>
      <c r="G103" s="1">
        <v>2534</v>
      </c>
      <c r="H103" s="11" t="str">
        <f t="shared" ref="H103:H114" si="42">IF($B103="N/A","N/A",IF(G103&gt;10,"No",IF(G103&lt;-10,"No","Yes")))</f>
        <v>N/A</v>
      </c>
      <c r="I103" s="12">
        <v>-68.2</v>
      </c>
      <c r="J103" s="12">
        <v>17.75</v>
      </c>
      <c r="K103" s="41" t="s">
        <v>733</v>
      </c>
      <c r="L103" s="9" t="str">
        <f t="shared" si="34"/>
        <v>No</v>
      </c>
    </row>
    <row r="104" spans="1:12" x14ac:dyDescent="0.25">
      <c r="A104" s="2" t="s">
        <v>970</v>
      </c>
      <c r="B104" s="41" t="s">
        <v>217</v>
      </c>
      <c r="C104" s="1">
        <v>3021</v>
      </c>
      <c r="D104" s="11" t="str">
        <f t="shared" si="40"/>
        <v>N/A</v>
      </c>
      <c r="E104" s="1">
        <v>2858</v>
      </c>
      <c r="F104" s="11" t="str">
        <f t="shared" si="41"/>
        <v>N/A</v>
      </c>
      <c r="G104" s="1">
        <v>2916</v>
      </c>
      <c r="H104" s="11" t="str">
        <f t="shared" si="42"/>
        <v>N/A</v>
      </c>
      <c r="I104" s="12">
        <v>-5.4</v>
      </c>
      <c r="J104" s="12">
        <v>2.0289999999999999</v>
      </c>
      <c r="K104" s="41" t="s">
        <v>733</v>
      </c>
      <c r="L104" s="9" t="str">
        <f t="shared" si="34"/>
        <v>Yes</v>
      </c>
    </row>
    <row r="105" spans="1:12" x14ac:dyDescent="0.25">
      <c r="A105" s="2" t="s">
        <v>1</v>
      </c>
      <c r="B105" s="41" t="s">
        <v>217</v>
      </c>
      <c r="C105" s="13">
        <v>96.888456521999998</v>
      </c>
      <c r="D105" s="11" t="str">
        <f t="shared" si="40"/>
        <v>N/A</v>
      </c>
      <c r="E105" s="13">
        <v>96.873849927999998</v>
      </c>
      <c r="F105" s="11" t="str">
        <f t="shared" si="41"/>
        <v>N/A</v>
      </c>
      <c r="G105" s="13">
        <v>97.623306256999996</v>
      </c>
      <c r="H105" s="11" t="str">
        <f t="shared" si="42"/>
        <v>N/A</v>
      </c>
      <c r="I105" s="12">
        <v>-1.4999999999999999E-2</v>
      </c>
      <c r="J105" s="12">
        <v>0.77359999999999995</v>
      </c>
      <c r="K105" s="41" t="s">
        <v>734</v>
      </c>
      <c r="L105" s="9" t="str">
        <f t="shared" si="34"/>
        <v>Yes</v>
      </c>
    </row>
    <row r="106" spans="1:12" x14ac:dyDescent="0.25">
      <c r="A106" s="2" t="s">
        <v>69</v>
      </c>
      <c r="B106" s="41" t="s">
        <v>217</v>
      </c>
      <c r="C106" s="13">
        <v>98.900855176999997</v>
      </c>
      <c r="D106" s="11" t="str">
        <f t="shared" si="40"/>
        <v>N/A</v>
      </c>
      <c r="E106" s="13">
        <v>98.939204777</v>
      </c>
      <c r="F106" s="11" t="str">
        <f t="shared" si="41"/>
        <v>N/A</v>
      </c>
      <c r="G106" s="13">
        <v>98.854519508999999</v>
      </c>
      <c r="H106" s="11" t="str">
        <f t="shared" si="42"/>
        <v>N/A</v>
      </c>
      <c r="I106" s="12">
        <v>3.8800000000000001E-2</v>
      </c>
      <c r="J106" s="12">
        <v>-8.5999999999999993E-2</v>
      </c>
      <c r="K106" s="41" t="s">
        <v>734</v>
      </c>
      <c r="L106" s="9" t="str">
        <f t="shared" si="34"/>
        <v>Yes</v>
      </c>
    </row>
    <row r="107" spans="1:12" x14ac:dyDescent="0.25">
      <c r="A107" s="4" t="s">
        <v>70</v>
      </c>
      <c r="B107" s="41" t="s">
        <v>217</v>
      </c>
      <c r="C107" s="1">
        <v>569995</v>
      </c>
      <c r="D107" s="11" t="str">
        <f t="shared" si="40"/>
        <v>N/A</v>
      </c>
      <c r="E107" s="1">
        <v>603146</v>
      </c>
      <c r="F107" s="11" t="str">
        <f t="shared" si="41"/>
        <v>N/A</v>
      </c>
      <c r="G107" s="1">
        <v>650955</v>
      </c>
      <c r="H107" s="11" t="str">
        <f t="shared" si="42"/>
        <v>N/A</v>
      </c>
      <c r="I107" s="12">
        <v>5.8159999999999998</v>
      </c>
      <c r="J107" s="12">
        <v>7.9269999999999996</v>
      </c>
      <c r="K107" s="41" t="s">
        <v>733</v>
      </c>
      <c r="L107" s="9" t="str">
        <f t="shared" si="34"/>
        <v>Yes</v>
      </c>
    </row>
    <row r="108" spans="1:12" x14ac:dyDescent="0.25">
      <c r="A108" s="2" t="s">
        <v>688</v>
      </c>
      <c r="B108" s="41" t="s">
        <v>217</v>
      </c>
      <c r="C108" s="13">
        <v>0.91895542939999997</v>
      </c>
      <c r="D108" s="11" t="str">
        <f t="shared" si="40"/>
        <v>N/A</v>
      </c>
      <c r="E108" s="13">
        <v>0.92514913470000004</v>
      </c>
      <c r="F108" s="11" t="str">
        <f t="shared" si="41"/>
        <v>N/A</v>
      </c>
      <c r="G108" s="13">
        <v>0.91311995450000005</v>
      </c>
      <c r="H108" s="11" t="str">
        <f t="shared" si="42"/>
        <v>N/A</v>
      </c>
      <c r="I108" s="12">
        <v>0.67400000000000004</v>
      </c>
      <c r="J108" s="12">
        <v>-1.3</v>
      </c>
      <c r="K108" s="41" t="s">
        <v>734</v>
      </c>
      <c r="L108" s="9" t="str">
        <f t="shared" ref="L108:L114" si="43">IF(J108="Div by 0", "N/A", IF(K108="N/A","N/A", IF(J108&gt;VALUE(MID(K108,1,2)), "No", IF(J108&lt;-1*VALUE(MID(K108,1,2)), "No", "Yes"))))</f>
        <v>Yes</v>
      </c>
    </row>
    <row r="109" spans="1:12" x14ac:dyDescent="0.25">
      <c r="A109" s="2" t="s">
        <v>687</v>
      </c>
      <c r="B109" s="41" t="s">
        <v>217</v>
      </c>
      <c r="C109" s="13">
        <v>0.50316230839999998</v>
      </c>
      <c r="D109" s="11" t="str">
        <f t="shared" si="40"/>
        <v>N/A</v>
      </c>
      <c r="E109" s="13">
        <v>0.82185739440000005</v>
      </c>
      <c r="F109" s="11" t="str">
        <f t="shared" si="41"/>
        <v>N/A</v>
      </c>
      <c r="G109" s="13">
        <v>0.89760428910000001</v>
      </c>
      <c r="H109" s="11" t="str">
        <f t="shared" si="42"/>
        <v>N/A</v>
      </c>
      <c r="I109" s="12">
        <v>63.34</v>
      </c>
      <c r="J109" s="12">
        <v>9.2170000000000005</v>
      </c>
      <c r="K109" s="41" t="s">
        <v>734</v>
      </c>
      <c r="L109" s="9" t="str">
        <f t="shared" si="43"/>
        <v>Yes</v>
      </c>
    </row>
    <row r="110" spans="1:12" x14ac:dyDescent="0.25">
      <c r="A110" s="2" t="s">
        <v>686</v>
      </c>
      <c r="B110" s="41" t="s">
        <v>217</v>
      </c>
      <c r="C110" s="13">
        <v>98.577882262000003</v>
      </c>
      <c r="D110" s="11" t="str">
        <f t="shared" si="40"/>
        <v>N/A</v>
      </c>
      <c r="E110" s="13">
        <v>98.252993470999996</v>
      </c>
      <c r="F110" s="11" t="str">
        <f t="shared" si="41"/>
        <v>N/A</v>
      </c>
      <c r="G110" s="13">
        <v>98.189275756000001</v>
      </c>
      <c r="H110" s="11" t="str">
        <f t="shared" si="42"/>
        <v>N/A</v>
      </c>
      <c r="I110" s="12">
        <v>-0.33</v>
      </c>
      <c r="J110" s="12">
        <v>-6.5000000000000002E-2</v>
      </c>
      <c r="K110" s="41" t="s">
        <v>734</v>
      </c>
      <c r="L110" s="9" t="str">
        <f t="shared" si="43"/>
        <v>Yes</v>
      </c>
    </row>
    <row r="111" spans="1:12" ht="25" x14ac:dyDescent="0.25">
      <c r="A111" s="4" t="s">
        <v>971</v>
      </c>
      <c r="B111" s="41" t="s">
        <v>217</v>
      </c>
      <c r="C111" s="13">
        <v>56.451551107999997</v>
      </c>
      <c r="D111" s="11" t="str">
        <f t="shared" si="40"/>
        <v>N/A</v>
      </c>
      <c r="E111" s="13">
        <v>55.925640500999997</v>
      </c>
      <c r="F111" s="11" t="str">
        <f t="shared" si="41"/>
        <v>N/A</v>
      </c>
      <c r="G111" s="13">
        <v>55.654972239999999</v>
      </c>
      <c r="H111" s="11" t="str">
        <f t="shared" si="42"/>
        <v>N/A</v>
      </c>
      <c r="I111" s="12">
        <v>-0.93200000000000005</v>
      </c>
      <c r="J111" s="12">
        <v>-0.48399999999999999</v>
      </c>
      <c r="K111" s="41" t="s">
        <v>734</v>
      </c>
      <c r="L111" s="9" t="str">
        <f t="shared" si="43"/>
        <v>Yes</v>
      </c>
    </row>
    <row r="112" spans="1:12" ht="25" x14ac:dyDescent="0.25">
      <c r="A112" s="4" t="s">
        <v>972</v>
      </c>
      <c r="B112" s="41" t="s">
        <v>217</v>
      </c>
      <c r="C112" s="13">
        <v>42.192656163999999</v>
      </c>
      <c r="D112" s="11" t="str">
        <f t="shared" si="40"/>
        <v>N/A</v>
      </c>
      <c r="E112" s="13">
        <v>42.711259298999998</v>
      </c>
      <c r="F112" s="11" t="str">
        <f t="shared" si="41"/>
        <v>N/A</v>
      </c>
      <c r="G112" s="13">
        <v>43.031913191999998</v>
      </c>
      <c r="H112" s="11" t="str">
        <f t="shared" si="42"/>
        <v>N/A</v>
      </c>
      <c r="I112" s="12">
        <v>1.2290000000000001</v>
      </c>
      <c r="J112" s="12">
        <v>0.75070000000000003</v>
      </c>
      <c r="K112" s="41" t="s">
        <v>734</v>
      </c>
      <c r="L112" s="9" t="str">
        <f t="shared" si="43"/>
        <v>Yes</v>
      </c>
    </row>
    <row r="113" spans="1:12" ht="25" x14ac:dyDescent="0.25">
      <c r="A113" s="4" t="s">
        <v>973</v>
      </c>
      <c r="B113" s="41" t="s">
        <v>217</v>
      </c>
      <c r="C113" s="13">
        <v>0.57203492180000004</v>
      </c>
      <c r="D113" s="11" t="str">
        <f t="shared" si="40"/>
        <v>N/A</v>
      </c>
      <c r="E113" s="13">
        <v>0.57625465929999997</v>
      </c>
      <c r="F113" s="11" t="str">
        <f t="shared" si="41"/>
        <v>N/A</v>
      </c>
      <c r="G113" s="13">
        <v>0.54473169129999999</v>
      </c>
      <c r="H113" s="11" t="str">
        <f t="shared" si="42"/>
        <v>N/A</v>
      </c>
      <c r="I113" s="12">
        <v>0.73770000000000002</v>
      </c>
      <c r="J113" s="12">
        <v>-5.47</v>
      </c>
      <c r="K113" s="41" t="s">
        <v>734</v>
      </c>
      <c r="L113" s="9" t="str">
        <f t="shared" si="43"/>
        <v>Yes</v>
      </c>
    </row>
    <row r="114" spans="1:12" ht="25" x14ac:dyDescent="0.25">
      <c r="A114" s="4" t="s">
        <v>974</v>
      </c>
      <c r="B114" s="41" t="s">
        <v>217</v>
      </c>
      <c r="C114" s="13">
        <v>0.78375780630000003</v>
      </c>
      <c r="D114" s="11" t="str">
        <f t="shared" si="40"/>
        <v>N/A</v>
      </c>
      <c r="E114" s="13">
        <v>0.7868455405</v>
      </c>
      <c r="F114" s="11" t="str">
        <f t="shared" si="41"/>
        <v>N/A</v>
      </c>
      <c r="G114" s="13">
        <v>0.76838287689999996</v>
      </c>
      <c r="H114" s="11" t="str">
        <f t="shared" si="42"/>
        <v>N/A</v>
      </c>
      <c r="I114" s="12">
        <v>0.39400000000000002</v>
      </c>
      <c r="J114" s="12">
        <v>-2.35</v>
      </c>
      <c r="K114" s="41" t="s">
        <v>734</v>
      </c>
      <c r="L114" s="9" t="str">
        <f t="shared" si="43"/>
        <v>Yes</v>
      </c>
    </row>
    <row r="115" spans="1:12" x14ac:dyDescent="0.25">
      <c r="A115" s="2" t="s">
        <v>975</v>
      </c>
      <c r="B115" s="41" t="s">
        <v>290</v>
      </c>
      <c r="C115" s="13">
        <v>100</v>
      </c>
      <c r="D115" s="11" t="str">
        <f>IF($B115="N/A","N/A",IF(C115&gt;=99,"Yes","No"))</f>
        <v>Yes</v>
      </c>
      <c r="E115" s="13">
        <v>99.964563173000002</v>
      </c>
      <c r="F115" s="11" t="str">
        <f>IF($B115="N/A","N/A",IF(E115&gt;=99,"Yes","No"))</f>
        <v>Yes</v>
      </c>
      <c r="G115" s="13">
        <v>99.975480759999996</v>
      </c>
      <c r="H115" s="11" t="str">
        <f>IF($B115="N/A","N/A",IF(G115&gt;=99,"Yes","No"))</f>
        <v>Yes</v>
      </c>
      <c r="I115" s="12">
        <v>-3.5000000000000003E-2</v>
      </c>
      <c r="J115" s="12">
        <v>1.09E-2</v>
      </c>
      <c r="K115" s="41" t="s">
        <v>733</v>
      </c>
      <c r="L115" s="9" t="str">
        <f t="shared" ref="L115:L149" si="44">IF(J115="Div by 0", "N/A", IF(K115="N/A","N/A", IF(J115&gt;VALUE(MID(K115,1,2)), "No", IF(J115&lt;-1*VALUE(MID(K115,1,2)), "No", "Yes"))))</f>
        <v>Yes</v>
      </c>
    </row>
    <row r="116" spans="1:12" x14ac:dyDescent="0.25">
      <c r="A116" s="2" t="s">
        <v>976</v>
      </c>
      <c r="B116" s="41" t="s">
        <v>217</v>
      </c>
      <c r="C116" s="13">
        <v>8.1828194225999997</v>
      </c>
      <c r="D116" s="11" t="str">
        <f>IF($B116="N/A","N/A",IF(C116&gt;10,"No",IF(C116&lt;-10,"No","Yes")))</f>
        <v>N/A</v>
      </c>
      <c r="E116" s="13">
        <v>7.5985090784000002</v>
      </c>
      <c r="F116" s="11" t="str">
        <f>IF($B116="N/A","N/A",IF(E116&gt;10,"No",IF(E116&lt;-10,"No","Yes")))</f>
        <v>N/A</v>
      </c>
      <c r="G116" s="13">
        <v>7.2227144773000003</v>
      </c>
      <c r="H116" s="11" t="str">
        <f>IF($B116="N/A","N/A",IF(G116&gt;10,"No",IF(G116&lt;-10,"No","Yes")))</f>
        <v>N/A</v>
      </c>
      <c r="I116" s="12">
        <v>-7.14</v>
      </c>
      <c r="J116" s="12">
        <v>-4.95</v>
      </c>
      <c r="K116" s="41" t="s">
        <v>733</v>
      </c>
      <c r="L116" s="9" t="str">
        <f t="shared" si="44"/>
        <v>Yes</v>
      </c>
    </row>
    <row r="117" spans="1:12" x14ac:dyDescent="0.25">
      <c r="A117" s="3" t="s">
        <v>977</v>
      </c>
      <c r="B117" s="41" t="s">
        <v>284</v>
      </c>
      <c r="C117" s="8">
        <v>99.763586403999994</v>
      </c>
      <c r="D117" s="11" t="str">
        <f>IF($B117="N/A","N/A",IF(C117&gt;=98,"Yes","No"))</f>
        <v>Yes</v>
      </c>
      <c r="E117" s="8">
        <v>99.514261848000004</v>
      </c>
      <c r="F117" s="11" t="str">
        <f>IF($B117="N/A","N/A",IF(E117&gt;=98,"Yes","No"))</f>
        <v>Yes</v>
      </c>
      <c r="G117" s="8">
        <v>99.519498838999993</v>
      </c>
      <c r="H117" s="11" t="str">
        <f>IF($B117="N/A","N/A",IF(G117&gt;=98,"Yes","No"))</f>
        <v>Yes</v>
      </c>
      <c r="I117" s="12">
        <v>-0.25</v>
      </c>
      <c r="J117" s="12">
        <v>5.3E-3</v>
      </c>
      <c r="K117" s="41" t="s">
        <v>733</v>
      </c>
      <c r="L117" s="9" t="str">
        <f t="shared" si="44"/>
        <v>Yes</v>
      </c>
    </row>
    <row r="118" spans="1:12" x14ac:dyDescent="0.25">
      <c r="A118" s="3" t="s">
        <v>978</v>
      </c>
      <c r="B118" s="41" t="s">
        <v>291</v>
      </c>
      <c r="C118" s="8">
        <v>92.445293156999995</v>
      </c>
      <c r="D118" s="11" t="str">
        <f>IF($B118="N/A","N/A",IF(C118&gt;=80,"Yes","No"))</f>
        <v>Yes</v>
      </c>
      <c r="E118" s="8">
        <v>95.434362496999995</v>
      </c>
      <c r="F118" s="11" t="str">
        <f>IF($B118="N/A","N/A",IF(E118&gt;=80,"Yes","No"))</f>
        <v>Yes</v>
      </c>
      <c r="G118" s="8">
        <v>95.073919085</v>
      </c>
      <c r="H118" s="11" t="str">
        <f>IF($B118="N/A","N/A",IF(G118&gt;=80,"Yes","No"))</f>
        <v>Yes</v>
      </c>
      <c r="I118" s="12">
        <v>3.2330000000000001</v>
      </c>
      <c r="J118" s="12">
        <v>-0.378</v>
      </c>
      <c r="K118" s="41" t="s">
        <v>733</v>
      </c>
      <c r="L118" s="9" t="str">
        <f t="shared" si="44"/>
        <v>Yes</v>
      </c>
    </row>
    <row r="119" spans="1:12" ht="25" x14ac:dyDescent="0.25">
      <c r="A119" s="2" t="s">
        <v>979</v>
      </c>
      <c r="B119" s="41" t="s">
        <v>292</v>
      </c>
      <c r="C119" s="13">
        <v>99.979363573000001</v>
      </c>
      <c r="D119" s="11" t="str">
        <f>IF($B119="N/A","N/A",IF(C119&gt;=100,"Yes","No"))</f>
        <v>No</v>
      </c>
      <c r="E119" s="13">
        <v>99.970634148000002</v>
      </c>
      <c r="F119" s="11" t="str">
        <f t="shared" ref="F119:F120" si="45">IF($B119="N/A","N/A",IF(E119&gt;=100,"Yes","No"))</f>
        <v>No</v>
      </c>
      <c r="G119" s="13">
        <v>99.897017547000004</v>
      </c>
      <c r="H119" s="11" t="str">
        <f t="shared" ref="H119:H120" si="46">IF($B119="N/A","N/A",IF(G119&gt;=100,"Yes","No"))</f>
        <v>No</v>
      </c>
      <c r="I119" s="12">
        <v>-8.9999999999999993E-3</v>
      </c>
      <c r="J119" s="12">
        <v>-7.3999999999999996E-2</v>
      </c>
      <c r="K119" s="41" t="s">
        <v>732</v>
      </c>
      <c r="L119" s="9" t="str">
        <f t="shared" si="44"/>
        <v>Yes</v>
      </c>
    </row>
    <row r="120" spans="1:12" ht="25" x14ac:dyDescent="0.25">
      <c r="A120" s="3" t="s">
        <v>980</v>
      </c>
      <c r="B120" s="41" t="s">
        <v>292</v>
      </c>
      <c r="C120" s="13">
        <v>84.307640694</v>
      </c>
      <c r="D120" s="11" t="str">
        <f>IF($B120="N/A","N/A",IF(C120&gt;=100,"Yes","No"))</f>
        <v>No</v>
      </c>
      <c r="E120" s="13">
        <v>99.931213350999997</v>
      </c>
      <c r="F120" s="11" t="str">
        <f t="shared" si="45"/>
        <v>No</v>
      </c>
      <c r="G120" s="13">
        <v>99.781331147000003</v>
      </c>
      <c r="H120" s="11" t="str">
        <f t="shared" si="46"/>
        <v>No</v>
      </c>
      <c r="I120" s="12">
        <v>18.53</v>
      </c>
      <c r="J120" s="12">
        <v>-0.15</v>
      </c>
      <c r="K120" s="41" t="s">
        <v>732</v>
      </c>
      <c r="L120" s="9" t="str">
        <f t="shared" si="44"/>
        <v>Yes</v>
      </c>
    </row>
    <row r="121" spans="1:12" ht="25" x14ac:dyDescent="0.25">
      <c r="A121" s="2" t="s">
        <v>981</v>
      </c>
      <c r="B121" s="41" t="s">
        <v>217</v>
      </c>
      <c r="C121" s="13">
        <v>34.946862226</v>
      </c>
      <c r="D121" s="34" t="s">
        <v>735</v>
      </c>
      <c r="E121" s="13">
        <v>26.274857874999999</v>
      </c>
      <c r="F121" s="34" t="s">
        <v>735</v>
      </c>
      <c r="G121" s="13">
        <v>11.700985331</v>
      </c>
      <c r="H121" s="11" t="str">
        <f>IF($B121="N/A","N/A",IF(G121&lt;100,"No",IF(G121=100,"No","Yes")))</f>
        <v>N/A</v>
      </c>
      <c r="I121" s="12">
        <v>-24.8</v>
      </c>
      <c r="J121" s="12">
        <v>-55.5</v>
      </c>
      <c r="K121" s="41" t="s">
        <v>732</v>
      </c>
      <c r="L121" s="9" t="str">
        <f t="shared" si="44"/>
        <v>No</v>
      </c>
    </row>
    <row r="122" spans="1:12" ht="25" x14ac:dyDescent="0.25">
      <c r="A122" s="2" t="s">
        <v>982</v>
      </c>
      <c r="B122" s="33" t="s">
        <v>217</v>
      </c>
      <c r="C122" s="13">
        <v>99.85524934</v>
      </c>
      <c r="D122" s="11" t="str">
        <f>IF($B122="N/A","N/A",IF(C122&gt;10,"No",IF(C122&lt;-10,"No","Yes")))</f>
        <v>N/A</v>
      </c>
      <c r="E122" s="13">
        <v>28.853153957</v>
      </c>
      <c r="F122" s="11" t="str">
        <f>IF($B122="N/A","N/A",IF(E122&gt;10,"No",IF(E122&lt;-10,"No","Yes")))</f>
        <v>N/A</v>
      </c>
      <c r="G122" s="13">
        <v>12.529087527</v>
      </c>
      <c r="H122" s="11" t="str">
        <f>IF($B122="N/A","N/A",IF(G122&gt;10,"No",IF(G122&lt;-10,"No","Yes")))</f>
        <v>N/A</v>
      </c>
      <c r="I122" s="12">
        <v>-71.099999999999994</v>
      </c>
      <c r="J122" s="12">
        <v>-56.6</v>
      </c>
      <c r="K122" s="41" t="s">
        <v>732</v>
      </c>
      <c r="L122" s="9" t="str">
        <f>IF(J122="Div by 0", "N/A", IF(OR(J122="N/A",K122="N/A"),"N/A", IF(J122&gt;VALUE(MID(K122,1,2)), "No", IF(J122&lt;-1*VALUE(MID(K122,1,2)), "No", "Yes"))))</f>
        <v>No</v>
      </c>
    </row>
    <row r="123" spans="1:12" x14ac:dyDescent="0.25">
      <c r="A123" s="7" t="s">
        <v>100</v>
      </c>
      <c r="B123" s="33" t="s">
        <v>217</v>
      </c>
      <c r="C123" s="34">
        <v>380128</v>
      </c>
      <c r="D123" s="11" t="str">
        <f t="shared" ref="D123:D149" si="47">IF($B123="N/A","N/A",IF(C123&gt;10,"No",IF(C123&lt;-10,"No","Yes")))</f>
        <v>N/A</v>
      </c>
      <c r="E123" s="34">
        <v>403535</v>
      </c>
      <c r="F123" s="11" t="str">
        <f t="shared" ref="F123:F149" si="48">IF($B123="N/A","N/A",IF(E123&gt;10,"No",IF(E123&lt;-10,"No","Yes")))</f>
        <v>N/A</v>
      </c>
      <c r="G123" s="34">
        <v>436392</v>
      </c>
      <c r="H123" s="11" t="str">
        <f t="shared" ref="H123:H149" si="49">IF($B123="N/A","N/A",IF(G123&gt;10,"No",IF(G123&lt;-10,"No","Yes")))</f>
        <v>N/A</v>
      </c>
      <c r="I123" s="12">
        <v>6.1580000000000004</v>
      </c>
      <c r="J123" s="12">
        <v>8.1419999999999995</v>
      </c>
      <c r="K123" s="41" t="s">
        <v>733</v>
      </c>
      <c r="L123" s="9" t="str">
        <f t="shared" si="44"/>
        <v>Yes</v>
      </c>
    </row>
    <row r="124" spans="1:12" x14ac:dyDescent="0.25">
      <c r="A124" s="2" t="s">
        <v>983</v>
      </c>
      <c r="B124" s="33" t="s">
        <v>217</v>
      </c>
      <c r="C124" s="34">
        <v>115504</v>
      </c>
      <c r="D124" s="11" t="str">
        <f t="shared" si="47"/>
        <v>N/A</v>
      </c>
      <c r="E124" s="34">
        <v>124334</v>
      </c>
      <c r="F124" s="11" t="str">
        <f t="shared" si="48"/>
        <v>N/A</v>
      </c>
      <c r="G124" s="34">
        <v>128544</v>
      </c>
      <c r="H124" s="11" t="str">
        <f t="shared" si="49"/>
        <v>N/A</v>
      </c>
      <c r="I124" s="12">
        <v>7.6449999999999996</v>
      </c>
      <c r="J124" s="12">
        <v>3.3860000000000001</v>
      </c>
      <c r="K124" s="41" t="s">
        <v>733</v>
      </c>
      <c r="L124" s="9" t="str">
        <f t="shared" si="44"/>
        <v>Yes</v>
      </c>
    </row>
    <row r="125" spans="1:12" x14ac:dyDescent="0.25">
      <c r="A125" s="2" t="s">
        <v>984</v>
      </c>
      <c r="B125" s="33" t="s">
        <v>217</v>
      </c>
      <c r="C125" s="34">
        <v>3513</v>
      </c>
      <c r="D125" s="11" t="str">
        <f t="shared" si="47"/>
        <v>N/A</v>
      </c>
      <c r="E125" s="34">
        <v>6043</v>
      </c>
      <c r="F125" s="11" t="str">
        <f t="shared" si="48"/>
        <v>N/A</v>
      </c>
      <c r="G125" s="34">
        <v>6177</v>
      </c>
      <c r="H125" s="11" t="str">
        <f t="shared" si="49"/>
        <v>N/A</v>
      </c>
      <c r="I125" s="12">
        <v>72.02</v>
      </c>
      <c r="J125" s="12">
        <v>2.2170000000000001</v>
      </c>
      <c r="K125" s="41" t="s">
        <v>733</v>
      </c>
      <c r="L125" s="9" t="str">
        <f t="shared" si="44"/>
        <v>Yes</v>
      </c>
    </row>
    <row r="126" spans="1:12" x14ac:dyDescent="0.25">
      <c r="A126" s="2" t="s">
        <v>985</v>
      </c>
      <c r="B126" s="33" t="s">
        <v>217</v>
      </c>
      <c r="C126" s="34">
        <v>175047</v>
      </c>
      <c r="D126" s="11" t="str">
        <f t="shared" si="47"/>
        <v>N/A</v>
      </c>
      <c r="E126" s="34">
        <v>169555</v>
      </c>
      <c r="F126" s="11" t="str">
        <f t="shared" si="48"/>
        <v>N/A</v>
      </c>
      <c r="G126" s="34">
        <v>193819</v>
      </c>
      <c r="H126" s="11" t="str">
        <f t="shared" si="49"/>
        <v>N/A</v>
      </c>
      <c r="I126" s="12">
        <v>-3.14</v>
      </c>
      <c r="J126" s="12">
        <v>14.31</v>
      </c>
      <c r="K126" s="41" t="s">
        <v>733</v>
      </c>
      <c r="L126" s="9" t="str">
        <f t="shared" si="44"/>
        <v>No</v>
      </c>
    </row>
    <row r="127" spans="1:12" x14ac:dyDescent="0.25">
      <c r="A127" s="2" t="s">
        <v>986</v>
      </c>
      <c r="B127" s="33" t="s">
        <v>217</v>
      </c>
      <c r="C127" s="34">
        <v>69420</v>
      </c>
      <c r="D127" s="11" t="str">
        <f t="shared" si="47"/>
        <v>N/A</v>
      </c>
      <c r="E127" s="34">
        <v>87602</v>
      </c>
      <c r="F127" s="11" t="str">
        <f t="shared" si="48"/>
        <v>N/A</v>
      </c>
      <c r="G127" s="34">
        <v>90156</v>
      </c>
      <c r="H127" s="11" t="str">
        <f t="shared" si="49"/>
        <v>N/A</v>
      </c>
      <c r="I127" s="12">
        <v>26.19</v>
      </c>
      <c r="J127" s="12">
        <v>2.915</v>
      </c>
      <c r="K127" s="41" t="s">
        <v>733</v>
      </c>
      <c r="L127" s="9" t="str">
        <f t="shared" si="44"/>
        <v>Yes</v>
      </c>
    </row>
    <row r="128" spans="1:12" x14ac:dyDescent="0.25">
      <c r="A128" s="2" t="s">
        <v>987</v>
      </c>
      <c r="B128" s="33" t="s">
        <v>217</v>
      </c>
      <c r="C128" s="34">
        <v>16644</v>
      </c>
      <c r="D128" s="11" t="str">
        <f t="shared" si="47"/>
        <v>N/A</v>
      </c>
      <c r="E128" s="34">
        <v>16001</v>
      </c>
      <c r="F128" s="11" t="str">
        <f t="shared" si="48"/>
        <v>N/A</v>
      </c>
      <c r="G128" s="34">
        <v>17696</v>
      </c>
      <c r="H128" s="11" t="str">
        <f t="shared" si="49"/>
        <v>N/A</v>
      </c>
      <c r="I128" s="12">
        <v>-3.86</v>
      </c>
      <c r="J128" s="12">
        <v>10.59</v>
      </c>
      <c r="K128" s="41" t="s">
        <v>733</v>
      </c>
      <c r="L128" s="9" t="str">
        <f t="shared" si="44"/>
        <v>No</v>
      </c>
    </row>
    <row r="129" spans="1:12" x14ac:dyDescent="0.25">
      <c r="A129" s="7" t="s">
        <v>101</v>
      </c>
      <c r="B129" s="33" t="s">
        <v>217</v>
      </c>
      <c r="C129" s="34">
        <v>559306</v>
      </c>
      <c r="D129" s="11" t="str">
        <f t="shared" si="47"/>
        <v>N/A</v>
      </c>
      <c r="E129" s="34">
        <v>608751</v>
      </c>
      <c r="F129" s="11" t="str">
        <f t="shared" si="48"/>
        <v>N/A</v>
      </c>
      <c r="G129" s="34">
        <v>637655</v>
      </c>
      <c r="H129" s="11" t="str">
        <f t="shared" si="49"/>
        <v>N/A</v>
      </c>
      <c r="I129" s="12">
        <v>8.84</v>
      </c>
      <c r="J129" s="12">
        <v>4.7480000000000002</v>
      </c>
      <c r="K129" s="41" t="s">
        <v>733</v>
      </c>
      <c r="L129" s="9" t="str">
        <f t="shared" si="44"/>
        <v>Yes</v>
      </c>
    </row>
    <row r="130" spans="1:12" x14ac:dyDescent="0.25">
      <c r="A130" s="2" t="s">
        <v>988</v>
      </c>
      <c r="B130" s="33" t="s">
        <v>217</v>
      </c>
      <c r="C130" s="34">
        <v>396927</v>
      </c>
      <c r="D130" s="11" t="str">
        <f t="shared" si="47"/>
        <v>N/A</v>
      </c>
      <c r="E130" s="34">
        <v>427250</v>
      </c>
      <c r="F130" s="11" t="str">
        <f t="shared" si="48"/>
        <v>N/A</v>
      </c>
      <c r="G130" s="34">
        <v>430775</v>
      </c>
      <c r="H130" s="11" t="str">
        <f t="shared" si="49"/>
        <v>N/A</v>
      </c>
      <c r="I130" s="12">
        <v>7.6390000000000002</v>
      </c>
      <c r="J130" s="12">
        <v>0.82499999999999996</v>
      </c>
      <c r="K130" s="41" t="s">
        <v>733</v>
      </c>
      <c r="L130" s="9" t="str">
        <f t="shared" si="44"/>
        <v>Yes</v>
      </c>
    </row>
    <row r="131" spans="1:12" x14ac:dyDescent="0.25">
      <c r="A131" s="2" t="s">
        <v>989</v>
      </c>
      <c r="B131" s="33" t="s">
        <v>217</v>
      </c>
      <c r="C131" s="34">
        <v>9610</v>
      </c>
      <c r="D131" s="11" t="str">
        <f t="shared" si="47"/>
        <v>N/A</v>
      </c>
      <c r="E131" s="34">
        <v>15407</v>
      </c>
      <c r="F131" s="11" t="str">
        <f t="shared" si="48"/>
        <v>N/A</v>
      </c>
      <c r="G131" s="34">
        <v>17654</v>
      </c>
      <c r="H131" s="11" t="str">
        <f t="shared" si="49"/>
        <v>N/A</v>
      </c>
      <c r="I131" s="12">
        <v>60.32</v>
      </c>
      <c r="J131" s="12">
        <v>14.58</v>
      </c>
      <c r="K131" s="41" t="s">
        <v>733</v>
      </c>
      <c r="L131" s="9" t="str">
        <f t="shared" si="44"/>
        <v>No</v>
      </c>
    </row>
    <row r="132" spans="1:12" x14ac:dyDescent="0.25">
      <c r="A132" s="2" t="s">
        <v>990</v>
      </c>
      <c r="B132" s="33" t="s">
        <v>217</v>
      </c>
      <c r="C132" s="34">
        <v>103330</v>
      </c>
      <c r="D132" s="11" t="str">
        <f t="shared" si="47"/>
        <v>N/A</v>
      </c>
      <c r="E132" s="34">
        <v>108748</v>
      </c>
      <c r="F132" s="11" t="str">
        <f t="shared" si="48"/>
        <v>N/A</v>
      </c>
      <c r="G132" s="34">
        <v>126865</v>
      </c>
      <c r="H132" s="11" t="str">
        <f t="shared" si="49"/>
        <v>N/A</v>
      </c>
      <c r="I132" s="12">
        <v>5.2430000000000003</v>
      </c>
      <c r="J132" s="12">
        <v>16.66</v>
      </c>
      <c r="K132" s="41" t="s">
        <v>733</v>
      </c>
      <c r="L132" s="9" t="str">
        <f t="shared" si="44"/>
        <v>No</v>
      </c>
    </row>
    <row r="133" spans="1:12" x14ac:dyDescent="0.25">
      <c r="A133" s="2" t="s">
        <v>991</v>
      </c>
      <c r="B133" s="33" t="s">
        <v>217</v>
      </c>
      <c r="C133" s="34">
        <v>27197</v>
      </c>
      <c r="D133" s="11" t="str">
        <f t="shared" si="47"/>
        <v>N/A</v>
      </c>
      <c r="E133" s="34">
        <v>33629</v>
      </c>
      <c r="F133" s="11" t="str">
        <f t="shared" si="48"/>
        <v>N/A</v>
      </c>
      <c r="G133" s="34">
        <v>35258</v>
      </c>
      <c r="H133" s="11" t="str">
        <f t="shared" si="49"/>
        <v>N/A</v>
      </c>
      <c r="I133" s="12">
        <v>23.65</v>
      </c>
      <c r="J133" s="12">
        <v>4.8440000000000003</v>
      </c>
      <c r="K133" s="41" t="s">
        <v>733</v>
      </c>
      <c r="L133" s="9" t="str">
        <f t="shared" si="44"/>
        <v>Yes</v>
      </c>
    </row>
    <row r="134" spans="1:12" x14ac:dyDescent="0.25">
      <c r="A134" s="2" t="s">
        <v>992</v>
      </c>
      <c r="B134" s="33" t="s">
        <v>217</v>
      </c>
      <c r="C134" s="34">
        <v>22242</v>
      </c>
      <c r="D134" s="11" t="str">
        <f t="shared" si="47"/>
        <v>N/A</v>
      </c>
      <c r="E134" s="34">
        <v>23717</v>
      </c>
      <c r="F134" s="11" t="str">
        <f t="shared" si="48"/>
        <v>N/A</v>
      </c>
      <c r="G134" s="34">
        <v>27103</v>
      </c>
      <c r="H134" s="11" t="str">
        <f t="shared" si="49"/>
        <v>N/A</v>
      </c>
      <c r="I134" s="12">
        <v>6.6319999999999997</v>
      </c>
      <c r="J134" s="12">
        <v>14.28</v>
      </c>
      <c r="K134" s="41" t="s">
        <v>733</v>
      </c>
      <c r="L134" s="9" t="str">
        <f t="shared" si="44"/>
        <v>No</v>
      </c>
    </row>
    <row r="135" spans="1:12" x14ac:dyDescent="0.25">
      <c r="A135" s="7" t="s">
        <v>104</v>
      </c>
      <c r="B135" s="33" t="s">
        <v>217</v>
      </c>
      <c r="C135" s="34">
        <v>1558709</v>
      </c>
      <c r="D135" s="11" t="str">
        <f t="shared" si="47"/>
        <v>N/A</v>
      </c>
      <c r="E135" s="34">
        <v>1778942</v>
      </c>
      <c r="F135" s="11" t="str">
        <f t="shared" si="48"/>
        <v>N/A</v>
      </c>
      <c r="G135" s="34">
        <v>1922576</v>
      </c>
      <c r="H135" s="11" t="str">
        <f t="shared" si="49"/>
        <v>N/A</v>
      </c>
      <c r="I135" s="12">
        <v>14.13</v>
      </c>
      <c r="J135" s="12">
        <v>8.0739999999999998</v>
      </c>
      <c r="K135" s="41" t="s">
        <v>733</v>
      </c>
      <c r="L135" s="9" t="str">
        <f t="shared" si="44"/>
        <v>Yes</v>
      </c>
    </row>
    <row r="136" spans="1:12" x14ac:dyDescent="0.25">
      <c r="A136" s="2" t="s">
        <v>993</v>
      </c>
      <c r="B136" s="33" t="s">
        <v>217</v>
      </c>
      <c r="C136" s="34">
        <v>393485</v>
      </c>
      <c r="D136" s="11" t="str">
        <f t="shared" si="47"/>
        <v>N/A</v>
      </c>
      <c r="E136" s="34">
        <v>423298</v>
      </c>
      <c r="F136" s="11" t="str">
        <f t="shared" si="48"/>
        <v>N/A</v>
      </c>
      <c r="G136" s="34">
        <v>454160</v>
      </c>
      <c r="H136" s="11" t="str">
        <f t="shared" si="49"/>
        <v>N/A</v>
      </c>
      <c r="I136" s="12">
        <v>7.577</v>
      </c>
      <c r="J136" s="12">
        <v>7.2910000000000004</v>
      </c>
      <c r="K136" s="41" t="s">
        <v>733</v>
      </c>
      <c r="L136" s="9" t="str">
        <f t="shared" si="44"/>
        <v>Yes</v>
      </c>
    </row>
    <row r="137" spans="1:12" x14ac:dyDescent="0.25">
      <c r="A137" s="2" t="s">
        <v>994</v>
      </c>
      <c r="B137" s="33" t="s">
        <v>217</v>
      </c>
      <c r="C137" s="34">
        <v>101260</v>
      </c>
      <c r="D137" s="11" t="str">
        <f t="shared" si="47"/>
        <v>N/A</v>
      </c>
      <c r="E137" s="34">
        <v>129474</v>
      </c>
      <c r="F137" s="11" t="str">
        <f t="shared" si="48"/>
        <v>N/A</v>
      </c>
      <c r="G137" s="34">
        <v>146618</v>
      </c>
      <c r="H137" s="11" t="str">
        <f t="shared" si="49"/>
        <v>N/A</v>
      </c>
      <c r="I137" s="12">
        <v>27.86</v>
      </c>
      <c r="J137" s="12">
        <v>13.24</v>
      </c>
      <c r="K137" s="41" t="s">
        <v>733</v>
      </c>
      <c r="L137" s="9" t="str">
        <f t="shared" si="44"/>
        <v>No</v>
      </c>
    </row>
    <row r="138" spans="1:12" x14ac:dyDescent="0.25">
      <c r="A138" s="2" t="s">
        <v>995</v>
      </c>
      <c r="B138" s="33" t="s">
        <v>217</v>
      </c>
      <c r="C138" s="34">
        <v>15922</v>
      </c>
      <c r="D138" s="11" t="str">
        <f t="shared" si="47"/>
        <v>N/A</v>
      </c>
      <c r="E138" s="34">
        <v>29801</v>
      </c>
      <c r="F138" s="11" t="str">
        <f t="shared" si="48"/>
        <v>N/A</v>
      </c>
      <c r="G138" s="34">
        <v>32245</v>
      </c>
      <c r="H138" s="11" t="str">
        <f t="shared" si="49"/>
        <v>N/A</v>
      </c>
      <c r="I138" s="12">
        <v>87.17</v>
      </c>
      <c r="J138" s="12">
        <v>8.2010000000000005</v>
      </c>
      <c r="K138" s="41" t="s">
        <v>733</v>
      </c>
      <c r="L138" s="9" t="str">
        <f t="shared" si="44"/>
        <v>Yes</v>
      </c>
    </row>
    <row r="139" spans="1:12" x14ac:dyDescent="0.25">
      <c r="A139" s="2" t="s">
        <v>996</v>
      </c>
      <c r="B139" s="33" t="s">
        <v>217</v>
      </c>
      <c r="C139" s="34">
        <v>744690</v>
      </c>
      <c r="D139" s="11" t="str">
        <f t="shared" si="47"/>
        <v>N/A</v>
      </c>
      <c r="E139" s="34">
        <v>856548</v>
      </c>
      <c r="F139" s="11" t="str">
        <f t="shared" si="48"/>
        <v>N/A</v>
      </c>
      <c r="G139" s="34">
        <v>942702</v>
      </c>
      <c r="H139" s="11" t="str">
        <f t="shared" si="49"/>
        <v>N/A</v>
      </c>
      <c r="I139" s="12">
        <v>15.02</v>
      </c>
      <c r="J139" s="12">
        <v>10.06</v>
      </c>
      <c r="K139" s="41" t="s">
        <v>733</v>
      </c>
      <c r="L139" s="9" t="str">
        <f t="shared" si="44"/>
        <v>No</v>
      </c>
    </row>
    <row r="140" spans="1:12" x14ac:dyDescent="0.25">
      <c r="A140" s="2" t="s">
        <v>997</v>
      </c>
      <c r="B140" s="33" t="s">
        <v>217</v>
      </c>
      <c r="C140" s="34">
        <v>252115</v>
      </c>
      <c r="D140" s="11" t="str">
        <f t="shared" si="47"/>
        <v>N/A</v>
      </c>
      <c r="E140" s="34">
        <v>278511</v>
      </c>
      <c r="F140" s="11" t="str">
        <f t="shared" si="48"/>
        <v>N/A</v>
      </c>
      <c r="G140" s="34">
        <v>297050</v>
      </c>
      <c r="H140" s="11" t="str">
        <f t="shared" si="49"/>
        <v>N/A</v>
      </c>
      <c r="I140" s="12">
        <v>10.47</v>
      </c>
      <c r="J140" s="12">
        <v>6.6559999999999997</v>
      </c>
      <c r="K140" s="41" t="s">
        <v>733</v>
      </c>
      <c r="L140" s="9" t="str">
        <f t="shared" si="44"/>
        <v>Yes</v>
      </c>
    </row>
    <row r="141" spans="1:12" x14ac:dyDescent="0.25">
      <c r="A141" s="2" t="s">
        <v>998</v>
      </c>
      <c r="B141" s="33" t="s">
        <v>217</v>
      </c>
      <c r="C141" s="34">
        <v>48246</v>
      </c>
      <c r="D141" s="11" t="str">
        <f t="shared" si="47"/>
        <v>N/A</v>
      </c>
      <c r="E141" s="34">
        <v>49235</v>
      </c>
      <c r="F141" s="11" t="str">
        <f t="shared" si="48"/>
        <v>N/A</v>
      </c>
      <c r="G141" s="34">
        <v>49066</v>
      </c>
      <c r="H141" s="11" t="str">
        <f t="shared" si="49"/>
        <v>N/A</v>
      </c>
      <c r="I141" s="12">
        <v>2.0499999999999998</v>
      </c>
      <c r="J141" s="12">
        <v>-0.34300000000000003</v>
      </c>
      <c r="K141" s="41" t="s">
        <v>733</v>
      </c>
      <c r="L141" s="9" t="str">
        <f t="shared" si="44"/>
        <v>Yes</v>
      </c>
    </row>
    <row r="142" spans="1:12" x14ac:dyDescent="0.25">
      <c r="A142" s="2" t="s">
        <v>999</v>
      </c>
      <c r="B142" s="33" t="s">
        <v>217</v>
      </c>
      <c r="C142" s="34">
        <v>2991</v>
      </c>
      <c r="D142" s="11" t="str">
        <f t="shared" si="47"/>
        <v>N/A</v>
      </c>
      <c r="E142" s="34">
        <v>12075</v>
      </c>
      <c r="F142" s="11" t="str">
        <f t="shared" si="48"/>
        <v>N/A</v>
      </c>
      <c r="G142" s="34">
        <v>735</v>
      </c>
      <c r="H142" s="11" t="str">
        <f t="shared" si="49"/>
        <v>N/A</v>
      </c>
      <c r="I142" s="12">
        <v>303.7</v>
      </c>
      <c r="J142" s="12">
        <v>-93.9</v>
      </c>
      <c r="K142" s="41" t="s">
        <v>733</v>
      </c>
      <c r="L142" s="9" t="str">
        <f t="shared" si="44"/>
        <v>No</v>
      </c>
    </row>
    <row r="143" spans="1:12" x14ac:dyDescent="0.25">
      <c r="A143" s="7" t="s">
        <v>105</v>
      </c>
      <c r="B143" s="33" t="s">
        <v>217</v>
      </c>
      <c r="C143" s="34">
        <v>598554</v>
      </c>
      <c r="D143" s="11" t="str">
        <f t="shared" si="47"/>
        <v>N/A</v>
      </c>
      <c r="E143" s="34">
        <v>705816</v>
      </c>
      <c r="F143" s="11" t="str">
        <f t="shared" si="48"/>
        <v>N/A</v>
      </c>
      <c r="G143" s="34">
        <v>753459</v>
      </c>
      <c r="H143" s="11" t="str">
        <f t="shared" si="49"/>
        <v>N/A</v>
      </c>
      <c r="I143" s="12">
        <v>17.920000000000002</v>
      </c>
      <c r="J143" s="12">
        <v>6.75</v>
      </c>
      <c r="K143" s="41" t="s">
        <v>733</v>
      </c>
      <c r="L143" s="9" t="str">
        <f t="shared" si="44"/>
        <v>Yes</v>
      </c>
    </row>
    <row r="144" spans="1:12" x14ac:dyDescent="0.25">
      <c r="A144" s="2" t="s">
        <v>1000</v>
      </c>
      <c r="B144" s="33" t="s">
        <v>217</v>
      </c>
      <c r="C144" s="34">
        <v>161940</v>
      </c>
      <c r="D144" s="11" t="str">
        <f t="shared" si="47"/>
        <v>N/A</v>
      </c>
      <c r="E144" s="34">
        <v>189207</v>
      </c>
      <c r="F144" s="11" t="str">
        <f t="shared" si="48"/>
        <v>N/A</v>
      </c>
      <c r="G144" s="34">
        <v>208546</v>
      </c>
      <c r="H144" s="11" t="str">
        <f t="shared" si="49"/>
        <v>N/A</v>
      </c>
      <c r="I144" s="12">
        <v>16.84</v>
      </c>
      <c r="J144" s="12">
        <v>10.220000000000001</v>
      </c>
      <c r="K144" s="41" t="s">
        <v>733</v>
      </c>
      <c r="L144" s="9" t="str">
        <f t="shared" si="44"/>
        <v>No</v>
      </c>
    </row>
    <row r="145" spans="1:12" x14ac:dyDescent="0.25">
      <c r="A145" s="2" t="s">
        <v>1001</v>
      </c>
      <c r="B145" s="33" t="s">
        <v>217</v>
      </c>
      <c r="C145" s="34">
        <v>88766</v>
      </c>
      <c r="D145" s="11" t="str">
        <f t="shared" si="47"/>
        <v>N/A</v>
      </c>
      <c r="E145" s="34">
        <v>121565</v>
      </c>
      <c r="F145" s="11" t="str">
        <f t="shared" si="48"/>
        <v>N/A</v>
      </c>
      <c r="G145" s="34">
        <v>143617</v>
      </c>
      <c r="H145" s="11" t="str">
        <f t="shared" si="49"/>
        <v>N/A</v>
      </c>
      <c r="I145" s="12">
        <v>36.950000000000003</v>
      </c>
      <c r="J145" s="12">
        <v>18.14</v>
      </c>
      <c r="K145" s="41" t="s">
        <v>733</v>
      </c>
      <c r="L145" s="9" t="str">
        <f t="shared" si="44"/>
        <v>No</v>
      </c>
    </row>
    <row r="146" spans="1:12" x14ac:dyDescent="0.25">
      <c r="A146" s="2" t="s">
        <v>1002</v>
      </c>
      <c r="B146" s="33" t="s">
        <v>217</v>
      </c>
      <c r="C146" s="34">
        <v>72349</v>
      </c>
      <c r="D146" s="11" t="str">
        <f t="shared" si="47"/>
        <v>N/A</v>
      </c>
      <c r="E146" s="34">
        <v>121016</v>
      </c>
      <c r="F146" s="11" t="str">
        <f t="shared" si="48"/>
        <v>N/A</v>
      </c>
      <c r="G146" s="34">
        <v>137540</v>
      </c>
      <c r="H146" s="11" t="str">
        <f t="shared" si="49"/>
        <v>N/A</v>
      </c>
      <c r="I146" s="12">
        <v>67.27</v>
      </c>
      <c r="J146" s="12">
        <v>13.65</v>
      </c>
      <c r="K146" s="41" t="s">
        <v>733</v>
      </c>
      <c r="L146" s="9" t="str">
        <f t="shared" si="44"/>
        <v>No</v>
      </c>
    </row>
    <row r="147" spans="1:12" x14ac:dyDescent="0.25">
      <c r="A147" s="2" t="s">
        <v>1003</v>
      </c>
      <c r="B147" s="33" t="s">
        <v>217</v>
      </c>
      <c r="C147" s="34">
        <v>64766</v>
      </c>
      <c r="D147" s="11" t="str">
        <f t="shared" si="47"/>
        <v>N/A</v>
      </c>
      <c r="E147" s="34">
        <v>79669</v>
      </c>
      <c r="F147" s="11" t="str">
        <f t="shared" si="48"/>
        <v>N/A</v>
      </c>
      <c r="G147" s="34">
        <v>125315</v>
      </c>
      <c r="H147" s="11" t="str">
        <f t="shared" si="49"/>
        <v>N/A</v>
      </c>
      <c r="I147" s="12">
        <v>23.01</v>
      </c>
      <c r="J147" s="12">
        <v>57.29</v>
      </c>
      <c r="K147" s="41" t="s">
        <v>733</v>
      </c>
      <c r="L147" s="9" t="str">
        <f t="shared" si="44"/>
        <v>No</v>
      </c>
    </row>
    <row r="148" spans="1:12" x14ac:dyDescent="0.25">
      <c r="A148" s="2" t="s">
        <v>1004</v>
      </c>
      <c r="B148" s="33" t="s">
        <v>217</v>
      </c>
      <c r="C148" s="34">
        <v>107236</v>
      </c>
      <c r="D148" s="11" t="str">
        <f t="shared" si="47"/>
        <v>N/A</v>
      </c>
      <c r="E148" s="34">
        <v>116750</v>
      </c>
      <c r="F148" s="11" t="str">
        <f t="shared" si="48"/>
        <v>N/A</v>
      </c>
      <c r="G148" s="34">
        <v>134452</v>
      </c>
      <c r="H148" s="11" t="str">
        <f t="shared" si="49"/>
        <v>N/A</v>
      </c>
      <c r="I148" s="12">
        <v>8.8719999999999999</v>
      </c>
      <c r="J148" s="12">
        <v>15.16</v>
      </c>
      <c r="K148" s="41" t="s">
        <v>733</v>
      </c>
      <c r="L148" s="9" t="str">
        <f t="shared" si="44"/>
        <v>No</v>
      </c>
    </row>
    <row r="149" spans="1:12" x14ac:dyDescent="0.25">
      <c r="A149" s="2" t="s">
        <v>1005</v>
      </c>
      <c r="B149" s="33" t="s">
        <v>217</v>
      </c>
      <c r="C149" s="34">
        <v>103497</v>
      </c>
      <c r="D149" s="11" t="str">
        <f t="shared" si="47"/>
        <v>N/A</v>
      </c>
      <c r="E149" s="34">
        <v>77609</v>
      </c>
      <c r="F149" s="11" t="str">
        <f t="shared" si="48"/>
        <v>N/A</v>
      </c>
      <c r="G149" s="34">
        <v>3989</v>
      </c>
      <c r="H149" s="11" t="str">
        <f t="shared" si="49"/>
        <v>N/A</v>
      </c>
      <c r="I149" s="12">
        <v>-25</v>
      </c>
      <c r="J149" s="12">
        <v>-94.9</v>
      </c>
      <c r="K149" s="41" t="s">
        <v>733</v>
      </c>
      <c r="L149" s="9" t="str">
        <f t="shared" si="44"/>
        <v>No</v>
      </c>
    </row>
    <row r="150" spans="1:12" ht="25" x14ac:dyDescent="0.25">
      <c r="A150" s="16" t="s">
        <v>1006</v>
      </c>
      <c r="B150" s="1" t="s">
        <v>217</v>
      </c>
      <c r="C150" s="1">
        <v>70237</v>
      </c>
      <c r="D150" s="11" t="str">
        <f t="shared" ref="D150:D155" si="50">IF($B150="N/A","N/A",IF(C150&gt;10,"No",IF(C150&lt;-10,"No","Yes")))</f>
        <v>N/A</v>
      </c>
      <c r="E150" s="1">
        <v>70242</v>
      </c>
      <c r="F150" s="11" t="str">
        <f t="shared" ref="F150:F155" si="51">IF($B150="N/A","N/A",IF(E150&gt;10,"No",IF(E150&lt;-10,"No","Yes")))</f>
        <v>N/A</v>
      </c>
      <c r="G150" s="1">
        <v>70474</v>
      </c>
      <c r="H150" s="11" t="str">
        <f t="shared" ref="H150:H155" si="52">IF($B150="N/A","N/A",IF(G150&gt;10,"No",IF(G150&lt;-10,"No","Yes")))</f>
        <v>N/A</v>
      </c>
      <c r="I150" s="12">
        <v>7.1000000000000004E-3</v>
      </c>
      <c r="J150" s="12">
        <v>0.33029999999999998</v>
      </c>
      <c r="K150" s="41" t="s">
        <v>732</v>
      </c>
      <c r="L150" s="9" t="str">
        <f t="shared" ref="L150:L155" si="53">IF(J150="Div by 0", "N/A", IF(K150="N/A","N/A", IF(J150&gt;VALUE(MID(K150,1,2)), "No", IF(J150&lt;-1*VALUE(MID(K150,1,2)), "No", "Yes"))))</f>
        <v>Yes</v>
      </c>
    </row>
    <row r="151" spans="1:12" x14ac:dyDescent="0.25">
      <c r="A151" s="6" t="s">
        <v>330</v>
      </c>
      <c r="B151" s="41" t="s">
        <v>217</v>
      </c>
      <c r="C151" s="13">
        <v>2.2681263293999998</v>
      </c>
      <c r="D151" s="11" t="str">
        <f t="shared" si="50"/>
        <v>N/A</v>
      </c>
      <c r="E151" s="13">
        <v>2.0086107008999998</v>
      </c>
      <c r="F151" s="11" t="str">
        <f t="shared" si="51"/>
        <v>N/A</v>
      </c>
      <c r="G151" s="13">
        <v>1.8792655734000001</v>
      </c>
      <c r="H151" s="11" t="str">
        <f t="shared" si="52"/>
        <v>N/A</v>
      </c>
      <c r="I151" s="12">
        <v>-11.4</v>
      </c>
      <c r="J151" s="12">
        <v>-6.44</v>
      </c>
      <c r="K151" s="41" t="s">
        <v>732</v>
      </c>
      <c r="L151" s="9" t="str">
        <f t="shared" si="53"/>
        <v>Yes</v>
      </c>
    </row>
    <row r="152" spans="1:12" x14ac:dyDescent="0.25">
      <c r="A152" s="2" t="s">
        <v>331</v>
      </c>
      <c r="B152" s="41" t="s">
        <v>217</v>
      </c>
      <c r="C152" s="13">
        <v>14.15575806</v>
      </c>
      <c r="D152" s="11" t="str">
        <f t="shared" si="50"/>
        <v>N/A</v>
      </c>
      <c r="E152" s="13">
        <v>13.17556098</v>
      </c>
      <c r="F152" s="11" t="str">
        <f t="shared" si="51"/>
        <v>N/A</v>
      </c>
      <c r="G152" s="13">
        <v>12.245412382</v>
      </c>
      <c r="H152" s="11" t="str">
        <f t="shared" si="52"/>
        <v>N/A</v>
      </c>
      <c r="I152" s="12">
        <v>-6.92</v>
      </c>
      <c r="J152" s="12">
        <v>-7.06</v>
      </c>
      <c r="K152" s="41" t="s">
        <v>732</v>
      </c>
      <c r="L152" s="9" t="str">
        <f t="shared" si="53"/>
        <v>Yes</v>
      </c>
    </row>
    <row r="153" spans="1:12" x14ac:dyDescent="0.25">
      <c r="A153" s="2" t="s">
        <v>332</v>
      </c>
      <c r="B153" s="41" t="s">
        <v>217</v>
      </c>
      <c r="C153" s="13">
        <v>2.9255899274999999</v>
      </c>
      <c r="D153" s="11" t="str">
        <f t="shared" si="50"/>
        <v>N/A</v>
      </c>
      <c r="E153" s="13">
        <v>2.7947387355000002</v>
      </c>
      <c r="F153" s="11" t="str">
        <f t="shared" si="51"/>
        <v>N/A</v>
      </c>
      <c r="G153" s="13">
        <v>2.6641365629</v>
      </c>
      <c r="H153" s="11" t="str">
        <f t="shared" si="52"/>
        <v>N/A</v>
      </c>
      <c r="I153" s="12">
        <v>-4.47</v>
      </c>
      <c r="J153" s="12">
        <v>-4.67</v>
      </c>
      <c r="K153" s="41" t="s">
        <v>732</v>
      </c>
      <c r="L153" s="9" t="str">
        <f t="shared" si="53"/>
        <v>Yes</v>
      </c>
    </row>
    <row r="154" spans="1:12" x14ac:dyDescent="0.25">
      <c r="A154" s="2" t="s">
        <v>333</v>
      </c>
      <c r="B154" s="41" t="s">
        <v>217</v>
      </c>
      <c r="C154" s="13">
        <v>8.3402349999999999E-4</v>
      </c>
      <c r="D154" s="11" t="str">
        <f t="shared" si="50"/>
        <v>N/A</v>
      </c>
      <c r="E154" s="13">
        <v>9.5562420000000004E-4</v>
      </c>
      <c r="F154" s="11" t="str">
        <f t="shared" si="51"/>
        <v>N/A</v>
      </c>
      <c r="G154" s="13">
        <v>8.3221680000000004E-4</v>
      </c>
      <c r="H154" s="11" t="str">
        <f t="shared" si="52"/>
        <v>N/A</v>
      </c>
      <c r="I154" s="12">
        <v>14.58</v>
      </c>
      <c r="J154" s="12">
        <v>-12.9</v>
      </c>
      <c r="K154" s="41" t="s">
        <v>732</v>
      </c>
      <c r="L154" s="9" t="str">
        <f t="shared" si="53"/>
        <v>Yes</v>
      </c>
    </row>
    <row r="155" spans="1:12" x14ac:dyDescent="0.25">
      <c r="A155" s="2" t="s">
        <v>334</v>
      </c>
      <c r="B155" s="41" t="s">
        <v>217</v>
      </c>
      <c r="C155" s="13">
        <v>8.5205344999999995E-3</v>
      </c>
      <c r="D155" s="11" t="str">
        <f t="shared" si="50"/>
        <v>N/A</v>
      </c>
      <c r="E155" s="13">
        <v>6.2339192999999998E-3</v>
      </c>
      <c r="F155" s="11" t="str">
        <f t="shared" si="51"/>
        <v>N/A</v>
      </c>
      <c r="G155" s="13">
        <v>4.2470791000000004E-3</v>
      </c>
      <c r="H155" s="11" t="str">
        <f t="shared" si="52"/>
        <v>N/A</v>
      </c>
      <c r="I155" s="12">
        <v>-26.8</v>
      </c>
      <c r="J155" s="12">
        <v>-31.9</v>
      </c>
      <c r="K155" s="41" t="s">
        <v>732</v>
      </c>
      <c r="L155" s="9" t="str">
        <f t="shared" si="53"/>
        <v>No</v>
      </c>
    </row>
    <row r="156" spans="1:12" x14ac:dyDescent="0.25">
      <c r="A156" s="16" t="s">
        <v>1007</v>
      </c>
      <c r="B156" s="33" t="s">
        <v>217</v>
      </c>
      <c r="C156" s="34">
        <v>77691</v>
      </c>
      <c r="D156" s="11" t="str">
        <f t="shared" ref="D156:D162" si="54">IF($B156="N/A","N/A",IF(C156&gt;10,"No",IF(C156&lt;-10,"No","Yes")))</f>
        <v>N/A</v>
      </c>
      <c r="E156" s="34">
        <v>101465</v>
      </c>
      <c r="F156" s="11" t="str">
        <f t="shared" ref="F156:F162" si="55">IF($B156="N/A","N/A",IF(E156&gt;10,"No",IF(E156&lt;-10,"No","Yes")))</f>
        <v>N/A</v>
      </c>
      <c r="G156" s="34">
        <v>82862</v>
      </c>
      <c r="H156" s="11" t="str">
        <f t="shared" ref="H156:H162" si="56">IF($B156="N/A","N/A",IF(G156&gt;10,"No",IF(G156&lt;-10,"No","Yes")))</f>
        <v>N/A</v>
      </c>
      <c r="I156" s="12">
        <v>30.6</v>
      </c>
      <c r="J156" s="12">
        <v>-18.3</v>
      </c>
      <c r="K156" s="41" t="s">
        <v>732</v>
      </c>
      <c r="L156" s="9" t="str">
        <f t="shared" ref="L156:L163" si="57">IF(J156="Div by 0", "N/A", IF(K156="N/A","N/A", IF(J156&gt;VALUE(MID(K156,1,2)), "No", IF(J156&lt;-1*VALUE(MID(K156,1,2)), "No", "Yes"))))</f>
        <v>Yes</v>
      </c>
    </row>
    <row r="157" spans="1:12" x14ac:dyDescent="0.25">
      <c r="A157" s="6" t="s">
        <v>1008</v>
      </c>
      <c r="B157" s="33" t="s">
        <v>217</v>
      </c>
      <c r="C157" s="8">
        <v>2.5088344129000002</v>
      </c>
      <c r="D157" s="11" t="str">
        <f t="shared" si="54"/>
        <v>N/A</v>
      </c>
      <c r="E157" s="8">
        <v>2.9014504822</v>
      </c>
      <c r="F157" s="11" t="str">
        <f t="shared" si="55"/>
        <v>N/A</v>
      </c>
      <c r="G157" s="8">
        <v>2.2096050165999999</v>
      </c>
      <c r="H157" s="11" t="str">
        <f t="shared" si="56"/>
        <v>N/A</v>
      </c>
      <c r="I157" s="12">
        <v>15.65</v>
      </c>
      <c r="J157" s="12">
        <v>-23.8</v>
      </c>
      <c r="K157" s="41" t="s">
        <v>732</v>
      </c>
      <c r="L157" s="9" t="str">
        <f t="shared" si="57"/>
        <v>Yes</v>
      </c>
    </row>
    <row r="158" spans="1:12" x14ac:dyDescent="0.25">
      <c r="A158" s="16" t="s">
        <v>1009</v>
      </c>
      <c r="B158" s="33" t="s">
        <v>217</v>
      </c>
      <c r="C158" s="8">
        <v>4.9614866571</v>
      </c>
      <c r="D158" s="11" t="str">
        <f t="shared" si="54"/>
        <v>N/A</v>
      </c>
      <c r="E158" s="8">
        <v>4.0935730481999997</v>
      </c>
      <c r="F158" s="11" t="str">
        <f t="shared" si="55"/>
        <v>N/A</v>
      </c>
      <c r="G158" s="8">
        <v>3.9416396267999998</v>
      </c>
      <c r="H158" s="11" t="str">
        <f t="shared" si="56"/>
        <v>N/A</v>
      </c>
      <c r="I158" s="12">
        <v>-17.5</v>
      </c>
      <c r="J158" s="12">
        <v>-3.71</v>
      </c>
      <c r="K158" s="41" t="s">
        <v>732</v>
      </c>
      <c r="L158" s="9" t="str">
        <f t="shared" si="57"/>
        <v>Yes</v>
      </c>
    </row>
    <row r="159" spans="1:12" x14ac:dyDescent="0.25">
      <c r="A159" s="16" t="s">
        <v>1010</v>
      </c>
      <c r="B159" s="33" t="s">
        <v>217</v>
      </c>
      <c r="C159" s="8">
        <v>9.5545193507999997</v>
      </c>
      <c r="D159" s="11" t="str">
        <f t="shared" si="54"/>
        <v>N/A</v>
      </c>
      <c r="E159" s="8">
        <v>9.2479519540999995</v>
      </c>
      <c r="F159" s="11" t="str">
        <f t="shared" si="55"/>
        <v>N/A</v>
      </c>
      <c r="G159" s="8">
        <v>8.5582329002000002</v>
      </c>
      <c r="H159" s="11" t="str">
        <f t="shared" si="56"/>
        <v>N/A</v>
      </c>
      <c r="I159" s="12">
        <v>-3.21</v>
      </c>
      <c r="J159" s="12">
        <v>-7.46</v>
      </c>
      <c r="K159" s="41" t="s">
        <v>732</v>
      </c>
      <c r="L159" s="9" t="str">
        <f t="shared" si="57"/>
        <v>Yes</v>
      </c>
    </row>
    <row r="160" spans="1:12" x14ac:dyDescent="0.25">
      <c r="A160" s="16" t="s">
        <v>1011</v>
      </c>
      <c r="B160" s="33" t="s">
        <v>217</v>
      </c>
      <c r="C160" s="8">
        <v>0.31526089860000001</v>
      </c>
      <c r="D160" s="11" t="str">
        <f t="shared" si="54"/>
        <v>N/A</v>
      </c>
      <c r="E160" s="8">
        <v>1.3726698228000001</v>
      </c>
      <c r="F160" s="11" t="str">
        <f t="shared" si="55"/>
        <v>N/A</v>
      </c>
      <c r="G160" s="8">
        <v>0.49558509000000001</v>
      </c>
      <c r="H160" s="11" t="str">
        <f t="shared" si="56"/>
        <v>N/A</v>
      </c>
      <c r="I160" s="12">
        <v>335.4</v>
      </c>
      <c r="J160" s="12">
        <v>-63.9</v>
      </c>
      <c r="K160" s="41" t="s">
        <v>732</v>
      </c>
      <c r="L160" s="9" t="str">
        <f t="shared" si="57"/>
        <v>No</v>
      </c>
    </row>
    <row r="161" spans="1:12" x14ac:dyDescent="0.25">
      <c r="A161" s="16" t="s">
        <v>1012</v>
      </c>
      <c r="B161" s="33" t="s">
        <v>217</v>
      </c>
      <c r="C161" s="8">
        <v>7.9859127200000005E-2</v>
      </c>
      <c r="D161" s="11" t="str">
        <f t="shared" si="54"/>
        <v>N/A</v>
      </c>
      <c r="E161" s="8">
        <v>0.59930633479999995</v>
      </c>
      <c r="F161" s="11" t="str">
        <f t="shared" si="55"/>
        <v>N/A</v>
      </c>
      <c r="G161" s="8">
        <v>0.2071778292</v>
      </c>
      <c r="H161" s="11" t="str">
        <f t="shared" si="56"/>
        <v>N/A</v>
      </c>
      <c r="I161" s="12">
        <v>650.5</v>
      </c>
      <c r="J161" s="12">
        <v>-65.400000000000006</v>
      </c>
      <c r="K161" s="41" t="s">
        <v>732</v>
      </c>
      <c r="L161" s="9" t="str">
        <f t="shared" si="57"/>
        <v>No</v>
      </c>
    </row>
    <row r="162" spans="1:12" x14ac:dyDescent="0.25">
      <c r="A162" s="2" t="s">
        <v>1013</v>
      </c>
      <c r="B162" s="33" t="s">
        <v>217</v>
      </c>
      <c r="C162" s="34">
        <v>1760</v>
      </c>
      <c r="D162" s="11" t="str">
        <f t="shared" si="54"/>
        <v>N/A</v>
      </c>
      <c r="E162" s="34">
        <v>2184</v>
      </c>
      <c r="F162" s="11" t="str">
        <f t="shared" si="55"/>
        <v>N/A</v>
      </c>
      <c r="G162" s="34">
        <v>2174</v>
      </c>
      <c r="H162" s="11" t="str">
        <f t="shared" si="56"/>
        <v>N/A</v>
      </c>
      <c r="I162" s="12">
        <v>24.09</v>
      </c>
      <c r="J162" s="12">
        <v>-0.45800000000000002</v>
      </c>
      <c r="K162" s="41" t="s">
        <v>732</v>
      </c>
      <c r="L162" s="9" t="str">
        <f t="shared" si="57"/>
        <v>Yes</v>
      </c>
    </row>
    <row r="163" spans="1:12" ht="25" x14ac:dyDescent="0.25">
      <c r="A163" s="16" t="s">
        <v>1014</v>
      </c>
      <c r="B163" s="33" t="s">
        <v>217</v>
      </c>
      <c r="C163" s="34">
        <v>93819</v>
      </c>
      <c r="D163" s="11" t="str">
        <f>IF($B163="N/A","N/A",IF(C163&gt;10,"No",IF(C163&lt;-10,"No","Yes")))</f>
        <v>N/A</v>
      </c>
      <c r="E163" s="34">
        <v>121101</v>
      </c>
      <c r="F163" s="11" t="str">
        <f>IF($B163="N/A","N/A",IF(E163&gt;10,"No",IF(E163&lt;-10,"No","Yes")))</f>
        <v>N/A</v>
      </c>
      <c r="G163" s="34">
        <v>107429</v>
      </c>
      <c r="H163" s="11" t="str">
        <f>IF($B163="N/A","N/A",IF(G163&gt;10,"No",IF(G163&lt;-10,"No","Yes")))</f>
        <v>N/A</v>
      </c>
      <c r="I163" s="12">
        <v>29.08</v>
      </c>
      <c r="J163" s="12">
        <v>-11.3</v>
      </c>
      <c r="K163" s="41" t="s">
        <v>732</v>
      </c>
      <c r="L163" s="9" t="str">
        <f t="shared" si="57"/>
        <v>Yes</v>
      </c>
    </row>
    <row r="164" spans="1:12" x14ac:dyDescent="0.25">
      <c r="A164" s="4" t="s">
        <v>1015</v>
      </c>
      <c r="B164" s="33" t="s">
        <v>217</v>
      </c>
      <c r="C164" s="34">
        <v>62384</v>
      </c>
      <c r="D164" s="11" t="str">
        <f t="shared" ref="D164:D238" si="58">IF($B164="N/A","N/A",IF(C164&gt;10,"No",IF(C164&lt;-10,"No","Yes")))</f>
        <v>N/A</v>
      </c>
      <c r="E164" s="34">
        <v>73219</v>
      </c>
      <c r="F164" s="11" t="str">
        <f t="shared" ref="F164:F238" si="59">IF($B164="N/A","N/A",IF(E164&gt;10,"No",IF(E164&lt;-10,"No","Yes")))</f>
        <v>N/A</v>
      </c>
      <c r="G164" s="34">
        <v>79879</v>
      </c>
      <c r="H164" s="11" t="str">
        <f t="shared" ref="H164:H227" si="60">IF($B164="N/A","N/A",IF(G164&gt;10,"No",IF(G164&lt;-10,"No","Yes")))</f>
        <v>N/A</v>
      </c>
      <c r="I164" s="12">
        <v>17.37</v>
      </c>
      <c r="J164" s="12">
        <v>9.0960000000000001</v>
      </c>
      <c r="K164" s="41" t="s">
        <v>732</v>
      </c>
      <c r="L164" s="9" t="str">
        <f t="shared" ref="L164:L227" si="61">IF(J164="Div by 0", "N/A", IF(K164="N/A","N/A", IF(J164&gt;VALUE(MID(K164,1,2)), "No", IF(J164&lt;-1*VALUE(MID(K164,1,2)), "No", "Yes"))))</f>
        <v>Yes</v>
      </c>
    </row>
    <row r="165" spans="1:12" x14ac:dyDescent="0.25">
      <c r="A165" s="50" t="s">
        <v>71</v>
      </c>
      <c r="B165" s="33" t="s">
        <v>217</v>
      </c>
      <c r="C165" s="8">
        <v>2.0145335497999999</v>
      </c>
      <c r="D165" s="11" t="str">
        <f t="shared" si="58"/>
        <v>N/A</v>
      </c>
      <c r="E165" s="8">
        <v>2.0937397412999998</v>
      </c>
      <c r="F165" s="11" t="str">
        <f t="shared" si="59"/>
        <v>N/A</v>
      </c>
      <c r="G165" s="8">
        <v>2.1300600894000001</v>
      </c>
      <c r="H165" s="11" t="str">
        <f t="shared" si="60"/>
        <v>N/A</v>
      </c>
      <c r="I165" s="12">
        <v>3.9319999999999999</v>
      </c>
      <c r="J165" s="12">
        <v>1.7350000000000001</v>
      </c>
      <c r="K165" s="41" t="s">
        <v>732</v>
      </c>
      <c r="L165" s="9" t="str">
        <f t="shared" si="61"/>
        <v>Yes</v>
      </c>
    </row>
    <row r="166" spans="1:12" x14ac:dyDescent="0.25">
      <c r="A166" s="4" t="s">
        <v>111</v>
      </c>
      <c r="B166" s="33" t="s">
        <v>217</v>
      </c>
      <c r="C166" s="8">
        <v>6.9739666638999998</v>
      </c>
      <c r="D166" s="11" t="str">
        <f t="shared" si="58"/>
        <v>N/A</v>
      </c>
      <c r="E166" s="8">
        <v>8.0305301895000003</v>
      </c>
      <c r="F166" s="11" t="str">
        <f t="shared" si="59"/>
        <v>N/A</v>
      </c>
      <c r="G166" s="8">
        <v>8.7029551412000004</v>
      </c>
      <c r="H166" s="11" t="str">
        <f t="shared" si="60"/>
        <v>N/A</v>
      </c>
      <c r="I166" s="12">
        <v>15.15</v>
      </c>
      <c r="J166" s="12">
        <v>8.3729999999999993</v>
      </c>
      <c r="K166" s="41" t="s">
        <v>732</v>
      </c>
      <c r="L166" s="9" t="str">
        <f t="shared" si="61"/>
        <v>Yes</v>
      </c>
    </row>
    <row r="167" spans="1:12" x14ac:dyDescent="0.25">
      <c r="A167" s="4" t="s">
        <v>112</v>
      </c>
      <c r="B167" s="33" t="s">
        <v>217</v>
      </c>
      <c r="C167" s="8">
        <v>6.3426818235000004</v>
      </c>
      <c r="D167" s="11" t="str">
        <f t="shared" si="58"/>
        <v>N/A</v>
      </c>
      <c r="E167" s="8">
        <v>6.6309541996999997</v>
      </c>
      <c r="F167" s="11" t="str">
        <f t="shared" si="59"/>
        <v>N/A</v>
      </c>
      <c r="G167" s="8">
        <v>6.5118284965999997</v>
      </c>
      <c r="H167" s="11" t="str">
        <f t="shared" si="60"/>
        <v>N/A</v>
      </c>
      <c r="I167" s="12">
        <v>4.5449999999999999</v>
      </c>
      <c r="J167" s="12">
        <v>-1.8</v>
      </c>
      <c r="K167" s="41" t="s">
        <v>732</v>
      </c>
      <c r="L167" s="9" t="str">
        <f t="shared" si="61"/>
        <v>Yes</v>
      </c>
    </row>
    <row r="168" spans="1:12" x14ac:dyDescent="0.25">
      <c r="A168" s="4" t="s">
        <v>113</v>
      </c>
      <c r="B168" s="33" t="s">
        <v>217</v>
      </c>
      <c r="C168" s="8">
        <v>2.3352659200000001E-2</v>
      </c>
      <c r="D168" s="11" t="str">
        <f t="shared" si="58"/>
        <v>N/A</v>
      </c>
      <c r="E168" s="8">
        <v>1.78195804E-2</v>
      </c>
      <c r="F168" s="11" t="str">
        <f t="shared" si="59"/>
        <v>N/A</v>
      </c>
      <c r="G168" s="8">
        <v>1.52399697E-2</v>
      </c>
      <c r="H168" s="11" t="str">
        <f t="shared" si="60"/>
        <v>N/A</v>
      </c>
      <c r="I168" s="12">
        <v>-23.7</v>
      </c>
      <c r="J168" s="12">
        <v>-14.5</v>
      </c>
      <c r="K168" s="41" t="s">
        <v>732</v>
      </c>
      <c r="L168" s="9" t="str">
        <f t="shared" si="61"/>
        <v>Yes</v>
      </c>
    </row>
    <row r="169" spans="1:12" x14ac:dyDescent="0.25">
      <c r="A169" s="4" t="s">
        <v>114</v>
      </c>
      <c r="B169" s="33" t="s">
        <v>217</v>
      </c>
      <c r="C169" s="8">
        <v>5.8474256E-3</v>
      </c>
      <c r="D169" s="11" t="str">
        <f t="shared" si="58"/>
        <v>N/A</v>
      </c>
      <c r="E169" s="8">
        <v>1.8418397999999999E-2</v>
      </c>
      <c r="F169" s="11" t="str">
        <f t="shared" si="59"/>
        <v>N/A</v>
      </c>
      <c r="G169" s="8">
        <v>1.11485827E-2</v>
      </c>
      <c r="H169" s="11" t="str">
        <f t="shared" si="60"/>
        <v>N/A</v>
      </c>
      <c r="I169" s="12">
        <v>215</v>
      </c>
      <c r="J169" s="12">
        <v>-39.5</v>
      </c>
      <c r="K169" s="41" t="s">
        <v>732</v>
      </c>
      <c r="L169" s="9" t="str">
        <f t="shared" si="61"/>
        <v>No</v>
      </c>
    </row>
    <row r="170" spans="1:12" x14ac:dyDescent="0.25">
      <c r="A170" s="4" t="s">
        <v>428</v>
      </c>
      <c r="B170" s="33" t="s">
        <v>217</v>
      </c>
      <c r="C170" s="34">
        <v>26319</v>
      </c>
      <c r="D170" s="11" t="str">
        <f>IF($B170="N/A","N/A",IF(C170&gt;10,"No",IF(C170&lt;-10,"No","Yes")))</f>
        <v>N/A</v>
      </c>
      <c r="E170" s="34">
        <v>32089</v>
      </c>
      <c r="F170" s="11" t="str">
        <f>IF($B170="N/A","N/A",IF(E170&gt;10,"No",IF(E170&lt;-10,"No","Yes")))</f>
        <v>N/A</v>
      </c>
      <c r="G170" s="34">
        <v>37655</v>
      </c>
      <c r="H170" s="11" t="str">
        <f>IF($B170="N/A","N/A",IF(G170&gt;10,"No",IF(G170&lt;-10,"No","Yes")))</f>
        <v>N/A</v>
      </c>
      <c r="I170" s="12">
        <v>21.92</v>
      </c>
      <c r="J170" s="12">
        <v>17.350000000000001</v>
      </c>
      <c r="K170" s="41" t="s">
        <v>732</v>
      </c>
      <c r="L170" s="9" t="str">
        <f t="shared" si="61"/>
        <v>Yes</v>
      </c>
    </row>
    <row r="171" spans="1:12" x14ac:dyDescent="0.25">
      <c r="A171" s="4" t="s">
        <v>429</v>
      </c>
      <c r="B171" s="33" t="s">
        <v>217</v>
      </c>
      <c r="C171" s="34">
        <v>191</v>
      </c>
      <c r="D171" s="11" t="str">
        <f>IF($B171="N/A","N/A",IF(C171&gt;10,"No",IF(C171&lt;-10,"No","Yes")))</f>
        <v>N/A</v>
      </c>
      <c r="E171" s="34">
        <v>317</v>
      </c>
      <c r="F171" s="11" t="str">
        <f>IF($B171="N/A","N/A",IF(E171&gt;10,"No",IF(E171&lt;-10,"No","Yes")))</f>
        <v>N/A</v>
      </c>
      <c r="G171" s="34">
        <v>324</v>
      </c>
      <c r="H171" s="11" t="str">
        <f>IF($B171="N/A","N/A",IF(G171&gt;10,"No",IF(G171&lt;-10,"No","Yes")))</f>
        <v>N/A</v>
      </c>
      <c r="I171" s="12">
        <v>65.97</v>
      </c>
      <c r="J171" s="12">
        <v>2.2080000000000002</v>
      </c>
      <c r="K171" s="41" t="s">
        <v>732</v>
      </c>
      <c r="L171" s="9" t="str">
        <f t="shared" si="61"/>
        <v>Yes</v>
      </c>
    </row>
    <row r="172" spans="1:12" x14ac:dyDescent="0.25">
      <c r="A172" s="4" t="s">
        <v>430</v>
      </c>
      <c r="B172" s="33" t="s">
        <v>217</v>
      </c>
      <c r="C172" s="34">
        <v>19243</v>
      </c>
      <c r="D172" s="11" t="str">
        <f>IF($B172="N/A","N/A",IF(C172&gt;10,"No",IF(C172&lt;-10,"No","Yes")))</f>
        <v>N/A</v>
      </c>
      <c r="E172" s="34">
        <v>22681</v>
      </c>
      <c r="F172" s="11" t="str">
        <f>IF($B172="N/A","N/A",IF(E172&gt;10,"No",IF(E172&lt;-10,"No","Yes")))</f>
        <v>N/A</v>
      </c>
      <c r="G172" s="34">
        <v>23989</v>
      </c>
      <c r="H172" s="11" t="str">
        <f>IF($B172="N/A","N/A",IF(G172&gt;10,"No",IF(G172&lt;-10,"No","Yes")))</f>
        <v>N/A</v>
      </c>
      <c r="I172" s="12">
        <v>17.87</v>
      </c>
      <c r="J172" s="12">
        <v>5.7670000000000003</v>
      </c>
      <c r="K172" s="41" t="s">
        <v>732</v>
      </c>
      <c r="L172" s="9" t="str">
        <f t="shared" si="61"/>
        <v>Yes</v>
      </c>
    </row>
    <row r="173" spans="1:12" x14ac:dyDescent="0.25">
      <c r="A173" s="4" t="s">
        <v>431</v>
      </c>
      <c r="B173" s="33" t="s">
        <v>217</v>
      </c>
      <c r="C173" s="34">
        <v>16232</v>
      </c>
      <c r="D173" s="11" t="str">
        <f>IF($B173="N/A","N/A",IF(C173&gt;10,"No",IF(C173&lt;-10,"No","Yes")))</f>
        <v>N/A</v>
      </c>
      <c r="E173" s="34">
        <v>17685</v>
      </c>
      <c r="F173" s="11" t="str">
        <f>IF($B173="N/A","N/A",IF(E173&gt;10,"No",IF(E173&lt;-10,"No","Yes")))</f>
        <v>N/A</v>
      </c>
      <c r="G173" s="34">
        <v>17534</v>
      </c>
      <c r="H173" s="11" t="str">
        <f>IF($B173="N/A","N/A",IF(G173&gt;10,"No",IF(G173&lt;-10,"No","Yes")))</f>
        <v>N/A</v>
      </c>
      <c r="I173" s="12">
        <v>8.9510000000000005</v>
      </c>
      <c r="J173" s="12">
        <v>-0.85399999999999998</v>
      </c>
      <c r="K173" s="41" t="s">
        <v>732</v>
      </c>
      <c r="L173" s="9" t="str">
        <f t="shared" si="61"/>
        <v>Yes</v>
      </c>
    </row>
    <row r="174" spans="1:12" x14ac:dyDescent="0.25">
      <c r="A174" s="4" t="s">
        <v>432</v>
      </c>
      <c r="B174" s="33" t="s">
        <v>217</v>
      </c>
      <c r="C174" s="34">
        <v>399</v>
      </c>
      <c r="D174" s="11" t="str">
        <f>IF($B174="N/A","N/A",IF(C174&gt;10,"No",IF(C174&lt;-10,"No","Yes")))</f>
        <v>N/A</v>
      </c>
      <c r="E174" s="34">
        <v>447</v>
      </c>
      <c r="F174" s="11" t="str">
        <f>IF($B174="N/A","N/A",IF(E174&gt;10,"No",IF(E174&lt;-10,"No","Yes")))</f>
        <v>N/A</v>
      </c>
      <c r="G174" s="34">
        <v>377</v>
      </c>
      <c r="H174" s="11" t="str">
        <f>IF($B174="N/A","N/A",IF(G174&gt;10,"No",IF(G174&lt;-10,"No","Yes")))</f>
        <v>N/A</v>
      </c>
      <c r="I174" s="12">
        <v>12.03</v>
      </c>
      <c r="J174" s="12">
        <v>-15.7</v>
      </c>
      <c r="K174" s="41" t="s">
        <v>732</v>
      </c>
      <c r="L174" s="9" t="str">
        <f t="shared" si="61"/>
        <v>Yes</v>
      </c>
    </row>
    <row r="175" spans="1:12" x14ac:dyDescent="0.25">
      <c r="A175" s="6" t="s">
        <v>1016</v>
      </c>
      <c r="B175" s="33" t="s">
        <v>217</v>
      </c>
      <c r="C175" s="34">
        <v>12702</v>
      </c>
      <c r="D175" s="11" t="str">
        <f t="shared" si="58"/>
        <v>N/A</v>
      </c>
      <c r="E175" s="34">
        <v>15955</v>
      </c>
      <c r="F175" s="11" t="str">
        <f t="shared" si="59"/>
        <v>N/A</v>
      </c>
      <c r="G175" s="34">
        <v>17068</v>
      </c>
      <c r="H175" s="11" t="str">
        <f t="shared" si="60"/>
        <v>N/A</v>
      </c>
      <c r="I175" s="12">
        <v>25.61</v>
      </c>
      <c r="J175" s="12">
        <v>6.976</v>
      </c>
      <c r="K175" s="41" t="s">
        <v>732</v>
      </c>
      <c r="L175" s="9" t="str">
        <f t="shared" si="61"/>
        <v>Yes</v>
      </c>
    </row>
    <row r="176" spans="1:12" x14ac:dyDescent="0.25">
      <c r="A176" s="4" t="s">
        <v>1017</v>
      </c>
      <c r="B176" s="33" t="s">
        <v>217</v>
      </c>
      <c r="C176" s="34">
        <v>9303</v>
      </c>
      <c r="D176" s="11" t="str">
        <f>IF($B176="N/A","N/A",IF(C176&gt;10,"No",IF(C176&lt;-10,"No","Yes")))</f>
        <v>N/A</v>
      </c>
      <c r="E176" s="34">
        <v>11476</v>
      </c>
      <c r="F176" s="11" t="str">
        <f>IF($B176="N/A","N/A",IF(E176&gt;10,"No",IF(E176&lt;-10,"No","Yes")))</f>
        <v>N/A</v>
      </c>
      <c r="G176" s="34">
        <v>12270</v>
      </c>
      <c r="H176" s="11" t="str">
        <f>IF($B176="N/A","N/A",IF(G176&gt;10,"No",IF(G176&lt;-10,"No","Yes")))</f>
        <v>N/A</v>
      </c>
      <c r="I176" s="12">
        <v>23.36</v>
      </c>
      <c r="J176" s="12">
        <v>6.9189999999999996</v>
      </c>
      <c r="K176" s="41" t="s">
        <v>732</v>
      </c>
      <c r="L176" s="9" t="str">
        <f t="shared" si="61"/>
        <v>Yes</v>
      </c>
    </row>
    <row r="177" spans="1:12" x14ac:dyDescent="0.25">
      <c r="A177" s="4" t="s">
        <v>1018</v>
      </c>
      <c r="B177" s="33" t="s">
        <v>217</v>
      </c>
      <c r="C177" s="34">
        <v>96</v>
      </c>
      <c r="D177" s="11" t="str">
        <f>IF($B177="N/A","N/A",IF(C177&gt;10,"No",IF(C177&lt;-10,"No","Yes")))</f>
        <v>N/A</v>
      </c>
      <c r="E177" s="34">
        <v>166</v>
      </c>
      <c r="F177" s="11" t="str">
        <f>IF($B177="N/A","N/A",IF(E177&gt;10,"No",IF(E177&lt;-10,"No","Yes")))</f>
        <v>N/A</v>
      </c>
      <c r="G177" s="34">
        <v>197</v>
      </c>
      <c r="H177" s="11" t="str">
        <f>IF($B177="N/A","N/A",IF(G177&gt;10,"No",IF(G177&lt;-10,"No","Yes")))</f>
        <v>N/A</v>
      </c>
      <c r="I177" s="12">
        <v>72.92</v>
      </c>
      <c r="J177" s="12">
        <v>18.670000000000002</v>
      </c>
      <c r="K177" s="41" t="s">
        <v>732</v>
      </c>
      <c r="L177" s="9" t="str">
        <f t="shared" si="61"/>
        <v>Yes</v>
      </c>
    </row>
    <row r="178" spans="1:12" ht="25" x14ac:dyDescent="0.25">
      <c r="A178" s="4" t="s">
        <v>1019</v>
      </c>
      <c r="B178" s="33" t="s">
        <v>217</v>
      </c>
      <c r="C178" s="34">
        <v>2762</v>
      </c>
      <c r="D178" s="11" t="str">
        <f>IF($B178="N/A","N/A",IF(C178&gt;10,"No",IF(C178&lt;-10,"No","Yes")))</f>
        <v>N/A</v>
      </c>
      <c r="E178" s="34">
        <v>3504</v>
      </c>
      <c r="F178" s="11" t="str">
        <f>IF($B178="N/A","N/A",IF(E178&gt;10,"No",IF(E178&lt;-10,"No","Yes")))</f>
        <v>N/A</v>
      </c>
      <c r="G178" s="34">
        <v>3734</v>
      </c>
      <c r="H178" s="11" t="str">
        <f>IF($B178="N/A","N/A",IF(G178&gt;10,"No",IF(G178&lt;-10,"No","Yes")))</f>
        <v>N/A</v>
      </c>
      <c r="I178" s="12">
        <v>26.86</v>
      </c>
      <c r="J178" s="12">
        <v>6.5640000000000001</v>
      </c>
      <c r="K178" s="41" t="s">
        <v>732</v>
      </c>
      <c r="L178" s="9" t="str">
        <f t="shared" si="61"/>
        <v>Yes</v>
      </c>
    </row>
    <row r="179" spans="1:12" x14ac:dyDescent="0.25">
      <c r="A179" s="4" t="s">
        <v>1020</v>
      </c>
      <c r="B179" s="33" t="s">
        <v>217</v>
      </c>
      <c r="C179" s="34">
        <v>540</v>
      </c>
      <c r="D179" s="11" t="str">
        <f>IF($B179="N/A","N/A",IF(C179&gt;10,"No",IF(C179&lt;-10,"No","Yes")))</f>
        <v>N/A</v>
      </c>
      <c r="E179" s="34">
        <v>803</v>
      </c>
      <c r="F179" s="11" t="str">
        <f>IF($B179="N/A","N/A",IF(E179&gt;10,"No",IF(E179&lt;-10,"No","Yes")))</f>
        <v>N/A</v>
      </c>
      <c r="G179" s="34">
        <v>861</v>
      </c>
      <c r="H179" s="11" t="str">
        <f>IF($B179="N/A","N/A",IF(G179&gt;10,"No",IF(G179&lt;-10,"No","Yes")))</f>
        <v>N/A</v>
      </c>
      <c r="I179" s="12">
        <v>48.7</v>
      </c>
      <c r="J179" s="12">
        <v>7.2229999999999999</v>
      </c>
      <c r="K179" s="41" t="s">
        <v>732</v>
      </c>
      <c r="L179" s="9" t="str">
        <f t="shared" si="61"/>
        <v>Yes</v>
      </c>
    </row>
    <row r="180" spans="1:12" ht="25" x14ac:dyDescent="0.25">
      <c r="A180" s="4" t="s">
        <v>1021</v>
      </c>
      <c r="B180" s="33" t="s">
        <v>217</v>
      </c>
      <c r="C180" s="34">
        <v>11</v>
      </c>
      <c r="D180" s="11" t="str">
        <f>IF($B180="N/A","N/A",IF(C180&gt;10,"No",IF(C180&lt;-10,"No","Yes")))</f>
        <v>N/A</v>
      </c>
      <c r="E180" s="34">
        <v>11</v>
      </c>
      <c r="F180" s="11" t="str">
        <f>IF($B180="N/A","N/A",IF(E180&gt;10,"No",IF(E180&lt;-10,"No","Yes")))</f>
        <v>N/A</v>
      </c>
      <c r="G180" s="34">
        <v>11</v>
      </c>
      <c r="H180" s="11" t="str">
        <f>IF($B180="N/A","N/A",IF(G180&gt;10,"No",IF(G180&lt;-10,"No","Yes")))</f>
        <v>N/A</v>
      </c>
      <c r="I180" s="12">
        <v>500</v>
      </c>
      <c r="J180" s="12">
        <v>0</v>
      </c>
      <c r="K180" s="41" t="s">
        <v>732</v>
      </c>
      <c r="L180" s="9" t="str">
        <f t="shared" si="61"/>
        <v>Yes</v>
      </c>
    </row>
    <row r="181" spans="1:12" x14ac:dyDescent="0.25">
      <c r="A181" s="6" t="s">
        <v>1022</v>
      </c>
      <c r="B181" s="33" t="s">
        <v>217</v>
      </c>
      <c r="C181" s="34">
        <v>18033</v>
      </c>
      <c r="D181" s="11" t="str">
        <f t="shared" si="58"/>
        <v>N/A</v>
      </c>
      <c r="E181" s="34">
        <v>21361</v>
      </c>
      <c r="F181" s="11" t="str">
        <f t="shared" si="59"/>
        <v>N/A</v>
      </c>
      <c r="G181" s="34">
        <v>26271</v>
      </c>
      <c r="H181" s="11" t="str">
        <f t="shared" si="60"/>
        <v>N/A</v>
      </c>
      <c r="I181" s="12">
        <v>18.46</v>
      </c>
      <c r="J181" s="12">
        <v>22.99</v>
      </c>
      <c r="K181" s="41" t="s">
        <v>732</v>
      </c>
      <c r="L181" s="9" t="str">
        <f t="shared" si="61"/>
        <v>Yes</v>
      </c>
    </row>
    <row r="182" spans="1:12" x14ac:dyDescent="0.25">
      <c r="A182" s="4" t="s">
        <v>1023</v>
      </c>
      <c r="B182" s="33" t="s">
        <v>217</v>
      </c>
      <c r="C182" s="34">
        <v>16478</v>
      </c>
      <c r="D182" s="11" t="str">
        <f t="shared" si="58"/>
        <v>N/A</v>
      </c>
      <c r="E182" s="34">
        <v>19587</v>
      </c>
      <c r="F182" s="11" t="str">
        <f t="shared" si="59"/>
        <v>N/A</v>
      </c>
      <c r="G182" s="34">
        <v>24121</v>
      </c>
      <c r="H182" s="11" t="str">
        <f t="shared" si="60"/>
        <v>N/A</v>
      </c>
      <c r="I182" s="12">
        <v>18.87</v>
      </c>
      <c r="J182" s="12">
        <v>23.15</v>
      </c>
      <c r="K182" s="41" t="s">
        <v>732</v>
      </c>
      <c r="L182" s="9" t="str">
        <f t="shared" si="61"/>
        <v>Yes</v>
      </c>
    </row>
    <row r="183" spans="1:12" x14ac:dyDescent="0.25">
      <c r="A183" s="4" t="s">
        <v>1024</v>
      </c>
      <c r="B183" s="33" t="s">
        <v>217</v>
      </c>
      <c r="C183" s="34">
        <v>93</v>
      </c>
      <c r="D183" s="11" t="str">
        <f t="shared" si="58"/>
        <v>N/A</v>
      </c>
      <c r="E183" s="34">
        <v>144</v>
      </c>
      <c r="F183" s="11" t="str">
        <f t="shared" si="59"/>
        <v>N/A</v>
      </c>
      <c r="G183" s="34">
        <v>114</v>
      </c>
      <c r="H183" s="11" t="str">
        <f t="shared" si="60"/>
        <v>N/A</v>
      </c>
      <c r="I183" s="12">
        <v>54.84</v>
      </c>
      <c r="J183" s="12">
        <v>-20.8</v>
      </c>
      <c r="K183" s="41" t="s">
        <v>732</v>
      </c>
      <c r="L183" s="9" t="str">
        <f t="shared" si="61"/>
        <v>Yes</v>
      </c>
    </row>
    <row r="184" spans="1:12" x14ac:dyDescent="0.25">
      <c r="A184" s="4" t="s">
        <v>1025</v>
      </c>
      <c r="B184" s="33" t="s">
        <v>217</v>
      </c>
      <c r="C184" s="34">
        <v>1435</v>
      </c>
      <c r="D184" s="11" t="str">
        <f t="shared" si="58"/>
        <v>N/A</v>
      </c>
      <c r="E184" s="34">
        <v>1604</v>
      </c>
      <c r="F184" s="11" t="str">
        <f t="shared" si="59"/>
        <v>N/A</v>
      </c>
      <c r="G184" s="34">
        <v>2005</v>
      </c>
      <c r="H184" s="11" t="str">
        <f t="shared" si="60"/>
        <v>N/A</v>
      </c>
      <c r="I184" s="12">
        <v>11.78</v>
      </c>
      <c r="J184" s="12">
        <v>25</v>
      </c>
      <c r="K184" s="41" t="s">
        <v>732</v>
      </c>
      <c r="L184" s="9" t="str">
        <f t="shared" si="61"/>
        <v>Yes</v>
      </c>
    </row>
    <row r="185" spans="1:12" x14ac:dyDescent="0.25">
      <c r="A185" s="4" t="s">
        <v>1026</v>
      </c>
      <c r="B185" s="33" t="s">
        <v>217</v>
      </c>
      <c r="C185" s="34">
        <v>27</v>
      </c>
      <c r="D185" s="11" t="str">
        <f t="shared" si="58"/>
        <v>N/A</v>
      </c>
      <c r="E185" s="34">
        <v>26</v>
      </c>
      <c r="F185" s="11" t="str">
        <f t="shared" si="59"/>
        <v>N/A</v>
      </c>
      <c r="G185" s="34">
        <v>31</v>
      </c>
      <c r="H185" s="11" t="str">
        <f t="shared" si="60"/>
        <v>N/A</v>
      </c>
      <c r="I185" s="12">
        <v>-3.7</v>
      </c>
      <c r="J185" s="12">
        <v>19.23</v>
      </c>
      <c r="K185" s="41" t="s">
        <v>732</v>
      </c>
      <c r="L185" s="9" t="str">
        <f t="shared" si="61"/>
        <v>Yes</v>
      </c>
    </row>
    <row r="186" spans="1:12" x14ac:dyDescent="0.25">
      <c r="A186" s="4" t="s">
        <v>1027</v>
      </c>
      <c r="B186" s="33" t="s">
        <v>217</v>
      </c>
      <c r="C186" s="34">
        <v>0</v>
      </c>
      <c r="D186" s="11" t="str">
        <f t="shared" si="58"/>
        <v>N/A</v>
      </c>
      <c r="E186" s="34">
        <v>0</v>
      </c>
      <c r="F186" s="11" t="str">
        <f t="shared" si="59"/>
        <v>N/A</v>
      </c>
      <c r="G186" s="34">
        <v>0</v>
      </c>
      <c r="H186" s="11" t="str">
        <f t="shared" si="60"/>
        <v>N/A</v>
      </c>
      <c r="I186" s="12" t="s">
        <v>1742</v>
      </c>
      <c r="J186" s="12" t="s">
        <v>1742</v>
      </c>
      <c r="K186" s="41" t="s">
        <v>732</v>
      </c>
      <c r="L186" s="9" t="str">
        <f t="shared" si="61"/>
        <v>N/A</v>
      </c>
    </row>
    <row r="187" spans="1:12" x14ac:dyDescent="0.25">
      <c r="A187" s="6" t="s">
        <v>1028</v>
      </c>
      <c r="B187" s="41" t="s">
        <v>217</v>
      </c>
      <c r="C187" s="1">
        <v>11</v>
      </c>
      <c r="D187" s="11" t="str">
        <f t="shared" si="58"/>
        <v>N/A</v>
      </c>
      <c r="E187" s="1">
        <v>11</v>
      </c>
      <c r="F187" s="11" t="str">
        <f t="shared" si="59"/>
        <v>N/A</v>
      </c>
      <c r="G187" s="1">
        <v>11</v>
      </c>
      <c r="H187" s="11" t="str">
        <f t="shared" si="60"/>
        <v>N/A</v>
      </c>
      <c r="I187" s="12">
        <v>0</v>
      </c>
      <c r="J187" s="12">
        <v>0</v>
      </c>
      <c r="K187" s="41" t="s">
        <v>732</v>
      </c>
      <c r="L187" s="11" t="str">
        <f t="shared" si="61"/>
        <v>Yes</v>
      </c>
    </row>
    <row r="188" spans="1:12" x14ac:dyDescent="0.25">
      <c r="A188" s="4" t="s">
        <v>1029</v>
      </c>
      <c r="B188" s="33" t="s">
        <v>217</v>
      </c>
      <c r="C188" s="34">
        <v>0</v>
      </c>
      <c r="D188" s="11" t="str">
        <f t="shared" si="58"/>
        <v>N/A</v>
      </c>
      <c r="E188" s="34">
        <v>0</v>
      </c>
      <c r="F188" s="11" t="str">
        <f t="shared" si="59"/>
        <v>N/A</v>
      </c>
      <c r="G188" s="34">
        <v>0</v>
      </c>
      <c r="H188" s="11" t="str">
        <f t="shared" si="60"/>
        <v>N/A</v>
      </c>
      <c r="I188" s="12" t="s">
        <v>1742</v>
      </c>
      <c r="J188" s="12" t="s">
        <v>1742</v>
      </c>
      <c r="K188" s="41" t="s">
        <v>732</v>
      </c>
      <c r="L188" s="9" t="str">
        <f t="shared" si="61"/>
        <v>N/A</v>
      </c>
    </row>
    <row r="189" spans="1:12" x14ac:dyDescent="0.25">
      <c r="A189" s="4" t="s">
        <v>1030</v>
      </c>
      <c r="B189" s="33" t="s">
        <v>217</v>
      </c>
      <c r="C189" s="34">
        <v>0</v>
      </c>
      <c r="D189" s="11" t="str">
        <f t="shared" si="58"/>
        <v>N/A</v>
      </c>
      <c r="E189" s="34">
        <v>0</v>
      </c>
      <c r="F189" s="11" t="str">
        <f t="shared" si="59"/>
        <v>N/A</v>
      </c>
      <c r="G189" s="34">
        <v>0</v>
      </c>
      <c r="H189" s="11" t="str">
        <f t="shared" si="60"/>
        <v>N/A</v>
      </c>
      <c r="I189" s="12" t="s">
        <v>1742</v>
      </c>
      <c r="J189" s="12" t="s">
        <v>1742</v>
      </c>
      <c r="K189" s="41" t="s">
        <v>732</v>
      </c>
      <c r="L189" s="9" t="str">
        <f t="shared" si="61"/>
        <v>N/A</v>
      </c>
    </row>
    <row r="190" spans="1:12" x14ac:dyDescent="0.25">
      <c r="A190" s="4" t="s">
        <v>1031</v>
      </c>
      <c r="B190" s="33" t="s">
        <v>217</v>
      </c>
      <c r="C190" s="34">
        <v>0</v>
      </c>
      <c r="D190" s="11" t="str">
        <f t="shared" si="58"/>
        <v>N/A</v>
      </c>
      <c r="E190" s="34">
        <v>0</v>
      </c>
      <c r="F190" s="11" t="str">
        <f t="shared" si="59"/>
        <v>N/A</v>
      </c>
      <c r="G190" s="34">
        <v>0</v>
      </c>
      <c r="H190" s="11" t="str">
        <f t="shared" si="60"/>
        <v>N/A</v>
      </c>
      <c r="I190" s="12" t="s">
        <v>1742</v>
      </c>
      <c r="J190" s="12" t="s">
        <v>1742</v>
      </c>
      <c r="K190" s="41" t="s">
        <v>732</v>
      </c>
      <c r="L190" s="9" t="str">
        <f t="shared" si="61"/>
        <v>N/A</v>
      </c>
    </row>
    <row r="191" spans="1:12" x14ac:dyDescent="0.25">
      <c r="A191" s="4" t="s">
        <v>1032</v>
      </c>
      <c r="B191" s="33" t="s">
        <v>217</v>
      </c>
      <c r="C191" s="34">
        <v>11</v>
      </c>
      <c r="D191" s="11" t="str">
        <f t="shared" si="58"/>
        <v>N/A</v>
      </c>
      <c r="E191" s="34">
        <v>11</v>
      </c>
      <c r="F191" s="11" t="str">
        <f t="shared" si="59"/>
        <v>N/A</v>
      </c>
      <c r="G191" s="34">
        <v>11</v>
      </c>
      <c r="H191" s="11" t="str">
        <f t="shared" si="60"/>
        <v>N/A</v>
      </c>
      <c r="I191" s="12">
        <v>25</v>
      </c>
      <c r="J191" s="12">
        <v>0</v>
      </c>
      <c r="K191" s="41" t="s">
        <v>732</v>
      </c>
      <c r="L191" s="9" t="str">
        <f t="shared" si="61"/>
        <v>Yes</v>
      </c>
    </row>
    <row r="192" spans="1:12" ht="25" x14ac:dyDescent="0.25">
      <c r="A192" s="4" t="s">
        <v>1033</v>
      </c>
      <c r="B192" s="33" t="s">
        <v>217</v>
      </c>
      <c r="C192" s="34">
        <v>11</v>
      </c>
      <c r="D192" s="11" t="str">
        <f t="shared" si="58"/>
        <v>N/A</v>
      </c>
      <c r="E192" s="34">
        <v>0</v>
      </c>
      <c r="F192" s="11" t="str">
        <f t="shared" si="59"/>
        <v>N/A</v>
      </c>
      <c r="G192" s="34">
        <v>0</v>
      </c>
      <c r="H192" s="11" t="str">
        <f t="shared" si="60"/>
        <v>N/A</v>
      </c>
      <c r="I192" s="12">
        <v>-100</v>
      </c>
      <c r="J192" s="12" t="s">
        <v>1742</v>
      </c>
      <c r="K192" s="41" t="s">
        <v>732</v>
      </c>
      <c r="L192" s="9" t="str">
        <f t="shared" si="61"/>
        <v>N/A</v>
      </c>
    </row>
    <row r="193" spans="1:12" x14ac:dyDescent="0.25">
      <c r="A193" s="6" t="s">
        <v>1034</v>
      </c>
      <c r="B193" s="41" t="s">
        <v>217</v>
      </c>
      <c r="C193" s="1">
        <v>311</v>
      </c>
      <c r="D193" s="11" t="str">
        <f t="shared" si="58"/>
        <v>N/A</v>
      </c>
      <c r="E193" s="1">
        <v>343</v>
      </c>
      <c r="F193" s="11" t="str">
        <f t="shared" si="59"/>
        <v>N/A</v>
      </c>
      <c r="G193" s="1">
        <v>396</v>
      </c>
      <c r="H193" s="11" t="str">
        <f t="shared" si="60"/>
        <v>N/A</v>
      </c>
      <c r="I193" s="12">
        <v>10.29</v>
      </c>
      <c r="J193" s="12">
        <v>15.45</v>
      </c>
      <c r="K193" s="41" t="s">
        <v>732</v>
      </c>
      <c r="L193" s="11" t="str">
        <f t="shared" si="61"/>
        <v>Yes</v>
      </c>
    </row>
    <row r="194" spans="1:12" ht="25" x14ac:dyDescent="0.25">
      <c r="A194" s="4" t="s">
        <v>1035</v>
      </c>
      <c r="B194" s="33" t="s">
        <v>217</v>
      </c>
      <c r="C194" s="34">
        <v>11</v>
      </c>
      <c r="D194" s="11" t="str">
        <f t="shared" si="58"/>
        <v>N/A</v>
      </c>
      <c r="E194" s="34">
        <v>11</v>
      </c>
      <c r="F194" s="11" t="str">
        <f t="shared" si="59"/>
        <v>N/A</v>
      </c>
      <c r="G194" s="34">
        <v>11</v>
      </c>
      <c r="H194" s="11" t="str">
        <f t="shared" si="60"/>
        <v>N/A</v>
      </c>
      <c r="I194" s="12">
        <v>0</v>
      </c>
      <c r="J194" s="12">
        <v>33.33</v>
      </c>
      <c r="K194" s="41" t="s">
        <v>732</v>
      </c>
      <c r="L194" s="9" t="str">
        <f t="shared" si="61"/>
        <v>No</v>
      </c>
    </row>
    <row r="195" spans="1:12" ht="25" x14ac:dyDescent="0.25">
      <c r="A195" s="4" t="s">
        <v>1036</v>
      </c>
      <c r="B195" s="33" t="s">
        <v>217</v>
      </c>
      <c r="C195" s="34">
        <v>0</v>
      </c>
      <c r="D195" s="11" t="str">
        <f t="shared" si="58"/>
        <v>N/A</v>
      </c>
      <c r="E195" s="34">
        <v>0</v>
      </c>
      <c r="F195" s="11" t="str">
        <f t="shared" si="59"/>
        <v>N/A</v>
      </c>
      <c r="G195" s="34">
        <v>0</v>
      </c>
      <c r="H195" s="11" t="str">
        <f t="shared" si="60"/>
        <v>N/A</v>
      </c>
      <c r="I195" s="12" t="s">
        <v>1742</v>
      </c>
      <c r="J195" s="12" t="s">
        <v>1742</v>
      </c>
      <c r="K195" s="41" t="s">
        <v>732</v>
      </c>
      <c r="L195" s="9" t="str">
        <f t="shared" si="61"/>
        <v>N/A</v>
      </c>
    </row>
    <row r="196" spans="1:12" ht="25" x14ac:dyDescent="0.25">
      <c r="A196" s="4" t="s">
        <v>1037</v>
      </c>
      <c r="B196" s="33" t="s">
        <v>217</v>
      </c>
      <c r="C196" s="34">
        <v>232</v>
      </c>
      <c r="D196" s="11" t="str">
        <f t="shared" si="58"/>
        <v>N/A</v>
      </c>
      <c r="E196" s="34">
        <v>249</v>
      </c>
      <c r="F196" s="11" t="str">
        <f t="shared" si="59"/>
        <v>N/A</v>
      </c>
      <c r="G196" s="34">
        <v>278</v>
      </c>
      <c r="H196" s="11" t="str">
        <f t="shared" si="60"/>
        <v>N/A</v>
      </c>
      <c r="I196" s="12">
        <v>7.3280000000000003</v>
      </c>
      <c r="J196" s="12">
        <v>11.65</v>
      </c>
      <c r="K196" s="41" t="s">
        <v>732</v>
      </c>
      <c r="L196" s="9" t="str">
        <f t="shared" si="61"/>
        <v>Yes</v>
      </c>
    </row>
    <row r="197" spans="1:12" ht="25" x14ac:dyDescent="0.25">
      <c r="A197" s="4" t="s">
        <v>1038</v>
      </c>
      <c r="B197" s="33" t="s">
        <v>217</v>
      </c>
      <c r="C197" s="34">
        <v>75</v>
      </c>
      <c r="D197" s="11" t="str">
        <f t="shared" si="58"/>
        <v>N/A</v>
      </c>
      <c r="E197" s="34">
        <v>89</v>
      </c>
      <c r="F197" s="11" t="str">
        <f t="shared" si="59"/>
        <v>N/A</v>
      </c>
      <c r="G197" s="34">
        <v>108</v>
      </c>
      <c r="H197" s="11" t="str">
        <f t="shared" si="60"/>
        <v>N/A</v>
      </c>
      <c r="I197" s="12">
        <v>18.670000000000002</v>
      </c>
      <c r="J197" s="12">
        <v>21.35</v>
      </c>
      <c r="K197" s="41" t="s">
        <v>732</v>
      </c>
      <c r="L197" s="9" t="str">
        <f t="shared" si="61"/>
        <v>Yes</v>
      </c>
    </row>
    <row r="198" spans="1:12" ht="25" x14ac:dyDescent="0.25">
      <c r="A198" s="4" t="s">
        <v>1039</v>
      </c>
      <c r="B198" s="33" t="s">
        <v>217</v>
      </c>
      <c r="C198" s="34">
        <v>11</v>
      </c>
      <c r="D198" s="11" t="str">
        <f t="shared" si="58"/>
        <v>N/A</v>
      </c>
      <c r="E198" s="34">
        <v>11</v>
      </c>
      <c r="F198" s="11" t="str">
        <f t="shared" si="59"/>
        <v>N/A</v>
      </c>
      <c r="G198" s="34">
        <v>11</v>
      </c>
      <c r="H198" s="11" t="str">
        <f t="shared" si="60"/>
        <v>N/A</v>
      </c>
      <c r="I198" s="12">
        <v>100</v>
      </c>
      <c r="J198" s="12">
        <v>200</v>
      </c>
      <c r="K198" s="41" t="s">
        <v>732</v>
      </c>
      <c r="L198" s="9" t="str">
        <f t="shared" si="61"/>
        <v>No</v>
      </c>
    </row>
    <row r="199" spans="1:12" x14ac:dyDescent="0.25">
      <c r="A199" s="6" t="s">
        <v>1040</v>
      </c>
      <c r="B199" s="41" t="s">
        <v>217</v>
      </c>
      <c r="C199" s="1">
        <v>1741</v>
      </c>
      <c r="D199" s="11" t="str">
        <f t="shared" si="58"/>
        <v>N/A</v>
      </c>
      <c r="E199" s="1">
        <v>5665</v>
      </c>
      <c r="F199" s="11" t="str">
        <f t="shared" si="59"/>
        <v>N/A</v>
      </c>
      <c r="G199" s="1">
        <v>6173</v>
      </c>
      <c r="H199" s="11" t="str">
        <f t="shared" si="60"/>
        <v>N/A</v>
      </c>
      <c r="I199" s="12">
        <v>225.4</v>
      </c>
      <c r="J199" s="12">
        <v>8.9670000000000005</v>
      </c>
      <c r="K199" s="41" t="s">
        <v>732</v>
      </c>
      <c r="L199" s="11" t="str">
        <f t="shared" si="61"/>
        <v>Yes</v>
      </c>
    </row>
    <row r="200" spans="1:12" x14ac:dyDescent="0.25">
      <c r="A200" s="4" t="s">
        <v>1041</v>
      </c>
      <c r="B200" s="33" t="s">
        <v>217</v>
      </c>
      <c r="C200" s="34">
        <v>74</v>
      </c>
      <c r="D200" s="11" t="str">
        <f t="shared" si="58"/>
        <v>N/A</v>
      </c>
      <c r="E200" s="34">
        <v>237</v>
      </c>
      <c r="F200" s="11" t="str">
        <f t="shared" si="59"/>
        <v>N/A</v>
      </c>
      <c r="G200" s="34">
        <v>280</v>
      </c>
      <c r="H200" s="11" t="str">
        <f t="shared" si="60"/>
        <v>N/A</v>
      </c>
      <c r="I200" s="12">
        <v>220.3</v>
      </c>
      <c r="J200" s="12">
        <v>18.14</v>
      </c>
      <c r="K200" s="41" t="s">
        <v>732</v>
      </c>
      <c r="L200" s="9" t="str">
        <f t="shared" si="61"/>
        <v>Yes</v>
      </c>
    </row>
    <row r="201" spans="1:12" x14ac:dyDescent="0.25">
      <c r="A201" s="4" t="s">
        <v>1042</v>
      </c>
      <c r="B201" s="33" t="s">
        <v>217</v>
      </c>
      <c r="C201" s="34">
        <v>11</v>
      </c>
      <c r="D201" s="11" t="str">
        <f t="shared" si="58"/>
        <v>N/A</v>
      </c>
      <c r="E201" s="34">
        <v>11</v>
      </c>
      <c r="F201" s="11" t="str">
        <f t="shared" si="59"/>
        <v>N/A</v>
      </c>
      <c r="G201" s="34">
        <v>11</v>
      </c>
      <c r="H201" s="11" t="str">
        <f t="shared" si="60"/>
        <v>N/A</v>
      </c>
      <c r="I201" s="12">
        <v>300</v>
      </c>
      <c r="J201" s="12">
        <v>25</v>
      </c>
      <c r="K201" s="41" t="s">
        <v>732</v>
      </c>
      <c r="L201" s="9" t="str">
        <f t="shared" si="61"/>
        <v>Yes</v>
      </c>
    </row>
    <row r="202" spans="1:12" ht="25" x14ac:dyDescent="0.25">
      <c r="A202" s="4" t="s">
        <v>1043</v>
      </c>
      <c r="B202" s="33" t="s">
        <v>217</v>
      </c>
      <c r="C202" s="34">
        <v>1118</v>
      </c>
      <c r="D202" s="11" t="str">
        <f t="shared" si="58"/>
        <v>N/A</v>
      </c>
      <c r="E202" s="34">
        <v>3266</v>
      </c>
      <c r="F202" s="11" t="str">
        <f t="shared" si="59"/>
        <v>N/A</v>
      </c>
      <c r="G202" s="34">
        <v>3574</v>
      </c>
      <c r="H202" s="11" t="str">
        <f t="shared" si="60"/>
        <v>N/A</v>
      </c>
      <c r="I202" s="12">
        <v>192.1</v>
      </c>
      <c r="J202" s="12">
        <v>9.43</v>
      </c>
      <c r="K202" s="41" t="s">
        <v>732</v>
      </c>
      <c r="L202" s="9" t="str">
        <f t="shared" si="61"/>
        <v>Yes</v>
      </c>
    </row>
    <row r="203" spans="1:12" ht="25" x14ac:dyDescent="0.25">
      <c r="A203" s="4" t="s">
        <v>1044</v>
      </c>
      <c r="B203" s="33" t="s">
        <v>217</v>
      </c>
      <c r="C203" s="34">
        <v>538</v>
      </c>
      <c r="D203" s="11" t="str">
        <f t="shared" si="58"/>
        <v>N/A</v>
      </c>
      <c r="E203" s="34">
        <v>2044</v>
      </c>
      <c r="F203" s="11" t="str">
        <f t="shared" si="59"/>
        <v>N/A</v>
      </c>
      <c r="G203" s="34">
        <v>2255</v>
      </c>
      <c r="H203" s="11" t="str">
        <f t="shared" si="60"/>
        <v>N/A</v>
      </c>
      <c r="I203" s="12">
        <v>279.89999999999998</v>
      </c>
      <c r="J203" s="12">
        <v>10.32</v>
      </c>
      <c r="K203" s="41" t="s">
        <v>732</v>
      </c>
      <c r="L203" s="9" t="str">
        <f t="shared" si="61"/>
        <v>Yes</v>
      </c>
    </row>
    <row r="204" spans="1:12" ht="25" x14ac:dyDescent="0.25">
      <c r="A204" s="4" t="s">
        <v>1045</v>
      </c>
      <c r="B204" s="33" t="s">
        <v>217</v>
      </c>
      <c r="C204" s="34">
        <v>11</v>
      </c>
      <c r="D204" s="11" t="str">
        <f t="shared" si="58"/>
        <v>N/A</v>
      </c>
      <c r="E204" s="34">
        <v>114</v>
      </c>
      <c r="F204" s="11" t="str">
        <f t="shared" si="59"/>
        <v>N/A</v>
      </c>
      <c r="G204" s="34">
        <v>59</v>
      </c>
      <c r="H204" s="11" t="str">
        <f t="shared" si="60"/>
        <v>N/A</v>
      </c>
      <c r="I204" s="12">
        <v>1040</v>
      </c>
      <c r="J204" s="12">
        <v>-48.2</v>
      </c>
      <c r="K204" s="41" t="s">
        <v>732</v>
      </c>
      <c r="L204" s="9" t="str">
        <f t="shared" si="61"/>
        <v>No</v>
      </c>
    </row>
    <row r="205" spans="1:12" x14ac:dyDescent="0.25">
      <c r="A205" s="6" t="s">
        <v>1046</v>
      </c>
      <c r="B205" s="41" t="s">
        <v>217</v>
      </c>
      <c r="C205" s="1">
        <v>29592</v>
      </c>
      <c r="D205" s="11" t="str">
        <f t="shared" si="58"/>
        <v>N/A</v>
      </c>
      <c r="E205" s="1">
        <v>29890</v>
      </c>
      <c r="F205" s="11" t="str">
        <f t="shared" si="59"/>
        <v>N/A</v>
      </c>
      <c r="G205" s="1">
        <v>29966</v>
      </c>
      <c r="H205" s="11" t="str">
        <f t="shared" si="60"/>
        <v>N/A</v>
      </c>
      <c r="I205" s="12">
        <v>1.0069999999999999</v>
      </c>
      <c r="J205" s="12">
        <v>0.25430000000000003</v>
      </c>
      <c r="K205" s="41" t="s">
        <v>732</v>
      </c>
      <c r="L205" s="11" t="str">
        <f t="shared" si="61"/>
        <v>Yes</v>
      </c>
    </row>
    <row r="206" spans="1:12" x14ac:dyDescent="0.25">
      <c r="A206" s="4" t="s">
        <v>1047</v>
      </c>
      <c r="B206" s="33" t="s">
        <v>217</v>
      </c>
      <c r="C206" s="34">
        <v>461</v>
      </c>
      <c r="D206" s="11" t="str">
        <f t="shared" si="58"/>
        <v>N/A</v>
      </c>
      <c r="E206" s="34">
        <v>786</v>
      </c>
      <c r="F206" s="11" t="str">
        <f t="shared" si="59"/>
        <v>N/A</v>
      </c>
      <c r="G206" s="34">
        <v>980</v>
      </c>
      <c r="H206" s="11" t="str">
        <f t="shared" si="60"/>
        <v>N/A</v>
      </c>
      <c r="I206" s="12">
        <v>70.5</v>
      </c>
      <c r="J206" s="12">
        <v>24.68</v>
      </c>
      <c r="K206" s="41" t="s">
        <v>732</v>
      </c>
      <c r="L206" s="9" t="str">
        <f t="shared" si="61"/>
        <v>Yes</v>
      </c>
    </row>
    <row r="207" spans="1:12" x14ac:dyDescent="0.25">
      <c r="A207" s="4" t="s">
        <v>1048</v>
      </c>
      <c r="B207" s="33" t="s">
        <v>217</v>
      </c>
      <c r="C207" s="34">
        <v>11</v>
      </c>
      <c r="D207" s="11" t="str">
        <f t="shared" si="58"/>
        <v>N/A</v>
      </c>
      <c r="E207" s="34">
        <v>11</v>
      </c>
      <c r="F207" s="11" t="str">
        <f t="shared" si="59"/>
        <v>N/A</v>
      </c>
      <c r="G207" s="34">
        <v>11</v>
      </c>
      <c r="H207" s="11" t="str">
        <f t="shared" si="60"/>
        <v>N/A</v>
      </c>
      <c r="I207" s="12">
        <v>200</v>
      </c>
      <c r="J207" s="12">
        <v>166.7</v>
      </c>
      <c r="K207" s="41" t="s">
        <v>732</v>
      </c>
      <c r="L207" s="9" t="str">
        <f t="shared" si="61"/>
        <v>No</v>
      </c>
    </row>
    <row r="208" spans="1:12" x14ac:dyDescent="0.25">
      <c r="A208" s="4" t="s">
        <v>1049</v>
      </c>
      <c r="B208" s="33" t="s">
        <v>217</v>
      </c>
      <c r="C208" s="34">
        <v>13696</v>
      </c>
      <c r="D208" s="11" t="str">
        <f t="shared" si="58"/>
        <v>N/A</v>
      </c>
      <c r="E208" s="34">
        <v>14058</v>
      </c>
      <c r="F208" s="11" t="str">
        <f t="shared" si="59"/>
        <v>N/A</v>
      </c>
      <c r="G208" s="34">
        <v>14398</v>
      </c>
      <c r="H208" s="11" t="str">
        <f t="shared" si="60"/>
        <v>N/A</v>
      </c>
      <c r="I208" s="12">
        <v>2.6429999999999998</v>
      </c>
      <c r="J208" s="12">
        <v>2.419</v>
      </c>
      <c r="K208" s="41" t="s">
        <v>732</v>
      </c>
      <c r="L208" s="9" t="str">
        <f t="shared" si="61"/>
        <v>Yes</v>
      </c>
    </row>
    <row r="209" spans="1:12" x14ac:dyDescent="0.25">
      <c r="A209" s="4" t="s">
        <v>1050</v>
      </c>
      <c r="B209" s="33" t="s">
        <v>217</v>
      </c>
      <c r="C209" s="34">
        <v>15048</v>
      </c>
      <c r="D209" s="11" t="str">
        <f t="shared" si="58"/>
        <v>N/A</v>
      </c>
      <c r="E209" s="34">
        <v>14718</v>
      </c>
      <c r="F209" s="11" t="str">
        <f t="shared" si="59"/>
        <v>N/A</v>
      </c>
      <c r="G209" s="34">
        <v>14274</v>
      </c>
      <c r="H209" s="11" t="str">
        <f t="shared" si="60"/>
        <v>N/A</v>
      </c>
      <c r="I209" s="12">
        <v>-2.19</v>
      </c>
      <c r="J209" s="12">
        <v>-3.02</v>
      </c>
      <c r="K209" s="41" t="s">
        <v>732</v>
      </c>
      <c r="L209" s="9" t="str">
        <f t="shared" si="61"/>
        <v>Yes</v>
      </c>
    </row>
    <row r="210" spans="1:12" ht="25" x14ac:dyDescent="0.25">
      <c r="A210" s="4" t="s">
        <v>1051</v>
      </c>
      <c r="B210" s="33" t="s">
        <v>217</v>
      </c>
      <c r="C210" s="34">
        <v>386</v>
      </c>
      <c r="D210" s="11" t="str">
        <f t="shared" si="58"/>
        <v>N/A</v>
      </c>
      <c r="E210" s="34">
        <v>325</v>
      </c>
      <c r="F210" s="11" t="str">
        <f t="shared" si="59"/>
        <v>N/A</v>
      </c>
      <c r="G210" s="34">
        <v>306</v>
      </c>
      <c r="H210" s="11" t="str">
        <f t="shared" si="60"/>
        <v>N/A</v>
      </c>
      <c r="I210" s="12">
        <v>-15.8</v>
      </c>
      <c r="J210" s="12">
        <v>-5.85</v>
      </c>
      <c r="K210" s="41" t="s">
        <v>732</v>
      </c>
      <c r="L210" s="9" t="str">
        <f t="shared" si="61"/>
        <v>Yes</v>
      </c>
    </row>
    <row r="211" spans="1:12" x14ac:dyDescent="0.25">
      <c r="A211" s="6" t="s">
        <v>1052</v>
      </c>
      <c r="B211" s="33" t="s">
        <v>217</v>
      </c>
      <c r="C211" s="34">
        <v>0</v>
      </c>
      <c r="D211" s="11" t="str">
        <f t="shared" si="58"/>
        <v>N/A</v>
      </c>
      <c r="E211" s="34">
        <v>0</v>
      </c>
      <c r="F211" s="11" t="str">
        <f t="shared" si="59"/>
        <v>N/A</v>
      </c>
      <c r="G211" s="34">
        <v>0</v>
      </c>
      <c r="H211" s="11" t="str">
        <f t="shared" si="60"/>
        <v>N/A</v>
      </c>
      <c r="I211" s="12" t="s">
        <v>1742</v>
      </c>
      <c r="J211" s="12" t="s">
        <v>1742</v>
      </c>
      <c r="K211" s="41" t="s">
        <v>732</v>
      </c>
      <c r="L211" s="9" t="str">
        <f t="shared" si="61"/>
        <v>N/A</v>
      </c>
    </row>
    <row r="212" spans="1:12" x14ac:dyDescent="0.25">
      <c r="A212" s="4" t="s">
        <v>1053</v>
      </c>
      <c r="B212" s="33" t="s">
        <v>217</v>
      </c>
      <c r="C212" s="34">
        <v>0</v>
      </c>
      <c r="D212" s="11" t="str">
        <f t="shared" si="58"/>
        <v>N/A</v>
      </c>
      <c r="E212" s="34">
        <v>0</v>
      </c>
      <c r="F212" s="11" t="str">
        <f t="shared" si="59"/>
        <v>N/A</v>
      </c>
      <c r="G212" s="34">
        <v>0</v>
      </c>
      <c r="H212" s="11" t="str">
        <f t="shared" si="60"/>
        <v>N/A</v>
      </c>
      <c r="I212" s="12" t="s">
        <v>1742</v>
      </c>
      <c r="J212" s="12" t="s">
        <v>1742</v>
      </c>
      <c r="K212" s="41" t="s">
        <v>732</v>
      </c>
      <c r="L212" s="9" t="str">
        <f t="shared" si="61"/>
        <v>N/A</v>
      </c>
    </row>
    <row r="213" spans="1:12" x14ac:dyDescent="0.25">
      <c r="A213" s="4" t="s">
        <v>1054</v>
      </c>
      <c r="B213" s="33" t="s">
        <v>217</v>
      </c>
      <c r="C213" s="34">
        <v>0</v>
      </c>
      <c r="D213" s="11" t="str">
        <f t="shared" si="58"/>
        <v>N/A</v>
      </c>
      <c r="E213" s="34">
        <v>0</v>
      </c>
      <c r="F213" s="11" t="str">
        <f t="shared" si="59"/>
        <v>N/A</v>
      </c>
      <c r="G213" s="34">
        <v>0</v>
      </c>
      <c r="H213" s="11" t="str">
        <f t="shared" si="60"/>
        <v>N/A</v>
      </c>
      <c r="I213" s="12" t="s">
        <v>1742</v>
      </c>
      <c r="J213" s="12" t="s">
        <v>1742</v>
      </c>
      <c r="K213" s="41" t="s">
        <v>732</v>
      </c>
      <c r="L213" s="9" t="str">
        <f t="shared" si="61"/>
        <v>N/A</v>
      </c>
    </row>
    <row r="214" spans="1:12" ht="25" x14ac:dyDescent="0.25">
      <c r="A214" s="4" t="s">
        <v>1055</v>
      </c>
      <c r="B214" s="33" t="s">
        <v>217</v>
      </c>
      <c r="C214" s="34">
        <v>0</v>
      </c>
      <c r="D214" s="11" t="str">
        <f t="shared" si="58"/>
        <v>N/A</v>
      </c>
      <c r="E214" s="34">
        <v>0</v>
      </c>
      <c r="F214" s="11" t="str">
        <f t="shared" si="59"/>
        <v>N/A</v>
      </c>
      <c r="G214" s="34">
        <v>0</v>
      </c>
      <c r="H214" s="11" t="str">
        <f t="shared" si="60"/>
        <v>N/A</v>
      </c>
      <c r="I214" s="12" t="s">
        <v>1742</v>
      </c>
      <c r="J214" s="12" t="s">
        <v>1742</v>
      </c>
      <c r="K214" s="41" t="s">
        <v>732</v>
      </c>
      <c r="L214" s="9" t="str">
        <f t="shared" si="61"/>
        <v>N/A</v>
      </c>
    </row>
    <row r="215" spans="1:12" ht="25" x14ac:dyDescent="0.25">
      <c r="A215" s="4" t="s">
        <v>1056</v>
      </c>
      <c r="B215" s="33" t="s">
        <v>217</v>
      </c>
      <c r="C215" s="34">
        <v>0</v>
      </c>
      <c r="D215" s="11" t="str">
        <f t="shared" si="58"/>
        <v>N/A</v>
      </c>
      <c r="E215" s="34">
        <v>0</v>
      </c>
      <c r="F215" s="11" t="str">
        <f t="shared" si="59"/>
        <v>N/A</v>
      </c>
      <c r="G215" s="34">
        <v>0</v>
      </c>
      <c r="H215" s="11" t="str">
        <f t="shared" si="60"/>
        <v>N/A</v>
      </c>
      <c r="I215" s="12" t="s">
        <v>1742</v>
      </c>
      <c r="J215" s="12" t="s">
        <v>1742</v>
      </c>
      <c r="K215" s="41" t="s">
        <v>732</v>
      </c>
      <c r="L215" s="9" t="str">
        <f t="shared" si="61"/>
        <v>N/A</v>
      </c>
    </row>
    <row r="216" spans="1:12" ht="25" x14ac:dyDescent="0.25">
      <c r="A216" s="4" t="s">
        <v>1057</v>
      </c>
      <c r="B216" s="33" t="s">
        <v>217</v>
      </c>
      <c r="C216" s="34">
        <v>0</v>
      </c>
      <c r="D216" s="11" t="str">
        <f t="shared" si="58"/>
        <v>N/A</v>
      </c>
      <c r="E216" s="34">
        <v>0</v>
      </c>
      <c r="F216" s="11" t="str">
        <f t="shared" si="59"/>
        <v>N/A</v>
      </c>
      <c r="G216" s="34">
        <v>0</v>
      </c>
      <c r="H216" s="11" t="str">
        <f t="shared" si="60"/>
        <v>N/A</v>
      </c>
      <c r="I216" s="12" t="s">
        <v>1742</v>
      </c>
      <c r="J216" s="12" t="s">
        <v>1742</v>
      </c>
      <c r="K216" s="41" t="s">
        <v>732</v>
      </c>
      <c r="L216" s="9" t="str">
        <f t="shared" si="61"/>
        <v>N/A</v>
      </c>
    </row>
    <row r="217" spans="1:12" x14ac:dyDescent="0.25">
      <c r="A217" s="6" t="s">
        <v>1058</v>
      </c>
      <c r="B217" s="33" t="s">
        <v>217</v>
      </c>
      <c r="C217" s="34">
        <v>0</v>
      </c>
      <c r="D217" s="11" t="str">
        <f t="shared" si="58"/>
        <v>N/A</v>
      </c>
      <c r="E217" s="34">
        <v>0</v>
      </c>
      <c r="F217" s="11" t="str">
        <f t="shared" si="59"/>
        <v>N/A</v>
      </c>
      <c r="G217" s="34">
        <v>0</v>
      </c>
      <c r="H217" s="11" t="str">
        <f t="shared" si="60"/>
        <v>N/A</v>
      </c>
      <c r="I217" s="12" t="s">
        <v>1742</v>
      </c>
      <c r="J217" s="12" t="s">
        <v>1742</v>
      </c>
      <c r="K217" s="41" t="s">
        <v>732</v>
      </c>
      <c r="L217" s="9" t="str">
        <f t="shared" si="61"/>
        <v>N/A</v>
      </c>
    </row>
    <row r="218" spans="1:12" ht="25" x14ac:dyDescent="0.25">
      <c r="A218" s="4" t="s">
        <v>1059</v>
      </c>
      <c r="B218" s="33" t="s">
        <v>217</v>
      </c>
      <c r="C218" s="34">
        <v>0</v>
      </c>
      <c r="D218" s="11" t="str">
        <f t="shared" si="58"/>
        <v>N/A</v>
      </c>
      <c r="E218" s="34">
        <v>0</v>
      </c>
      <c r="F218" s="11" t="str">
        <f t="shared" si="59"/>
        <v>N/A</v>
      </c>
      <c r="G218" s="34">
        <v>0</v>
      </c>
      <c r="H218" s="11" t="str">
        <f t="shared" si="60"/>
        <v>N/A</v>
      </c>
      <c r="I218" s="12" t="s">
        <v>1742</v>
      </c>
      <c r="J218" s="12" t="s">
        <v>1742</v>
      </c>
      <c r="K218" s="41" t="s">
        <v>732</v>
      </c>
      <c r="L218" s="9" t="str">
        <f t="shared" si="61"/>
        <v>N/A</v>
      </c>
    </row>
    <row r="219" spans="1:12" ht="25" x14ac:dyDescent="0.25">
      <c r="A219" s="4" t="s">
        <v>1060</v>
      </c>
      <c r="B219" s="33" t="s">
        <v>217</v>
      </c>
      <c r="C219" s="34">
        <v>0</v>
      </c>
      <c r="D219" s="11" t="str">
        <f t="shared" si="58"/>
        <v>N/A</v>
      </c>
      <c r="E219" s="34">
        <v>0</v>
      </c>
      <c r="F219" s="11" t="str">
        <f t="shared" si="59"/>
        <v>N/A</v>
      </c>
      <c r="G219" s="34">
        <v>0</v>
      </c>
      <c r="H219" s="11" t="str">
        <f t="shared" si="60"/>
        <v>N/A</v>
      </c>
      <c r="I219" s="12" t="s">
        <v>1742</v>
      </c>
      <c r="J219" s="12" t="s">
        <v>1742</v>
      </c>
      <c r="K219" s="41" t="s">
        <v>732</v>
      </c>
      <c r="L219" s="9" t="str">
        <f t="shared" si="61"/>
        <v>N/A</v>
      </c>
    </row>
    <row r="220" spans="1:12" ht="25" x14ac:dyDescent="0.25">
      <c r="A220" s="4" t="s">
        <v>1061</v>
      </c>
      <c r="B220" s="33" t="s">
        <v>217</v>
      </c>
      <c r="C220" s="34">
        <v>0</v>
      </c>
      <c r="D220" s="11" t="str">
        <f t="shared" si="58"/>
        <v>N/A</v>
      </c>
      <c r="E220" s="34">
        <v>0</v>
      </c>
      <c r="F220" s="11" t="str">
        <f t="shared" si="59"/>
        <v>N/A</v>
      </c>
      <c r="G220" s="34">
        <v>0</v>
      </c>
      <c r="H220" s="11" t="str">
        <f t="shared" si="60"/>
        <v>N/A</v>
      </c>
      <c r="I220" s="12" t="s">
        <v>1742</v>
      </c>
      <c r="J220" s="12" t="s">
        <v>1742</v>
      </c>
      <c r="K220" s="41" t="s">
        <v>732</v>
      </c>
      <c r="L220" s="9" t="str">
        <f t="shared" si="61"/>
        <v>N/A</v>
      </c>
    </row>
    <row r="221" spans="1:12" ht="25" x14ac:dyDescent="0.25">
      <c r="A221" s="4" t="s">
        <v>1062</v>
      </c>
      <c r="B221" s="33" t="s">
        <v>217</v>
      </c>
      <c r="C221" s="34">
        <v>0</v>
      </c>
      <c r="D221" s="11" t="str">
        <f t="shared" si="58"/>
        <v>N/A</v>
      </c>
      <c r="E221" s="34">
        <v>0</v>
      </c>
      <c r="F221" s="11" t="str">
        <f t="shared" si="59"/>
        <v>N/A</v>
      </c>
      <c r="G221" s="34">
        <v>0</v>
      </c>
      <c r="H221" s="11" t="str">
        <f t="shared" si="60"/>
        <v>N/A</v>
      </c>
      <c r="I221" s="12" t="s">
        <v>1742</v>
      </c>
      <c r="J221" s="12" t="s">
        <v>1742</v>
      </c>
      <c r="K221" s="41" t="s">
        <v>732</v>
      </c>
      <c r="L221" s="9" t="str">
        <f t="shared" si="61"/>
        <v>N/A</v>
      </c>
    </row>
    <row r="222" spans="1:12" ht="25" x14ac:dyDescent="0.25">
      <c r="A222" s="4" t="s">
        <v>1063</v>
      </c>
      <c r="B222" s="33" t="s">
        <v>217</v>
      </c>
      <c r="C222" s="34">
        <v>0</v>
      </c>
      <c r="D222" s="11" t="str">
        <f t="shared" si="58"/>
        <v>N/A</v>
      </c>
      <c r="E222" s="34">
        <v>0</v>
      </c>
      <c r="F222" s="11" t="str">
        <f t="shared" si="59"/>
        <v>N/A</v>
      </c>
      <c r="G222" s="34">
        <v>0</v>
      </c>
      <c r="H222" s="11" t="str">
        <f t="shared" si="60"/>
        <v>N/A</v>
      </c>
      <c r="I222" s="12" t="s">
        <v>1742</v>
      </c>
      <c r="J222" s="12" t="s">
        <v>1742</v>
      </c>
      <c r="K222" s="41" t="s">
        <v>732</v>
      </c>
      <c r="L222" s="9" t="str">
        <f t="shared" si="61"/>
        <v>N/A</v>
      </c>
    </row>
    <row r="223" spans="1:12" x14ac:dyDescent="0.25">
      <c r="A223" s="6" t="s">
        <v>1064</v>
      </c>
      <c r="B223" s="33" t="s">
        <v>217</v>
      </c>
      <c r="C223" s="34">
        <v>0</v>
      </c>
      <c r="D223" s="11" t="str">
        <f t="shared" si="58"/>
        <v>N/A</v>
      </c>
      <c r="E223" s="34">
        <v>0</v>
      </c>
      <c r="F223" s="11" t="str">
        <f t="shared" si="59"/>
        <v>N/A</v>
      </c>
      <c r="G223" s="34">
        <v>0</v>
      </c>
      <c r="H223" s="11" t="str">
        <f t="shared" si="60"/>
        <v>N/A</v>
      </c>
      <c r="I223" s="12" t="s">
        <v>1742</v>
      </c>
      <c r="J223" s="12" t="s">
        <v>1742</v>
      </c>
      <c r="K223" s="41" t="s">
        <v>732</v>
      </c>
      <c r="L223" s="9" t="str">
        <f t="shared" si="61"/>
        <v>N/A</v>
      </c>
    </row>
    <row r="224" spans="1:12" ht="25" x14ac:dyDescent="0.25">
      <c r="A224" s="16" t="s">
        <v>1065</v>
      </c>
      <c r="B224" s="33" t="s">
        <v>217</v>
      </c>
      <c r="C224" s="34">
        <v>0</v>
      </c>
      <c r="D224" s="11" t="str">
        <f t="shared" si="58"/>
        <v>N/A</v>
      </c>
      <c r="E224" s="34">
        <v>0</v>
      </c>
      <c r="F224" s="11" t="str">
        <f t="shared" si="59"/>
        <v>N/A</v>
      </c>
      <c r="G224" s="34">
        <v>0</v>
      </c>
      <c r="H224" s="11" t="str">
        <f t="shared" si="60"/>
        <v>N/A</v>
      </c>
      <c r="I224" s="12" t="s">
        <v>1742</v>
      </c>
      <c r="J224" s="12" t="s">
        <v>1742</v>
      </c>
      <c r="K224" s="41" t="s">
        <v>732</v>
      </c>
      <c r="L224" s="9" t="str">
        <f t="shared" si="61"/>
        <v>N/A</v>
      </c>
    </row>
    <row r="225" spans="1:12" ht="25" x14ac:dyDescent="0.25">
      <c r="A225" s="16" t="s">
        <v>1066</v>
      </c>
      <c r="B225" s="33" t="s">
        <v>217</v>
      </c>
      <c r="C225" s="34">
        <v>0</v>
      </c>
      <c r="D225" s="11" t="str">
        <f t="shared" si="58"/>
        <v>N/A</v>
      </c>
      <c r="E225" s="34">
        <v>0</v>
      </c>
      <c r="F225" s="11" t="str">
        <f t="shared" si="59"/>
        <v>N/A</v>
      </c>
      <c r="G225" s="34">
        <v>0</v>
      </c>
      <c r="H225" s="11" t="str">
        <f t="shared" si="60"/>
        <v>N/A</v>
      </c>
      <c r="I225" s="12" t="s">
        <v>1742</v>
      </c>
      <c r="J225" s="12" t="s">
        <v>1742</v>
      </c>
      <c r="K225" s="41" t="s">
        <v>732</v>
      </c>
      <c r="L225" s="9" t="str">
        <f t="shared" si="61"/>
        <v>N/A</v>
      </c>
    </row>
    <row r="226" spans="1:12" ht="25" x14ac:dyDescent="0.25">
      <c r="A226" s="16" t="s">
        <v>1067</v>
      </c>
      <c r="B226" s="33" t="s">
        <v>217</v>
      </c>
      <c r="C226" s="34">
        <v>0</v>
      </c>
      <c r="D226" s="11" t="str">
        <f t="shared" si="58"/>
        <v>N/A</v>
      </c>
      <c r="E226" s="34">
        <v>0</v>
      </c>
      <c r="F226" s="11" t="str">
        <f t="shared" si="59"/>
        <v>N/A</v>
      </c>
      <c r="G226" s="34">
        <v>0</v>
      </c>
      <c r="H226" s="11" t="str">
        <f t="shared" si="60"/>
        <v>N/A</v>
      </c>
      <c r="I226" s="12" t="s">
        <v>1742</v>
      </c>
      <c r="J226" s="12" t="s">
        <v>1742</v>
      </c>
      <c r="K226" s="41" t="s">
        <v>732</v>
      </c>
      <c r="L226" s="9" t="str">
        <f t="shared" si="61"/>
        <v>N/A</v>
      </c>
    </row>
    <row r="227" spans="1:12" ht="25" x14ac:dyDescent="0.25">
      <c r="A227" s="16" t="s">
        <v>1068</v>
      </c>
      <c r="B227" s="33" t="s">
        <v>217</v>
      </c>
      <c r="C227" s="34">
        <v>0</v>
      </c>
      <c r="D227" s="11" t="str">
        <f t="shared" si="58"/>
        <v>N/A</v>
      </c>
      <c r="E227" s="34">
        <v>0</v>
      </c>
      <c r="F227" s="11" t="str">
        <f t="shared" si="59"/>
        <v>N/A</v>
      </c>
      <c r="G227" s="34">
        <v>0</v>
      </c>
      <c r="H227" s="11" t="str">
        <f t="shared" si="60"/>
        <v>N/A</v>
      </c>
      <c r="I227" s="12" t="s">
        <v>1742</v>
      </c>
      <c r="J227" s="12" t="s">
        <v>1742</v>
      </c>
      <c r="K227" s="41" t="s">
        <v>732</v>
      </c>
      <c r="L227" s="9" t="str">
        <f t="shared" si="61"/>
        <v>N/A</v>
      </c>
    </row>
    <row r="228" spans="1:12" ht="25" x14ac:dyDescent="0.25">
      <c r="A228" s="16" t="s">
        <v>1069</v>
      </c>
      <c r="B228" s="33" t="s">
        <v>217</v>
      </c>
      <c r="C228" s="34">
        <v>0</v>
      </c>
      <c r="D228" s="11" t="str">
        <f t="shared" si="58"/>
        <v>N/A</v>
      </c>
      <c r="E228" s="34">
        <v>0</v>
      </c>
      <c r="F228" s="11" t="str">
        <f t="shared" si="59"/>
        <v>N/A</v>
      </c>
      <c r="G228" s="34">
        <v>0</v>
      </c>
      <c r="H228" s="11" t="str">
        <f t="shared" ref="H228:H234" si="62">IF($B228="N/A","N/A",IF(G228&gt;10,"No",IF(G228&lt;-10,"No","Yes")))</f>
        <v>N/A</v>
      </c>
      <c r="I228" s="12" t="s">
        <v>1742</v>
      </c>
      <c r="J228" s="12" t="s">
        <v>1742</v>
      </c>
      <c r="K228" s="41" t="s">
        <v>732</v>
      </c>
      <c r="L228" s="9" t="str">
        <f t="shared" ref="L228:L239" si="63">IF(J228="Div by 0", "N/A", IF(K228="N/A","N/A", IF(J228&gt;VALUE(MID(K228,1,2)), "No", IF(J228&lt;-1*VALUE(MID(K228,1,2)), "No", "Yes"))))</f>
        <v>N/A</v>
      </c>
    </row>
    <row r="229" spans="1:12" x14ac:dyDescent="0.25">
      <c r="A229" s="6" t="s">
        <v>1070</v>
      </c>
      <c r="B229" s="33" t="s">
        <v>217</v>
      </c>
      <c r="C229" s="34">
        <v>0</v>
      </c>
      <c r="D229" s="11" t="str">
        <f t="shared" si="58"/>
        <v>N/A</v>
      </c>
      <c r="E229" s="34">
        <v>0</v>
      </c>
      <c r="F229" s="11" t="str">
        <f t="shared" si="59"/>
        <v>N/A</v>
      </c>
      <c r="G229" s="34">
        <v>0</v>
      </c>
      <c r="H229" s="11" t="str">
        <f t="shared" si="62"/>
        <v>N/A</v>
      </c>
      <c r="I229" s="12" t="s">
        <v>1742</v>
      </c>
      <c r="J229" s="12" t="s">
        <v>1742</v>
      </c>
      <c r="K229" s="41" t="s">
        <v>732</v>
      </c>
      <c r="L229" s="9" t="str">
        <f t="shared" si="63"/>
        <v>N/A</v>
      </c>
    </row>
    <row r="230" spans="1:12" ht="25" x14ac:dyDescent="0.25">
      <c r="A230" s="16" t="s">
        <v>1071</v>
      </c>
      <c r="B230" s="33" t="s">
        <v>217</v>
      </c>
      <c r="C230" s="34">
        <v>0</v>
      </c>
      <c r="D230" s="11" t="str">
        <f t="shared" si="58"/>
        <v>N/A</v>
      </c>
      <c r="E230" s="34">
        <v>0</v>
      </c>
      <c r="F230" s="11" t="str">
        <f t="shared" si="59"/>
        <v>N/A</v>
      </c>
      <c r="G230" s="34">
        <v>0</v>
      </c>
      <c r="H230" s="11" t="str">
        <f t="shared" si="62"/>
        <v>N/A</v>
      </c>
      <c r="I230" s="12" t="s">
        <v>1742</v>
      </c>
      <c r="J230" s="12" t="s">
        <v>1742</v>
      </c>
      <c r="K230" s="41" t="s">
        <v>732</v>
      </c>
      <c r="L230" s="9" t="str">
        <f t="shared" si="63"/>
        <v>N/A</v>
      </c>
    </row>
    <row r="231" spans="1:12" ht="25" x14ac:dyDescent="0.25">
      <c r="A231" s="16" t="s">
        <v>1072</v>
      </c>
      <c r="B231" s="33" t="s">
        <v>217</v>
      </c>
      <c r="C231" s="34">
        <v>0</v>
      </c>
      <c r="D231" s="11" t="str">
        <f t="shared" si="58"/>
        <v>N/A</v>
      </c>
      <c r="E231" s="34">
        <v>0</v>
      </c>
      <c r="F231" s="11" t="str">
        <f t="shared" si="59"/>
        <v>N/A</v>
      </c>
      <c r="G231" s="34">
        <v>0</v>
      </c>
      <c r="H231" s="11" t="str">
        <f t="shared" si="62"/>
        <v>N/A</v>
      </c>
      <c r="I231" s="12" t="s">
        <v>1742</v>
      </c>
      <c r="J231" s="12" t="s">
        <v>1742</v>
      </c>
      <c r="K231" s="41" t="s">
        <v>732</v>
      </c>
      <c r="L231" s="9" t="str">
        <f t="shared" si="63"/>
        <v>N/A</v>
      </c>
    </row>
    <row r="232" spans="1:12" ht="25" x14ac:dyDescent="0.25">
      <c r="A232" s="16" t="s">
        <v>1073</v>
      </c>
      <c r="B232" s="33" t="s">
        <v>217</v>
      </c>
      <c r="C232" s="34">
        <v>0</v>
      </c>
      <c r="D232" s="11" t="str">
        <f t="shared" si="58"/>
        <v>N/A</v>
      </c>
      <c r="E232" s="34">
        <v>0</v>
      </c>
      <c r="F232" s="11" t="str">
        <f t="shared" si="59"/>
        <v>N/A</v>
      </c>
      <c r="G232" s="34">
        <v>0</v>
      </c>
      <c r="H232" s="11" t="str">
        <f t="shared" si="62"/>
        <v>N/A</v>
      </c>
      <c r="I232" s="12" t="s">
        <v>1742</v>
      </c>
      <c r="J232" s="12" t="s">
        <v>1742</v>
      </c>
      <c r="K232" s="41" t="s">
        <v>732</v>
      </c>
      <c r="L232" s="9" t="str">
        <f t="shared" si="63"/>
        <v>N/A</v>
      </c>
    </row>
    <row r="233" spans="1:12" ht="25" x14ac:dyDescent="0.25">
      <c r="A233" s="16" t="s">
        <v>1074</v>
      </c>
      <c r="B233" s="33" t="s">
        <v>217</v>
      </c>
      <c r="C233" s="34">
        <v>0</v>
      </c>
      <c r="D233" s="11" t="str">
        <f t="shared" si="58"/>
        <v>N/A</v>
      </c>
      <c r="E233" s="34">
        <v>0</v>
      </c>
      <c r="F233" s="11" t="str">
        <f t="shared" si="59"/>
        <v>N/A</v>
      </c>
      <c r="G233" s="34">
        <v>0</v>
      </c>
      <c r="H233" s="11" t="str">
        <f t="shared" si="62"/>
        <v>N/A</v>
      </c>
      <c r="I233" s="12" t="s">
        <v>1742</v>
      </c>
      <c r="J233" s="12" t="s">
        <v>1742</v>
      </c>
      <c r="K233" s="41" t="s">
        <v>732</v>
      </c>
      <c r="L233" s="9" t="str">
        <f t="shared" si="63"/>
        <v>N/A</v>
      </c>
    </row>
    <row r="234" spans="1:12" ht="25" x14ac:dyDescent="0.25">
      <c r="A234" s="16" t="s">
        <v>1075</v>
      </c>
      <c r="B234" s="33" t="s">
        <v>217</v>
      </c>
      <c r="C234" s="34">
        <v>0</v>
      </c>
      <c r="D234" s="11" t="str">
        <f t="shared" si="58"/>
        <v>N/A</v>
      </c>
      <c r="E234" s="34">
        <v>0</v>
      </c>
      <c r="F234" s="11" t="str">
        <f t="shared" si="59"/>
        <v>N/A</v>
      </c>
      <c r="G234" s="34">
        <v>0</v>
      </c>
      <c r="H234" s="11" t="str">
        <f t="shared" si="62"/>
        <v>N/A</v>
      </c>
      <c r="I234" s="12" t="s">
        <v>1742</v>
      </c>
      <c r="J234" s="12" t="s">
        <v>1742</v>
      </c>
      <c r="K234" s="41" t="s">
        <v>732</v>
      </c>
      <c r="L234" s="9" t="str">
        <f t="shared" si="63"/>
        <v>N/A</v>
      </c>
    </row>
    <row r="235" spans="1:12" x14ac:dyDescent="0.25">
      <c r="A235" s="16" t="s">
        <v>1076</v>
      </c>
      <c r="B235" s="33" t="s">
        <v>293</v>
      </c>
      <c r="C235" s="8">
        <v>27.229738394000002</v>
      </c>
      <c r="D235" s="11" t="str">
        <f>IF($B235="N/A","N/A",IF(C235&lt;15,"Yes","No"))</f>
        <v>No</v>
      </c>
      <c r="E235" s="8">
        <v>27.712752154</v>
      </c>
      <c r="F235" s="11" t="str">
        <f>IF($B235="N/A","N/A",IF(E235&lt;15,"Yes","No"))</f>
        <v>No</v>
      </c>
      <c r="G235" s="8">
        <v>31.853177932000001</v>
      </c>
      <c r="H235" s="11" t="str">
        <f>IF($B235="N/A","N/A",IF(G235&lt;15,"Yes","No"))</f>
        <v>No</v>
      </c>
      <c r="I235" s="12">
        <v>1.774</v>
      </c>
      <c r="J235" s="12">
        <v>14.94</v>
      </c>
      <c r="K235" s="41" t="s">
        <v>732</v>
      </c>
      <c r="L235" s="9" t="str">
        <f t="shared" si="63"/>
        <v>Yes</v>
      </c>
    </row>
    <row r="236" spans="1:12" x14ac:dyDescent="0.25">
      <c r="A236" s="16" t="s">
        <v>1077</v>
      </c>
      <c r="B236" s="33" t="s">
        <v>217</v>
      </c>
      <c r="C236" s="34" t="s">
        <v>217</v>
      </c>
      <c r="D236" s="11" t="str">
        <f t="shared" ref="D236" si="64">IF($B236="N/A","N/A",IF(C236&gt;10,"No",IF(C236&lt;-10,"No","Yes")))</f>
        <v>N/A</v>
      </c>
      <c r="E236" s="34" t="s">
        <v>217</v>
      </c>
      <c r="F236" s="11" t="str">
        <f t="shared" ref="F236" si="65">IF($B236="N/A","N/A",IF(E236&gt;10,"No",IF(E236&lt;-10,"No","Yes")))</f>
        <v>N/A</v>
      </c>
      <c r="G236" s="34">
        <v>3008</v>
      </c>
      <c r="H236" s="11" t="str">
        <f t="shared" ref="H236" si="66">IF($B236="N/A","N/A",IF(G236&gt;10,"No",IF(G236&lt;-10,"No","Yes")))</f>
        <v>N/A</v>
      </c>
      <c r="I236" s="12" t="s">
        <v>217</v>
      </c>
      <c r="J236" s="12" t="s">
        <v>217</v>
      </c>
      <c r="K236" s="41" t="s">
        <v>732</v>
      </c>
      <c r="L236" s="9" t="str">
        <f t="shared" si="63"/>
        <v>No</v>
      </c>
    </row>
    <row r="237" spans="1:12" x14ac:dyDescent="0.25">
      <c r="A237" s="16" t="s">
        <v>1078</v>
      </c>
      <c r="B237" s="33" t="s">
        <v>283</v>
      </c>
      <c r="C237" s="8">
        <v>12.335618422</v>
      </c>
      <c r="D237" s="11" t="str">
        <f>IF($B237="N/A","N/A",IF(C237&lt;10,"Yes","No"))</f>
        <v>No</v>
      </c>
      <c r="E237" s="8">
        <v>4.7595055152999999</v>
      </c>
      <c r="F237" s="11" t="str">
        <f>IF($B237="N/A","N/A",IF(E237&lt;10,"Yes","No"))</f>
        <v>Yes</v>
      </c>
      <c r="G237" s="8">
        <v>5.2364953084000003</v>
      </c>
      <c r="H237" s="11" t="str">
        <f>IF($B237="N/A","N/A",IF(G237&lt;10,"Yes","No"))</f>
        <v>Yes</v>
      </c>
      <c r="I237" s="12">
        <v>-61.4</v>
      </c>
      <c r="J237" s="12">
        <v>10.02</v>
      </c>
      <c r="K237" s="41" t="s">
        <v>732</v>
      </c>
      <c r="L237" s="9" t="str">
        <f t="shared" si="63"/>
        <v>Yes</v>
      </c>
    </row>
    <row r="238" spans="1:12" x14ac:dyDescent="0.25">
      <c r="A238" s="2" t="s">
        <v>72</v>
      </c>
      <c r="B238" s="33" t="s">
        <v>217</v>
      </c>
      <c r="C238" s="8">
        <v>23.360156450000002</v>
      </c>
      <c r="D238" s="11" t="str">
        <f t="shared" si="58"/>
        <v>N/A</v>
      </c>
      <c r="E238" s="8">
        <v>5.7034376323</v>
      </c>
      <c r="F238" s="11" t="str">
        <f t="shared" si="59"/>
        <v>N/A</v>
      </c>
      <c r="G238" s="8">
        <v>5.1402746653999998</v>
      </c>
      <c r="H238" s="11" t="str">
        <f>IF($B238="N/A","N/A",IF(G238&gt;10,"No",IF(G238&lt;-10,"No","Yes")))</f>
        <v>N/A</v>
      </c>
      <c r="I238" s="12">
        <v>-75.599999999999994</v>
      </c>
      <c r="J238" s="12">
        <v>-9.8699999999999992</v>
      </c>
      <c r="K238" s="41" t="s">
        <v>732</v>
      </c>
      <c r="L238" s="9" t="str">
        <f t="shared" si="63"/>
        <v>Yes</v>
      </c>
    </row>
    <row r="239" spans="1:12" ht="25" x14ac:dyDescent="0.25">
      <c r="A239" s="16" t="s">
        <v>1079</v>
      </c>
      <c r="B239" s="33" t="s">
        <v>293</v>
      </c>
      <c r="C239" s="9">
        <v>8.8644524236999995</v>
      </c>
      <c r="D239" s="11" t="str">
        <f>IF($B239="N/A","N/A",IF(C239&lt;15,"Yes","No"))</f>
        <v>Yes</v>
      </c>
      <c r="E239" s="9">
        <v>27.088597222000001</v>
      </c>
      <c r="F239" s="11" t="str">
        <f>IF($B239="N/A","N/A",IF(E239&lt;15,"Yes","No"))</f>
        <v>No</v>
      </c>
      <c r="G239" s="9">
        <v>31.020668762</v>
      </c>
      <c r="H239" s="11" t="str">
        <f>IF($B239="N/A","N/A",IF(G239&lt;15,"Yes","No"))</f>
        <v>No</v>
      </c>
      <c r="I239" s="12">
        <v>205.6</v>
      </c>
      <c r="J239" s="12">
        <v>14.52</v>
      </c>
      <c r="K239" s="41" t="s">
        <v>732</v>
      </c>
      <c r="L239" s="9" t="str">
        <f t="shared" si="63"/>
        <v>Yes</v>
      </c>
    </row>
    <row r="240" spans="1:12" ht="25" x14ac:dyDescent="0.25">
      <c r="A240" s="16" t="s">
        <v>156</v>
      </c>
      <c r="B240" s="33" t="s">
        <v>217</v>
      </c>
      <c r="C240" s="34">
        <v>7528</v>
      </c>
      <c r="D240" s="11" t="str">
        <f>IF($B240="N/A","N/A",IF(C240&gt;10,"No",IF(C240&lt;-10,"No","Yes")))</f>
        <v>N/A</v>
      </c>
      <c r="E240" s="34">
        <v>4001</v>
      </c>
      <c r="F240" s="11" t="str">
        <f>IF($B240="N/A","N/A",IF(E240&gt;10,"No",IF(E240&lt;-10,"No","Yes")))</f>
        <v>N/A</v>
      </c>
      <c r="G240" s="34">
        <v>3676</v>
      </c>
      <c r="H240" s="11" t="str">
        <f>IF($B240="N/A","N/A",IF(G240&gt;10,"No",IF(G240&lt;-10,"No","Yes")))</f>
        <v>N/A</v>
      </c>
      <c r="I240" s="12">
        <v>-46.9</v>
      </c>
      <c r="J240" s="12">
        <v>-8.1199999999999992</v>
      </c>
      <c r="K240" s="41" t="s">
        <v>732</v>
      </c>
      <c r="L240" s="9" t="str">
        <f>IF(J240="Div by 0", "N/A", IF(K240="N/A","N/A", IF(J240&gt;VALUE(MID(K240,1,2)), "No", IF(J240&lt;-1*VALUE(MID(K240,1,2)), "No", "Yes"))))</f>
        <v>Yes</v>
      </c>
    </row>
    <row r="241" spans="1:12" x14ac:dyDescent="0.25">
      <c r="A241" s="16" t="s">
        <v>1080</v>
      </c>
      <c r="B241" s="33" t="s">
        <v>217</v>
      </c>
      <c r="C241" s="34">
        <v>51785</v>
      </c>
      <c r="D241" s="11" t="str">
        <f t="shared" ref="D241" si="67">IF($B241="N/A","N/A",IF(C241&gt;10,"No",IF(C241&lt;-10,"No","Yes")))</f>
        <v>N/A</v>
      </c>
      <c r="E241" s="34">
        <v>55573</v>
      </c>
      <c r="F241" s="11" t="str">
        <f t="shared" ref="F241" si="68">IF($B241="N/A","N/A",IF(E241&gt;10,"No",IF(E241&lt;-10,"No","Yes")))</f>
        <v>N/A</v>
      </c>
      <c r="G241" s="34">
        <v>57443</v>
      </c>
      <c r="H241" s="11" t="str">
        <f>IF($B241="N/A","N/A",IF(G241&gt;10,"No",IF(G241&lt;-10,"No","Yes")))</f>
        <v>N/A</v>
      </c>
      <c r="I241" s="12">
        <v>7.3150000000000004</v>
      </c>
      <c r="J241" s="12">
        <v>3.3650000000000002</v>
      </c>
      <c r="K241" s="41" t="s">
        <v>732</v>
      </c>
      <c r="L241" s="9" t="str">
        <f>IF(J241="Div by 0", "N/A", IF(OR(J241="N/A",K241="N/A"),"N/A", IF(J241&gt;VALUE(MID(K241,1,2)), "No", IF(J241&lt;-1*VALUE(MID(K241,1,2)), "No", "Yes"))))</f>
        <v>Yes</v>
      </c>
    </row>
    <row r="242" spans="1:12" x14ac:dyDescent="0.25">
      <c r="A242" s="6" t="s">
        <v>1081</v>
      </c>
      <c r="B242" s="33" t="s">
        <v>217</v>
      </c>
      <c r="C242" s="34">
        <v>415900</v>
      </c>
      <c r="D242" s="11" t="str">
        <f>IF($B242="N/A","N/A",IF(C242&gt;10,"No",IF(C242&lt;-10,"No","Yes")))</f>
        <v>N/A</v>
      </c>
      <c r="E242" s="34">
        <v>492349</v>
      </c>
      <c r="F242" s="11" t="str">
        <f>IF($B242="N/A","N/A",IF(E242&gt;10,"No",IF(E242&lt;-10,"No","Yes")))</f>
        <v>N/A</v>
      </c>
      <c r="G242" s="34">
        <v>422802</v>
      </c>
      <c r="H242" s="11" t="str">
        <f>IF($B242="N/A","N/A",IF(G242&gt;10,"No",IF(G242&lt;-10,"No","Yes")))</f>
        <v>N/A</v>
      </c>
      <c r="I242" s="12">
        <v>18.38</v>
      </c>
      <c r="J242" s="12">
        <v>-14.1</v>
      </c>
      <c r="K242" s="41" t="s">
        <v>732</v>
      </c>
      <c r="L242" s="9" t="str">
        <f t="shared" ref="L242:L275" si="69">IF(J242="Div by 0", "N/A", IF(K242="N/A","N/A", IF(J242&gt;VALUE(MID(K242,1,2)), "No", IF(J242&lt;-1*VALUE(MID(K242,1,2)), "No", "Yes"))))</f>
        <v>Yes</v>
      </c>
    </row>
    <row r="243" spans="1:12" x14ac:dyDescent="0.25">
      <c r="A243" s="2" t="s">
        <v>1082</v>
      </c>
      <c r="B243" s="33" t="s">
        <v>217</v>
      </c>
      <c r="C243" s="8">
        <v>6.2789376209999999</v>
      </c>
      <c r="D243" s="11" t="str">
        <f>IF($B243="N/A","N/A",IF(C243&gt;10,"No",IF(C243&lt;-10,"No","Yes")))</f>
        <v>N/A</v>
      </c>
      <c r="E243" s="8">
        <v>5.7573692492999999</v>
      </c>
      <c r="F243" s="11" t="str">
        <f>IF($B243="N/A","N/A",IF(E243&gt;10,"No",IF(E243&lt;-10,"No","Yes")))</f>
        <v>N/A</v>
      </c>
      <c r="G243" s="8">
        <v>6.0541898109999996</v>
      </c>
      <c r="H243" s="11" t="str">
        <f>IF($B243="N/A","N/A",IF(G243&gt;10,"No",IF(G243&lt;-10,"No","Yes")))</f>
        <v>N/A</v>
      </c>
      <c r="I243" s="12">
        <v>-8.31</v>
      </c>
      <c r="J243" s="12">
        <v>5.1550000000000002</v>
      </c>
      <c r="K243" s="41" t="s">
        <v>732</v>
      </c>
      <c r="L243" s="9" t="str">
        <f t="shared" si="69"/>
        <v>Yes</v>
      </c>
    </row>
    <row r="244" spans="1:12" x14ac:dyDescent="0.25">
      <c r="A244" s="2" t="s">
        <v>1083</v>
      </c>
      <c r="B244" s="33" t="s">
        <v>217</v>
      </c>
      <c r="C244" s="8">
        <v>10.728831802</v>
      </c>
      <c r="D244" s="11" t="str">
        <f>IF($B244="N/A","N/A",IF(C244&gt;10,"No",IF(C244&lt;-10,"No","Yes")))</f>
        <v>N/A</v>
      </c>
      <c r="E244" s="8">
        <v>11.244991795000001</v>
      </c>
      <c r="F244" s="11" t="str">
        <f>IF($B244="N/A","N/A",IF(E244&gt;10,"No",IF(E244&lt;-10,"No","Yes")))</f>
        <v>N/A</v>
      </c>
      <c r="G244" s="8">
        <v>11.734245007</v>
      </c>
      <c r="H244" s="11" t="str">
        <f>IF($B244="N/A","N/A",IF(G244&gt;10,"No",IF(G244&lt;-10,"No","Yes")))</f>
        <v>N/A</v>
      </c>
      <c r="I244" s="12">
        <v>4.8109999999999999</v>
      </c>
      <c r="J244" s="12">
        <v>4.351</v>
      </c>
      <c r="K244" s="41" t="s">
        <v>732</v>
      </c>
      <c r="L244" s="9" t="str">
        <f t="shared" si="69"/>
        <v>Yes</v>
      </c>
    </row>
    <row r="245" spans="1:12" x14ac:dyDescent="0.25">
      <c r="A245" s="2" t="s">
        <v>1084</v>
      </c>
      <c r="B245" s="33" t="s">
        <v>217</v>
      </c>
      <c r="C245" s="8">
        <v>11.487647791000001</v>
      </c>
      <c r="D245" s="11" t="str">
        <f t="shared" ref="D245:D273" si="70">IF($B245="N/A","N/A",IF(C245&gt;10,"No",IF(C245&lt;-10,"No","Yes")))</f>
        <v>N/A</v>
      </c>
      <c r="E245" s="8">
        <v>13.683076795</v>
      </c>
      <c r="F245" s="11" t="str">
        <f t="shared" ref="F245:F273" si="71">IF($B245="N/A","N/A",IF(E245&gt;10,"No",IF(E245&lt;-10,"No","Yes")))</f>
        <v>N/A</v>
      </c>
      <c r="G245" s="8">
        <v>13.322958364</v>
      </c>
      <c r="H245" s="11" t="str">
        <f t="shared" ref="H245:H273" si="72">IF($B245="N/A","N/A",IF(G245&gt;10,"No",IF(G245&lt;-10,"No","Yes")))</f>
        <v>N/A</v>
      </c>
      <c r="I245" s="12">
        <v>19.11</v>
      </c>
      <c r="J245" s="12">
        <v>-2.63</v>
      </c>
      <c r="K245" s="41" t="s">
        <v>732</v>
      </c>
      <c r="L245" s="9" t="str">
        <f t="shared" si="69"/>
        <v>Yes</v>
      </c>
    </row>
    <row r="246" spans="1:12" x14ac:dyDescent="0.25">
      <c r="A246" s="2" t="s">
        <v>1085</v>
      </c>
      <c r="B246" s="33" t="s">
        <v>217</v>
      </c>
      <c r="C246" s="8">
        <v>25.555923108000002</v>
      </c>
      <c r="D246" s="11" t="str">
        <f t="shared" si="70"/>
        <v>N/A</v>
      </c>
      <c r="E246" s="8">
        <v>22.278894216000001</v>
      </c>
      <c r="F246" s="11" t="str">
        <f t="shared" si="71"/>
        <v>N/A</v>
      </c>
      <c r="G246" s="8">
        <v>8.6818260848000008</v>
      </c>
      <c r="H246" s="11" t="str">
        <f t="shared" si="72"/>
        <v>N/A</v>
      </c>
      <c r="I246" s="12">
        <v>-12.8</v>
      </c>
      <c r="J246" s="12">
        <v>-61</v>
      </c>
      <c r="K246" s="41" t="s">
        <v>732</v>
      </c>
      <c r="L246" s="9" t="str">
        <f t="shared" si="69"/>
        <v>No</v>
      </c>
    </row>
    <row r="247" spans="1:12" x14ac:dyDescent="0.25">
      <c r="A247" s="2" t="s">
        <v>1086</v>
      </c>
      <c r="B247" s="33" t="s">
        <v>217</v>
      </c>
      <c r="C247" s="8">
        <v>50.743928828999998</v>
      </c>
      <c r="D247" s="11" t="str">
        <f t="shared" si="70"/>
        <v>N/A</v>
      </c>
      <c r="E247" s="8">
        <v>57.112739134000002</v>
      </c>
      <c r="F247" s="11" t="str">
        <f t="shared" si="71"/>
        <v>N/A</v>
      </c>
      <c r="G247" s="8">
        <v>64.149176209999993</v>
      </c>
      <c r="H247" s="11" t="str">
        <f t="shared" si="72"/>
        <v>N/A</v>
      </c>
      <c r="I247" s="12">
        <v>12.55</v>
      </c>
      <c r="J247" s="12">
        <v>12.32</v>
      </c>
      <c r="K247" s="41" t="s">
        <v>732</v>
      </c>
      <c r="L247" s="9" t="str">
        <f t="shared" si="69"/>
        <v>Yes</v>
      </c>
    </row>
    <row r="248" spans="1:12" x14ac:dyDescent="0.25">
      <c r="A248" s="6" t="s">
        <v>1087</v>
      </c>
      <c r="B248" s="33" t="s">
        <v>217</v>
      </c>
      <c r="C248" s="34">
        <v>2782480</v>
      </c>
      <c r="D248" s="11" t="str">
        <f t="shared" si="70"/>
        <v>N/A</v>
      </c>
      <c r="E248" s="34">
        <v>3156451</v>
      </c>
      <c r="F248" s="11" t="str">
        <f t="shared" si="71"/>
        <v>N/A</v>
      </c>
      <c r="G248" s="34">
        <v>3411880</v>
      </c>
      <c r="H248" s="11" t="str">
        <f t="shared" si="72"/>
        <v>N/A</v>
      </c>
      <c r="I248" s="12">
        <v>13.44</v>
      </c>
      <c r="J248" s="12">
        <v>8.0920000000000005</v>
      </c>
      <c r="K248" s="41" t="s">
        <v>732</v>
      </c>
      <c r="L248" s="9" t="str">
        <f t="shared" si="69"/>
        <v>Yes</v>
      </c>
    </row>
    <row r="249" spans="1:12" x14ac:dyDescent="0.25">
      <c r="A249" s="2" t="s">
        <v>1088</v>
      </c>
      <c r="B249" s="33" t="s">
        <v>217</v>
      </c>
      <c r="C249" s="8">
        <v>59.929023907999998</v>
      </c>
      <c r="D249" s="11" t="str">
        <f t="shared" si="70"/>
        <v>N/A</v>
      </c>
      <c r="E249" s="8">
        <v>59.878573109999998</v>
      </c>
      <c r="F249" s="11" t="str">
        <f t="shared" si="71"/>
        <v>N/A</v>
      </c>
      <c r="G249" s="8">
        <v>57.580340610999997</v>
      </c>
      <c r="H249" s="11" t="str">
        <f t="shared" si="72"/>
        <v>N/A</v>
      </c>
      <c r="I249" s="12">
        <v>-8.4000000000000005E-2</v>
      </c>
      <c r="J249" s="12">
        <v>-3.84</v>
      </c>
      <c r="K249" s="41" t="s">
        <v>732</v>
      </c>
      <c r="L249" s="9" t="str">
        <f t="shared" si="69"/>
        <v>Yes</v>
      </c>
    </row>
    <row r="250" spans="1:12" x14ac:dyDescent="0.25">
      <c r="A250" s="2" t="s">
        <v>1089</v>
      </c>
      <c r="B250" s="33" t="s">
        <v>217</v>
      </c>
      <c r="C250" s="8">
        <v>84.156436726999999</v>
      </c>
      <c r="D250" s="11" t="str">
        <f t="shared" si="70"/>
        <v>N/A</v>
      </c>
      <c r="E250" s="8">
        <v>84.481996744</v>
      </c>
      <c r="F250" s="11" t="str">
        <f t="shared" si="71"/>
        <v>N/A</v>
      </c>
      <c r="G250" s="8">
        <v>82.745999011999999</v>
      </c>
      <c r="H250" s="11" t="str">
        <f t="shared" si="72"/>
        <v>N/A</v>
      </c>
      <c r="I250" s="12">
        <v>0.38690000000000002</v>
      </c>
      <c r="J250" s="12">
        <v>-2.0499999999999998</v>
      </c>
      <c r="K250" s="41" t="s">
        <v>732</v>
      </c>
      <c r="L250" s="9" t="str">
        <f t="shared" si="69"/>
        <v>Yes</v>
      </c>
    </row>
    <row r="251" spans="1:12" x14ac:dyDescent="0.25">
      <c r="A251" s="2" t="s">
        <v>1090</v>
      </c>
      <c r="B251" s="33" t="s">
        <v>217</v>
      </c>
      <c r="C251" s="8">
        <v>99.703921643000001</v>
      </c>
      <c r="D251" s="11" t="str">
        <f t="shared" si="70"/>
        <v>N/A</v>
      </c>
      <c r="E251" s="8">
        <v>99.363217012999996</v>
      </c>
      <c r="F251" s="11" t="str">
        <f t="shared" si="71"/>
        <v>N/A</v>
      </c>
      <c r="G251" s="8">
        <v>99.691195562999994</v>
      </c>
      <c r="H251" s="11" t="str">
        <f t="shared" si="72"/>
        <v>N/A</v>
      </c>
      <c r="I251" s="12">
        <v>-0.34200000000000003</v>
      </c>
      <c r="J251" s="12">
        <v>0.3301</v>
      </c>
      <c r="K251" s="41" t="s">
        <v>732</v>
      </c>
      <c r="L251" s="9" t="str">
        <f t="shared" si="69"/>
        <v>Yes</v>
      </c>
    </row>
    <row r="252" spans="1:12" x14ac:dyDescent="0.25">
      <c r="A252" s="2" t="s">
        <v>1091</v>
      </c>
      <c r="B252" s="33" t="s">
        <v>217</v>
      </c>
      <c r="C252" s="8">
        <v>88.527852124000006</v>
      </c>
      <c r="D252" s="11" t="str">
        <f t="shared" si="70"/>
        <v>N/A</v>
      </c>
      <c r="E252" s="8">
        <v>89.672237523999996</v>
      </c>
      <c r="F252" s="11" t="str">
        <f t="shared" si="71"/>
        <v>N/A</v>
      </c>
      <c r="G252" s="8">
        <v>95.072326430999993</v>
      </c>
      <c r="H252" s="11" t="str">
        <f t="shared" si="72"/>
        <v>N/A</v>
      </c>
      <c r="I252" s="12">
        <v>1.2929999999999999</v>
      </c>
      <c r="J252" s="12">
        <v>6.0220000000000002</v>
      </c>
      <c r="K252" s="41" t="s">
        <v>732</v>
      </c>
      <c r="L252" s="9" t="str">
        <f t="shared" si="69"/>
        <v>Yes</v>
      </c>
    </row>
    <row r="253" spans="1:12" x14ac:dyDescent="0.25">
      <c r="A253" s="2" t="s">
        <v>1092</v>
      </c>
      <c r="B253" s="33" t="s">
        <v>217</v>
      </c>
      <c r="C253" s="8">
        <v>44.168116212999998</v>
      </c>
      <c r="D253" s="11" t="str">
        <f t="shared" si="70"/>
        <v>N/A</v>
      </c>
      <c r="E253" s="8">
        <v>46.595052481000003</v>
      </c>
      <c r="F253" s="11" t="str">
        <f t="shared" si="71"/>
        <v>N/A</v>
      </c>
      <c r="G253" s="8">
        <v>45.251327713999999</v>
      </c>
      <c r="H253" s="11" t="str">
        <f t="shared" si="72"/>
        <v>N/A</v>
      </c>
      <c r="I253" s="12">
        <v>5.4950000000000001</v>
      </c>
      <c r="J253" s="12">
        <v>-2.88</v>
      </c>
      <c r="K253" s="41" t="s">
        <v>732</v>
      </c>
      <c r="L253" s="9" t="str">
        <f t="shared" si="69"/>
        <v>Yes</v>
      </c>
    </row>
    <row r="254" spans="1:12" x14ac:dyDescent="0.25">
      <c r="A254" s="2" t="s">
        <v>1093</v>
      </c>
      <c r="B254" s="33" t="s">
        <v>217</v>
      </c>
      <c r="C254" s="8">
        <v>68.856487737999998</v>
      </c>
      <c r="D254" s="11" t="str">
        <f t="shared" si="70"/>
        <v>N/A</v>
      </c>
      <c r="E254" s="8">
        <v>69.731353346000006</v>
      </c>
      <c r="F254" s="11" t="str">
        <f t="shared" si="71"/>
        <v>N/A</v>
      </c>
      <c r="G254" s="8">
        <v>70.394972859999996</v>
      </c>
      <c r="H254" s="11" t="str">
        <f t="shared" si="72"/>
        <v>N/A</v>
      </c>
      <c r="I254" s="12">
        <v>1.2709999999999999</v>
      </c>
      <c r="J254" s="12">
        <v>0.95169999999999999</v>
      </c>
      <c r="K254" s="41" t="s">
        <v>732</v>
      </c>
      <c r="L254" s="9" t="str">
        <f>IF(J254="Div by 0", "N/A", IF(OR(J254="N/A",K254="N/A"),"N/A", IF(J254&gt;VALUE(MID(K254,1,2)), "No", IF(J254&lt;-1*VALUE(MID(K254,1,2)), "No", "Yes"))))</f>
        <v>Yes</v>
      </c>
    </row>
    <row r="255" spans="1:12" x14ac:dyDescent="0.25">
      <c r="A255" s="6" t="s">
        <v>1094</v>
      </c>
      <c r="B255" s="33" t="s">
        <v>217</v>
      </c>
      <c r="C255" s="34">
        <v>488</v>
      </c>
      <c r="D255" s="11" t="str">
        <f t="shared" si="70"/>
        <v>N/A</v>
      </c>
      <c r="E255" s="34">
        <v>430</v>
      </c>
      <c r="F255" s="11" t="str">
        <f t="shared" si="71"/>
        <v>N/A</v>
      </c>
      <c r="G255" s="34">
        <v>312</v>
      </c>
      <c r="H255" s="11" t="str">
        <f t="shared" si="72"/>
        <v>N/A</v>
      </c>
      <c r="I255" s="12">
        <v>-11.9</v>
      </c>
      <c r="J255" s="12">
        <v>-27.4</v>
      </c>
      <c r="K255" s="41" t="s">
        <v>732</v>
      </c>
      <c r="L255" s="9" t="str">
        <f t="shared" si="69"/>
        <v>Yes</v>
      </c>
    </row>
    <row r="256" spans="1:12" x14ac:dyDescent="0.25">
      <c r="A256" s="2" t="s">
        <v>1095</v>
      </c>
      <c r="B256" s="33" t="s">
        <v>217</v>
      </c>
      <c r="C256" s="8">
        <v>0.1186442461</v>
      </c>
      <c r="D256" s="11" t="str">
        <f t="shared" si="70"/>
        <v>N/A</v>
      </c>
      <c r="E256" s="8">
        <v>9.8380561800000002E-2</v>
      </c>
      <c r="F256" s="11" t="str">
        <f t="shared" si="71"/>
        <v>N/A</v>
      </c>
      <c r="G256" s="8">
        <v>6.5766558500000002E-2</v>
      </c>
      <c r="H256" s="11" t="str">
        <f t="shared" si="72"/>
        <v>N/A</v>
      </c>
      <c r="I256" s="12">
        <v>-17.100000000000001</v>
      </c>
      <c r="J256" s="12">
        <v>-33.200000000000003</v>
      </c>
      <c r="K256" s="41" t="s">
        <v>732</v>
      </c>
      <c r="L256" s="9" t="str">
        <f t="shared" si="69"/>
        <v>No</v>
      </c>
    </row>
    <row r="257" spans="1:12" x14ac:dyDescent="0.25">
      <c r="A257" s="2" t="s">
        <v>1096</v>
      </c>
      <c r="B257" s="33" t="s">
        <v>217</v>
      </c>
      <c r="C257" s="8">
        <v>6.6153412000000003E-3</v>
      </c>
      <c r="D257" s="11" t="str">
        <f t="shared" si="70"/>
        <v>N/A</v>
      </c>
      <c r="E257" s="8">
        <v>5.0923940999999997E-3</v>
      </c>
      <c r="F257" s="11" t="str">
        <f t="shared" si="71"/>
        <v>N/A</v>
      </c>
      <c r="G257" s="8">
        <v>3.1364922999999999E-3</v>
      </c>
      <c r="H257" s="11" t="str">
        <f t="shared" si="72"/>
        <v>N/A</v>
      </c>
      <c r="I257" s="12">
        <v>-23</v>
      </c>
      <c r="J257" s="12">
        <v>-38.4</v>
      </c>
      <c r="K257" s="41" t="s">
        <v>732</v>
      </c>
      <c r="L257" s="9" t="str">
        <f t="shared" si="69"/>
        <v>No</v>
      </c>
    </row>
    <row r="258" spans="1:12" x14ac:dyDescent="0.25">
      <c r="A258" s="2" t="s">
        <v>1097</v>
      </c>
      <c r="B258" s="33" t="s">
        <v>217</v>
      </c>
      <c r="C258" s="8">
        <v>0</v>
      </c>
      <c r="D258" s="11" t="str">
        <f t="shared" si="70"/>
        <v>N/A</v>
      </c>
      <c r="E258" s="8">
        <v>1.124264E-4</v>
      </c>
      <c r="F258" s="11" t="str">
        <f t="shared" si="71"/>
        <v>N/A</v>
      </c>
      <c r="G258" s="8">
        <v>2.6006770000000002E-4</v>
      </c>
      <c r="H258" s="11" t="str">
        <f t="shared" si="72"/>
        <v>N/A</v>
      </c>
      <c r="I258" s="12" t="s">
        <v>1742</v>
      </c>
      <c r="J258" s="12">
        <v>131.30000000000001</v>
      </c>
      <c r="K258" s="41" t="s">
        <v>732</v>
      </c>
      <c r="L258" s="9" t="str">
        <f t="shared" si="69"/>
        <v>No</v>
      </c>
    </row>
    <row r="259" spans="1:12" x14ac:dyDescent="0.25">
      <c r="A259" s="2" t="s">
        <v>1098</v>
      </c>
      <c r="B259" s="33" t="s">
        <v>217</v>
      </c>
      <c r="C259" s="8">
        <v>0</v>
      </c>
      <c r="D259" s="11" t="str">
        <f t="shared" si="70"/>
        <v>N/A</v>
      </c>
      <c r="E259" s="8">
        <v>0</v>
      </c>
      <c r="F259" s="11" t="str">
        <f t="shared" si="71"/>
        <v>N/A</v>
      </c>
      <c r="G259" s="8">
        <v>0</v>
      </c>
      <c r="H259" s="11" t="str">
        <f t="shared" si="72"/>
        <v>N/A</v>
      </c>
      <c r="I259" s="12" t="s">
        <v>1742</v>
      </c>
      <c r="J259" s="12" t="s">
        <v>1742</v>
      </c>
      <c r="K259" s="41" t="s">
        <v>732</v>
      </c>
      <c r="L259" s="9" t="str">
        <f t="shared" si="69"/>
        <v>N/A</v>
      </c>
    </row>
    <row r="260" spans="1:12" x14ac:dyDescent="0.25">
      <c r="A260" s="2" t="s">
        <v>1099</v>
      </c>
      <c r="B260" s="33" t="s">
        <v>217</v>
      </c>
      <c r="C260" s="8">
        <v>4.5081967213</v>
      </c>
      <c r="D260" s="11" t="str">
        <f t="shared" si="70"/>
        <v>N/A</v>
      </c>
      <c r="E260" s="8">
        <v>3.2558139535000001</v>
      </c>
      <c r="F260" s="11" t="str">
        <f t="shared" si="71"/>
        <v>N/A</v>
      </c>
      <c r="G260" s="8">
        <v>3.8461538462</v>
      </c>
      <c r="H260" s="11" t="str">
        <f t="shared" si="72"/>
        <v>N/A</v>
      </c>
      <c r="I260" s="12">
        <v>-27.8</v>
      </c>
      <c r="J260" s="12">
        <v>18.13</v>
      </c>
      <c r="K260" s="41" t="s">
        <v>732</v>
      </c>
      <c r="L260" s="9" t="str">
        <f t="shared" si="69"/>
        <v>Yes</v>
      </c>
    </row>
    <row r="261" spans="1:12" x14ac:dyDescent="0.25">
      <c r="A261" s="2" t="s">
        <v>1100</v>
      </c>
      <c r="B261" s="33" t="s">
        <v>217</v>
      </c>
      <c r="C261" s="8">
        <v>5.9426229507999997</v>
      </c>
      <c r="D261" s="11" t="str">
        <f t="shared" si="70"/>
        <v>N/A</v>
      </c>
      <c r="E261" s="8">
        <v>4.6511627906999999</v>
      </c>
      <c r="F261" s="11" t="str">
        <f t="shared" si="71"/>
        <v>N/A</v>
      </c>
      <c r="G261" s="8">
        <v>5.4487179486999997</v>
      </c>
      <c r="H261" s="11" t="str">
        <f t="shared" si="72"/>
        <v>N/A</v>
      </c>
      <c r="I261" s="12">
        <v>-21.7</v>
      </c>
      <c r="J261" s="12">
        <v>17.149999999999999</v>
      </c>
      <c r="K261" s="41" t="s">
        <v>732</v>
      </c>
      <c r="L261" s="9" t="str">
        <f>IF(J261="Div by 0", "N/A", IF(OR(J261="N/A",K261="N/A"),"N/A", IF(J261&gt;VALUE(MID(K261,1,2)), "No", IF(J261&lt;-1*VALUE(MID(K261,1,2)), "No", "Yes"))))</f>
        <v>Yes</v>
      </c>
    </row>
    <row r="262" spans="1:12" x14ac:dyDescent="0.25">
      <c r="A262" s="2" t="s">
        <v>1101</v>
      </c>
      <c r="B262" s="33" t="s">
        <v>217</v>
      </c>
      <c r="C262" s="34">
        <v>0</v>
      </c>
      <c r="D262" s="11" t="str">
        <f t="shared" si="70"/>
        <v>N/A</v>
      </c>
      <c r="E262" s="34">
        <v>0</v>
      </c>
      <c r="F262" s="11" t="str">
        <f t="shared" si="71"/>
        <v>N/A</v>
      </c>
      <c r="G262" s="34">
        <v>0</v>
      </c>
      <c r="H262" s="11" t="str">
        <f t="shared" si="72"/>
        <v>N/A</v>
      </c>
      <c r="I262" s="12" t="s">
        <v>1742</v>
      </c>
      <c r="J262" s="12" t="s">
        <v>1742</v>
      </c>
      <c r="K262" s="41" t="s">
        <v>732</v>
      </c>
      <c r="L262" s="9" t="str">
        <f t="shared" si="69"/>
        <v>N/A</v>
      </c>
    </row>
    <row r="263" spans="1:12" x14ac:dyDescent="0.25">
      <c r="A263" s="6" t="s">
        <v>1102</v>
      </c>
      <c r="B263" s="33" t="s">
        <v>217</v>
      </c>
      <c r="C263" s="34">
        <v>0</v>
      </c>
      <c r="D263" s="11" t="str">
        <f t="shared" si="70"/>
        <v>N/A</v>
      </c>
      <c r="E263" s="34">
        <v>0</v>
      </c>
      <c r="F263" s="11" t="str">
        <f t="shared" si="71"/>
        <v>N/A</v>
      </c>
      <c r="G263" s="34">
        <v>0</v>
      </c>
      <c r="H263" s="11" t="str">
        <f t="shared" si="72"/>
        <v>N/A</v>
      </c>
      <c r="I263" s="12" t="s">
        <v>1742</v>
      </c>
      <c r="J263" s="12" t="s">
        <v>1742</v>
      </c>
      <c r="K263" s="41" t="s">
        <v>732</v>
      </c>
      <c r="L263" s="9" t="str">
        <f t="shared" si="69"/>
        <v>N/A</v>
      </c>
    </row>
    <row r="264" spans="1:12" x14ac:dyDescent="0.25">
      <c r="A264" s="2" t="s">
        <v>1103</v>
      </c>
      <c r="B264" s="33" t="s">
        <v>217</v>
      </c>
      <c r="C264" s="8">
        <v>0</v>
      </c>
      <c r="D264" s="11" t="str">
        <f t="shared" si="70"/>
        <v>N/A</v>
      </c>
      <c r="E264" s="8">
        <v>0</v>
      </c>
      <c r="F264" s="11" t="str">
        <f t="shared" si="71"/>
        <v>N/A</v>
      </c>
      <c r="G264" s="8">
        <v>0</v>
      </c>
      <c r="H264" s="11" t="str">
        <f t="shared" si="72"/>
        <v>N/A</v>
      </c>
      <c r="I264" s="12" t="s">
        <v>1742</v>
      </c>
      <c r="J264" s="12" t="s">
        <v>1742</v>
      </c>
      <c r="K264" s="41" t="s">
        <v>732</v>
      </c>
      <c r="L264" s="9" t="str">
        <f t="shared" si="69"/>
        <v>N/A</v>
      </c>
    </row>
    <row r="265" spans="1:12" x14ac:dyDescent="0.25">
      <c r="A265" s="2" t="s">
        <v>1104</v>
      </c>
      <c r="B265" s="33" t="s">
        <v>217</v>
      </c>
      <c r="C265" s="8">
        <v>0</v>
      </c>
      <c r="D265" s="11" t="str">
        <f t="shared" si="70"/>
        <v>N/A</v>
      </c>
      <c r="E265" s="8">
        <v>0</v>
      </c>
      <c r="F265" s="11" t="str">
        <f t="shared" si="71"/>
        <v>N/A</v>
      </c>
      <c r="G265" s="8">
        <v>0</v>
      </c>
      <c r="H265" s="11" t="str">
        <f t="shared" si="72"/>
        <v>N/A</v>
      </c>
      <c r="I265" s="12" t="s">
        <v>1742</v>
      </c>
      <c r="J265" s="12" t="s">
        <v>1742</v>
      </c>
      <c r="K265" s="41" t="s">
        <v>732</v>
      </c>
      <c r="L265" s="9" t="str">
        <f t="shared" si="69"/>
        <v>N/A</v>
      </c>
    </row>
    <row r="266" spans="1:12" x14ac:dyDescent="0.25">
      <c r="A266" s="2" t="s">
        <v>1105</v>
      </c>
      <c r="B266" s="33" t="s">
        <v>217</v>
      </c>
      <c r="C266" s="8">
        <v>0</v>
      </c>
      <c r="D266" s="11" t="str">
        <f t="shared" si="70"/>
        <v>N/A</v>
      </c>
      <c r="E266" s="8">
        <v>0</v>
      </c>
      <c r="F266" s="11" t="str">
        <f t="shared" si="71"/>
        <v>N/A</v>
      </c>
      <c r="G266" s="8">
        <v>0</v>
      </c>
      <c r="H266" s="11" t="str">
        <f t="shared" si="72"/>
        <v>N/A</v>
      </c>
      <c r="I266" s="12" t="s">
        <v>1742</v>
      </c>
      <c r="J266" s="12" t="s">
        <v>1742</v>
      </c>
      <c r="K266" s="41" t="s">
        <v>732</v>
      </c>
      <c r="L266" s="9" t="str">
        <f t="shared" si="69"/>
        <v>N/A</v>
      </c>
    </row>
    <row r="267" spans="1:12" x14ac:dyDescent="0.25">
      <c r="A267" s="2" t="s">
        <v>1106</v>
      </c>
      <c r="B267" s="33" t="s">
        <v>217</v>
      </c>
      <c r="C267" s="8">
        <v>0</v>
      </c>
      <c r="D267" s="11" t="str">
        <f t="shared" si="70"/>
        <v>N/A</v>
      </c>
      <c r="E267" s="8">
        <v>0</v>
      </c>
      <c r="F267" s="11" t="str">
        <f t="shared" si="71"/>
        <v>N/A</v>
      </c>
      <c r="G267" s="8">
        <v>0</v>
      </c>
      <c r="H267" s="11" t="str">
        <f t="shared" si="72"/>
        <v>N/A</v>
      </c>
      <c r="I267" s="12" t="s">
        <v>1742</v>
      </c>
      <c r="J267" s="12" t="s">
        <v>1742</v>
      </c>
      <c r="K267" s="41" t="s">
        <v>732</v>
      </c>
      <c r="L267" s="9" t="str">
        <f t="shared" si="69"/>
        <v>N/A</v>
      </c>
    </row>
    <row r="268" spans="1:12" x14ac:dyDescent="0.25">
      <c r="A268" s="2" t="s">
        <v>1107</v>
      </c>
      <c r="B268" s="33" t="s">
        <v>217</v>
      </c>
      <c r="C268" s="8" t="s">
        <v>1742</v>
      </c>
      <c r="D268" s="11" t="str">
        <f t="shared" si="70"/>
        <v>N/A</v>
      </c>
      <c r="E268" s="8" t="s">
        <v>1742</v>
      </c>
      <c r="F268" s="11" t="str">
        <f t="shared" si="71"/>
        <v>N/A</v>
      </c>
      <c r="G268" s="8" t="s">
        <v>1742</v>
      </c>
      <c r="H268" s="11" t="str">
        <f t="shared" si="72"/>
        <v>N/A</v>
      </c>
      <c r="I268" s="12" t="s">
        <v>1742</v>
      </c>
      <c r="J268" s="12" t="s">
        <v>1742</v>
      </c>
      <c r="K268" s="41" t="s">
        <v>732</v>
      </c>
      <c r="L268" s="9" t="str">
        <f t="shared" si="69"/>
        <v>N/A</v>
      </c>
    </row>
    <row r="269" spans="1:12" x14ac:dyDescent="0.25">
      <c r="A269" s="2" t="s">
        <v>1108</v>
      </c>
      <c r="B269" s="33" t="s">
        <v>217</v>
      </c>
      <c r="C269" s="34">
        <v>0</v>
      </c>
      <c r="D269" s="11" t="str">
        <f t="shared" si="70"/>
        <v>N/A</v>
      </c>
      <c r="E269" s="34">
        <v>0</v>
      </c>
      <c r="F269" s="11" t="str">
        <f t="shared" si="71"/>
        <v>N/A</v>
      </c>
      <c r="G269" s="34">
        <v>0</v>
      </c>
      <c r="H269" s="11" t="str">
        <f t="shared" si="72"/>
        <v>N/A</v>
      </c>
      <c r="I269" s="12" t="s">
        <v>1742</v>
      </c>
      <c r="J269" s="12" t="s">
        <v>1742</v>
      </c>
      <c r="K269" s="41" t="s">
        <v>732</v>
      </c>
      <c r="L269" s="9" t="str">
        <f t="shared" si="69"/>
        <v>N/A</v>
      </c>
    </row>
    <row r="270" spans="1:12" x14ac:dyDescent="0.25">
      <c r="A270" s="2" t="s">
        <v>1109</v>
      </c>
      <c r="B270" s="33" t="s">
        <v>217</v>
      </c>
      <c r="C270" s="34">
        <v>0</v>
      </c>
      <c r="D270" s="11" t="str">
        <f t="shared" si="70"/>
        <v>N/A</v>
      </c>
      <c r="E270" s="34">
        <v>0</v>
      </c>
      <c r="F270" s="11" t="str">
        <f t="shared" si="71"/>
        <v>N/A</v>
      </c>
      <c r="G270" s="34">
        <v>0</v>
      </c>
      <c r="H270" s="11" t="str">
        <f t="shared" si="72"/>
        <v>N/A</v>
      </c>
      <c r="I270" s="12" t="s">
        <v>1742</v>
      </c>
      <c r="J270" s="12" t="s">
        <v>1742</v>
      </c>
      <c r="K270" s="41" t="s">
        <v>732</v>
      </c>
      <c r="L270" s="9" t="str">
        <f t="shared" si="69"/>
        <v>N/A</v>
      </c>
    </row>
    <row r="271" spans="1:12" x14ac:dyDescent="0.25">
      <c r="A271" s="2" t="s">
        <v>1110</v>
      </c>
      <c r="B271" s="33" t="s">
        <v>217</v>
      </c>
      <c r="C271" s="34">
        <v>0</v>
      </c>
      <c r="D271" s="11" t="str">
        <f t="shared" si="70"/>
        <v>N/A</v>
      </c>
      <c r="E271" s="34">
        <v>0</v>
      </c>
      <c r="F271" s="11" t="str">
        <f t="shared" si="71"/>
        <v>N/A</v>
      </c>
      <c r="G271" s="34">
        <v>0</v>
      </c>
      <c r="H271" s="11" t="str">
        <f t="shared" si="72"/>
        <v>N/A</v>
      </c>
      <c r="I271" s="12" t="s">
        <v>1742</v>
      </c>
      <c r="J271" s="12" t="s">
        <v>1742</v>
      </c>
      <c r="K271" s="41" t="s">
        <v>732</v>
      </c>
      <c r="L271" s="9" t="str">
        <f t="shared" si="69"/>
        <v>N/A</v>
      </c>
    </row>
    <row r="272" spans="1:12" x14ac:dyDescent="0.25">
      <c r="A272" s="2" t="s">
        <v>1111</v>
      </c>
      <c r="B272" s="33" t="s">
        <v>217</v>
      </c>
      <c r="C272" s="34">
        <v>121530</v>
      </c>
      <c r="D272" s="11" t="str">
        <f t="shared" si="70"/>
        <v>N/A</v>
      </c>
      <c r="E272" s="34">
        <v>120835</v>
      </c>
      <c r="F272" s="11" t="str">
        <f t="shared" si="71"/>
        <v>N/A</v>
      </c>
      <c r="G272" s="34">
        <v>6036</v>
      </c>
      <c r="H272" s="11" t="str">
        <f t="shared" si="72"/>
        <v>N/A</v>
      </c>
      <c r="I272" s="12">
        <v>-0.57199999999999995</v>
      </c>
      <c r="J272" s="12">
        <v>-95</v>
      </c>
      <c r="K272" s="41" t="s">
        <v>732</v>
      </c>
      <c r="L272" s="9" t="str">
        <f t="shared" si="69"/>
        <v>No</v>
      </c>
    </row>
    <row r="273" spans="1:12" x14ac:dyDescent="0.25">
      <c r="A273" s="60" t="s">
        <v>157</v>
      </c>
      <c r="B273" s="33" t="s">
        <v>217</v>
      </c>
      <c r="C273" s="34">
        <v>0</v>
      </c>
      <c r="D273" s="11" t="str">
        <f t="shared" si="70"/>
        <v>N/A</v>
      </c>
      <c r="E273" s="34">
        <v>0</v>
      </c>
      <c r="F273" s="11" t="str">
        <f t="shared" si="71"/>
        <v>N/A</v>
      </c>
      <c r="G273" s="34">
        <v>0</v>
      </c>
      <c r="H273" s="11" t="str">
        <f t="shared" si="72"/>
        <v>N/A</v>
      </c>
      <c r="I273" s="12" t="s">
        <v>1742</v>
      </c>
      <c r="J273" s="12" t="s">
        <v>1742</v>
      </c>
      <c r="K273" s="41" t="s">
        <v>732</v>
      </c>
      <c r="L273" s="9" t="str">
        <f t="shared" si="69"/>
        <v>N/A</v>
      </c>
    </row>
    <row r="274" spans="1:12" x14ac:dyDescent="0.25">
      <c r="A274" s="2" t="s">
        <v>158</v>
      </c>
      <c r="B274" s="41" t="s">
        <v>221</v>
      </c>
      <c r="C274" s="1">
        <v>1</v>
      </c>
      <c r="D274" s="11" t="str">
        <f t="shared" ref="D274:D275" si="73">IF($B274="N/A","N/A",IF(C274&gt;0,"No",IF(C274&lt;0,"No","Yes")))</f>
        <v>No</v>
      </c>
      <c r="E274" s="1">
        <v>0</v>
      </c>
      <c r="F274" s="11" t="str">
        <f t="shared" ref="F274:F275" si="74">IF($B274="N/A","N/A",IF(E274&gt;0,"No",IF(E274&lt;0,"No","Yes")))</f>
        <v>Yes</v>
      </c>
      <c r="G274" s="1">
        <v>0</v>
      </c>
      <c r="H274" s="11" t="str">
        <f t="shared" ref="H274:H275" si="75">IF($B274="N/A","N/A",IF(G274&gt;0,"No",IF(G274&lt;0,"No","Yes")))</f>
        <v>Yes</v>
      </c>
      <c r="I274" s="12">
        <v>-100</v>
      </c>
      <c r="J274" s="12" t="s">
        <v>1742</v>
      </c>
      <c r="K274" s="41" t="s">
        <v>732</v>
      </c>
      <c r="L274" s="9" t="str">
        <f t="shared" si="69"/>
        <v>N/A</v>
      </c>
    </row>
    <row r="275" spans="1:12" x14ac:dyDescent="0.25">
      <c r="A275" s="2" t="s">
        <v>159</v>
      </c>
      <c r="B275" s="41" t="s">
        <v>221</v>
      </c>
      <c r="C275" s="1">
        <v>1</v>
      </c>
      <c r="D275" s="11" t="str">
        <f t="shared" si="73"/>
        <v>No</v>
      </c>
      <c r="E275" s="1">
        <v>0</v>
      </c>
      <c r="F275" s="11" t="str">
        <f t="shared" si="74"/>
        <v>Yes</v>
      </c>
      <c r="G275" s="1">
        <v>0</v>
      </c>
      <c r="H275" s="11" t="str">
        <f t="shared" si="75"/>
        <v>Yes</v>
      </c>
      <c r="I275" s="12">
        <v>-100</v>
      </c>
      <c r="J275" s="12" t="s">
        <v>1742</v>
      </c>
      <c r="K275" s="41" t="s">
        <v>732</v>
      </c>
      <c r="L275" s="9" t="str">
        <f t="shared" si="69"/>
        <v>N/A</v>
      </c>
    </row>
    <row r="276" spans="1:12" x14ac:dyDescent="0.25">
      <c r="A276" s="16" t="s">
        <v>689</v>
      </c>
      <c r="B276" s="1" t="s">
        <v>217</v>
      </c>
      <c r="C276" s="1" t="s">
        <v>217</v>
      </c>
      <c r="D276" s="11" t="str">
        <f t="shared" ref="D276:D283" si="76">IF($B276="N/A","N/A",IF(C276&gt;10,"No",IF(C276&lt;-10,"No","Yes")))</f>
        <v>N/A</v>
      </c>
      <c r="E276" s="1">
        <v>3017282</v>
      </c>
      <c r="F276" s="11" t="str">
        <f t="shared" ref="F276:F277" si="77">IF($B276="N/A","N/A",IF(E276&gt;10,"No",IF(E276&lt;-10,"No","Yes")))</f>
        <v>N/A</v>
      </c>
      <c r="G276" s="1">
        <v>3258094</v>
      </c>
      <c r="H276" s="11" t="str">
        <f t="shared" ref="H276:H277" si="78">IF($B276="N/A","N/A",IF(G276&gt;10,"No",IF(G276&lt;-10,"No","Yes")))</f>
        <v>N/A</v>
      </c>
      <c r="I276" s="12" t="s">
        <v>217</v>
      </c>
      <c r="J276" s="12">
        <v>7.9809999999999999</v>
      </c>
      <c r="K276" s="1" t="s">
        <v>217</v>
      </c>
      <c r="L276" s="9" t="str">
        <f t="shared" ref="L276:L277" si="79">IF(J276="Div by 0", "N/A", IF(K276="N/A","N/A", IF(J276&gt;VALUE(MID(K276,1,2)), "No", IF(J276&lt;-1*VALUE(MID(K276,1,2)), "No", "Yes"))))</f>
        <v>N/A</v>
      </c>
    </row>
    <row r="277" spans="1:12" x14ac:dyDescent="0.25">
      <c r="A277" s="16" t="s">
        <v>690</v>
      </c>
      <c r="B277" s="1" t="s">
        <v>217</v>
      </c>
      <c r="C277" s="1" t="s">
        <v>217</v>
      </c>
      <c r="D277" s="11" t="str">
        <f t="shared" si="76"/>
        <v>N/A</v>
      </c>
      <c r="E277" s="1">
        <v>2321137.0833000001</v>
      </c>
      <c r="F277" s="11" t="str">
        <f t="shared" si="77"/>
        <v>N/A</v>
      </c>
      <c r="G277" s="1">
        <v>2537980</v>
      </c>
      <c r="H277" s="11" t="str">
        <f t="shared" si="78"/>
        <v>N/A</v>
      </c>
      <c r="I277" s="12" t="s">
        <v>217</v>
      </c>
      <c r="J277" s="12">
        <v>9.3420000000000005</v>
      </c>
      <c r="K277" s="1" t="s">
        <v>217</v>
      </c>
      <c r="L277" s="9" t="str">
        <f t="shared" si="79"/>
        <v>N/A</v>
      </c>
    </row>
    <row r="278" spans="1:12" x14ac:dyDescent="0.25">
      <c r="A278" s="16" t="s">
        <v>691</v>
      </c>
      <c r="B278" s="1" t="s">
        <v>217</v>
      </c>
      <c r="C278" s="1">
        <v>12291</v>
      </c>
      <c r="D278" s="11" t="str">
        <f t="shared" si="76"/>
        <v>N/A</v>
      </c>
      <c r="E278" s="1">
        <v>20890</v>
      </c>
      <c r="F278" s="11" t="str">
        <f t="shared" ref="F278:F283" si="80">IF($B278="N/A","N/A",IF(E278&gt;10,"No",IF(E278&lt;-10,"No","Yes")))</f>
        <v>N/A</v>
      </c>
      <c r="G278" s="1">
        <v>17775</v>
      </c>
      <c r="H278" s="11" t="str">
        <f t="shared" ref="H278:H283" si="81">IF($B278="N/A","N/A",IF(G278&gt;10,"No",IF(G278&lt;-10,"No","Yes")))</f>
        <v>N/A</v>
      </c>
      <c r="I278" s="12">
        <v>69.959999999999994</v>
      </c>
      <c r="J278" s="12">
        <v>-14.9</v>
      </c>
      <c r="K278" s="1" t="s">
        <v>217</v>
      </c>
      <c r="L278" s="9" t="str">
        <f t="shared" ref="L278:L284" si="82">IF(J278="Div by 0", "N/A", IF(K278="N/A","N/A", IF(J278&gt;VALUE(MID(K278,1,2)), "No", IF(J278&lt;-1*VALUE(MID(K278,1,2)), "No", "Yes"))))</f>
        <v>N/A</v>
      </c>
    </row>
    <row r="279" spans="1:12" x14ac:dyDescent="0.25">
      <c r="A279" s="16" t="s">
        <v>692</v>
      </c>
      <c r="B279" s="1" t="s">
        <v>217</v>
      </c>
      <c r="C279" s="1">
        <v>21208</v>
      </c>
      <c r="D279" s="11" t="str">
        <f t="shared" si="76"/>
        <v>N/A</v>
      </c>
      <c r="E279" s="1">
        <v>32664</v>
      </c>
      <c r="F279" s="11" t="str">
        <f t="shared" si="80"/>
        <v>N/A</v>
      </c>
      <c r="G279" s="1">
        <v>27278</v>
      </c>
      <c r="H279" s="11" t="str">
        <f t="shared" si="81"/>
        <v>N/A</v>
      </c>
      <c r="I279" s="12">
        <v>54.02</v>
      </c>
      <c r="J279" s="12">
        <v>-16.5</v>
      </c>
      <c r="K279" s="1" t="s">
        <v>217</v>
      </c>
      <c r="L279" s="9" t="str">
        <f t="shared" si="82"/>
        <v>N/A</v>
      </c>
    </row>
    <row r="280" spans="1:12" x14ac:dyDescent="0.25">
      <c r="A280" s="16" t="s">
        <v>693</v>
      </c>
      <c r="B280" s="1" t="s">
        <v>217</v>
      </c>
      <c r="C280" s="1" t="s">
        <v>1742</v>
      </c>
      <c r="D280" s="11" t="str">
        <f t="shared" si="76"/>
        <v>N/A</v>
      </c>
      <c r="E280" s="1">
        <v>3650</v>
      </c>
      <c r="F280" s="11" t="str">
        <f t="shared" si="80"/>
        <v>N/A</v>
      </c>
      <c r="G280" s="1">
        <v>2983.8333333</v>
      </c>
      <c r="H280" s="11" t="str">
        <f t="shared" si="81"/>
        <v>N/A</v>
      </c>
      <c r="I280" s="12" t="s">
        <v>1742</v>
      </c>
      <c r="J280" s="12">
        <v>-18.3</v>
      </c>
      <c r="K280" s="1" t="s">
        <v>217</v>
      </c>
      <c r="L280" s="9" t="str">
        <f t="shared" si="82"/>
        <v>N/A</v>
      </c>
    </row>
    <row r="281" spans="1:12" x14ac:dyDescent="0.25">
      <c r="A281" s="16" t="s">
        <v>694</v>
      </c>
      <c r="B281" s="1" t="s">
        <v>217</v>
      </c>
      <c r="C281" s="1">
        <v>237488</v>
      </c>
      <c r="D281" s="11" t="str">
        <f t="shared" si="76"/>
        <v>N/A</v>
      </c>
      <c r="E281" s="1">
        <v>249436</v>
      </c>
      <c r="F281" s="11" t="str">
        <f t="shared" si="80"/>
        <v>N/A</v>
      </c>
      <c r="G281" s="1">
        <v>288070</v>
      </c>
      <c r="H281" s="11" t="str">
        <f t="shared" si="81"/>
        <v>N/A</v>
      </c>
      <c r="I281" s="12">
        <v>5.0309999999999997</v>
      </c>
      <c r="J281" s="12">
        <v>15.49</v>
      </c>
      <c r="K281" s="1" t="s">
        <v>217</v>
      </c>
      <c r="L281" s="9" t="str">
        <f t="shared" si="82"/>
        <v>N/A</v>
      </c>
    </row>
    <row r="282" spans="1:12" x14ac:dyDescent="0.25">
      <c r="A282" s="16" t="s">
        <v>695</v>
      </c>
      <c r="B282" s="1" t="s">
        <v>217</v>
      </c>
      <c r="C282" s="1">
        <v>267404</v>
      </c>
      <c r="D282" s="11" t="str">
        <f t="shared" si="76"/>
        <v>N/A</v>
      </c>
      <c r="E282" s="1">
        <v>287860</v>
      </c>
      <c r="F282" s="11" t="str">
        <f t="shared" si="80"/>
        <v>N/A</v>
      </c>
      <c r="G282" s="1">
        <v>331416</v>
      </c>
      <c r="H282" s="11" t="str">
        <f t="shared" si="81"/>
        <v>N/A</v>
      </c>
      <c r="I282" s="12">
        <v>7.65</v>
      </c>
      <c r="J282" s="12">
        <v>15.13</v>
      </c>
      <c r="K282" s="1" t="s">
        <v>217</v>
      </c>
      <c r="L282" s="9" t="str">
        <f t="shared" si="82"/>
        <v>N/A</v>
      </c>
    </row>
    <row r="283" spans="1:12" x14ac:dyDescent="0.25">
      <c r="A283" s="16" t="s">
        <v>696</v>
      </c>
      <c r="B283" s="1" t="s">
        <v>217</v>
      </c>
      <c r="C283" s="1">
        <v>213785.75</v>
      </c>
      <c r="D283" s="11" t="str">
        <f t="shared" si="76"/>
        <v>N/A</v>
      </c>
      <c r="E283" s="1">
        <v>234719.16667000001</v>
      </c>
      <c r="F283" s="11" t="str">
        <f t="shared" si="80"/>
        <v>N/A</v>
      </c>
      <c r="G283" s="1">
        <v>269013.08332999999</v>
      </c>
      <c r="H283" s="11" t="str">
        <f t="shared" si="81"/>
        <v>N/A</v>
      </c>
      <c r="I283" s="12">
        <v>9.7919999999999998</v>
      </c>
      <c r="J283" s="12">
        <v>14.61</v>
      </c>
      <c r="K283" s="1" t="s">
        <v>217</v>
      </c>
      <c r="L283" s="9" t="str">
        <f t="shared" si="82"/>
        <v>N/A</v>
      </c>
    </row>
    <row r="284" spans="1:12" x14ac:dyDescent="0.25">
      <c r="A284" s="16" t="s">
        <v>403</v>
      </c>
      <c r="B284" s="33" t="s">
        <v>294</v>
      </c>
      <c r="C284" s="8">
        <v>39.560695836999997</v>
      </c>
      <c r="D284" s="11" t="str">
        <f>IF($B284="N/A","N/A",IF(C284&lt;=40,"Yes","No"))</f>
        <v>Yes</v>
      </c>
      <c r="E284" s="8">
        <v>39.229982857000003</v>
      </c>
      <c r="F284" s="11" t="str">
        <f>IF($B284="N/A","N/A",IF(E284&lt;=40,"Yes","No"))</f>
        <v>Yes</v>
      </c>
      <c r="G284" s="8">
        <v>41.890245143999998</v>
      </c>
      <c r="H284" s="11" t="str">
        <f>IF($B284="N/A","N/A",IF(G284&lt;=40,"Yes","No"))</f>
        <v>No</v>
      </c>
      <c r="I284" s="12">
        <v>-0.83599999999999997</v>
      </c>
      <c r="J284" s="12">
        <v>6.7809999999999997</v>
      </c>
      <c r="K284" s="41" t="s">
        <v>734</v>
      </c>
      <c r="L284" s="9" t="str">
        <f t="shared" si="82"/>
        <v>Yes</v>
      </c>
    </row>
    <row r="285" spans="1:12" x14ac:dyDescent="0.25">
      <c r="A285" s="16" t="s">
        <v>697</v>
      </c>
      <c r="B285" s="1" t="s">
        <v>217</v>
      </c>
      <c r="C285" s="1" t="s">
        <v>217</v>
      </c>
      <c r="D285" s="11" t="str">
        <f t="shared" ref="D285:D303" si="83">IF($B285="N/A","N/A",IF(C285&gt;10,"No",IF(C285&lt;-10,"No","Yes")))</f>
        <v>N/A</v>
      </c>
      <c r="E285" s="1">
        <v>38083</v>
      </c>
      <c r="F285" s="11" t="str">
        <f t="shared" ref="F285:F286" si="84">IF($B285="N/A","N/A",IF(E285&gt;10,"No",IF(E285&lt;-10,"No","Yes")))</f>
        <v>N/A</v>
      </c>
      <c r="G285" s="1">
        <v>36786</v>
      </c>
      <c r="H285" s="11" t="str">
        <f t="shared" ref="H285:H286" si="85">IF($B285="N/A","N/A",IF(G285&gt;10,"No",IF(G285&lt;-10,"No","Yes")))</f>
        <v>N/A</v>
      </c>
      <c r="I285" s="12" t="s">
        <v>217</v>
      </c>
      <c r="J285" s="12">
        <v>-3.41</v>
      </c>
      <c r="K285" s="1" t="s">
        <v>217</v>
      </c>
      <c r="L285" s="9" t="str">
        <f t="shared" ref="L285:L286" si="86">IF(J285="Div by 0", "N/A", IF(K285="N/A","N/A", IF(J285&gt;VALUE(MID(K285,1,2)), "No", IF(J285&lt;-1*VALUE(MID(K285,1,2)), "No", "Yes"))))</f>
        <v>N/A</v>
      </c>
    </row>
    <row r="286" spans="1:12" x14ac:dyDescent="0.25">
      <c r="A286" s="16" t="s">
        <v>698</v>
      </c>
      <c r="B286" s="1" t="s">
        <v>217</v>
      </c>
      <c r="C286" s="1" t="s">
        <v>217</v>
      </c>
      <c r="D286" s="11" t="str">
        <f t="shared" si="83"/>
        <v>N/A</v>
      </c>
      <c r="E286" s="1">
        <v>6754.6666667</v>
      </c>
      <c r="F286" s="11" t="str">
        <f t="shared" si="84"/>
        <v>N/A</v>
      </c>
      <c r="G286" s="1">
        <v>6438.1666667</v>
      </c>
      <c r="H286" s="11" t="str">
        <f t="shared" si="85"/>
        <v>N/A</v>
      </c>
      <c r="I286" s="12" t="s">
        <v>217</v>
      </c>
      <c r="J286" s="12">
        <v>-4.6900000000000004</v>
      </c>
      <c r="K286" s="1" t="s">
        <v>217</v>
      </c>
      <c r="L286" s="9" t="str">
        <f t="shared" si="86"/>
        <v>N/A</v>
      </c>
    </row>
    <row r="287" spans="1:12" x14ac:dyDescent="0.25">
      <c r="A287" s="16" t="s">
        <v>699</v>
      </c>
      <c r="B287" s="1" t="s">
        <v>217</v>
      </c>
      <c r="C287" s="1" t="s">
        <v>217</v>
      </c>
      <c r="D287" s="11" t="str">
        <f t="shared" si="83"/>
        <v>N/A</v>
      </c>
      <c r="E287" s="1">
        <v>216816</v>
      </c>
      <c r="F287" s="11" t="str">
        <f t="shared" ref="F287:F288" si="87">IF($B287="N/A","N/A",IF(E287&gt;10,"No",IF(E287&lt;-10,"No","Yes")))</f>
        <v>N/A</v>
      </c>
      <c r="G287" s="1">
        <v>245142</v>
      </c>
      <c r="H287" s="11" t="str">
        <f t="shared" ref="H287:H288" si="88">IF($B287="N/A","N/A",IF(G287&gt;10,"No",IF(G287&lt;-10,"No","Yes")))</f>
        <v>N/A</v>
      </c>
      <c r="I287" s="12" t="s">
        <v>217</v>
      </c>
      <c r="J287" s="12">
        <v>13.06</v>
      </c>
      <c r="K287" s="1" t="s">
        <v>217</v>
      </c>
      <c r="L287" s="9" t="str">
        <f t="shared" ref="L287:L288" si="89">IF(J287="Div by 0", "N/A", IF(K287="N/A","N/A", IF(J287&gt;VALUE(MID(K287,1,2)), "No", IF(J287&lt;-1*VALUE(MID(K287,1,2)), "No", "Yes"))))</f>
        <v>N/A</v>
      </c>
    </row>
    <row r="288" spans="1:12" x14ac:dyDescent="0.25">
      <c r="A288" s="16" t="s">
        <v>711</v>
      </c>
      <c r="B288" s="1" t="s">
        <v>217</v>
      </c>
      <c r="C288" s="1" t="s">
        <v>217</v>
      </c>
      <c r="D288" s="11" t="str">
        <f t="shared" si="83"/>
        <v>N/A</v>
      </c>
      <c r="E288" s="1">
        <v>43459.416666999998</v>
      </c>
      <c r="F288" s="11" t="str">
        <f t="shared" si="87"/>
        <v>N/A</v>
      </c>
      <c r="G288" s="1">
        <v>50355.416666999998</v>
      </c>
      <c r="H288" s="11" t="str">
        <f t="shared" si="88"/>
        <v>N/A</v>
      </c>
      <c r="I288" s="12" t="s">
        <v>217</v>
      </c>
      <c r="J288" s="12">
        <v>15.87</v>
      </c>
      <c r="K288" s="1" t="s">
        <v>217</v>
      </c>
      <c r="L288" s="9" t="str">
        <f t="shared" si="89"/>
        <v>N/A</v>
      </c>
    </row>
    <row r="289" spans="1:12" x14ac:dyDescent="0.25">
      <c r="A289" s="16" t="s">
        <v>700</v>
      </c>
      <c r="B289" s="1" t="s">
        <v>217</v>
      </c>
      <c r="C289" s="1">
        <v>40799</v>
      </c>
      <c r="D289" s="11" t="str">
        <f t="shared" si="83"/>
        <v>N/A</v>
      </c>
      <c r="E289" s="1">
        <v>39414</v>
      </c>
      <c r="F289" s="11" t="str">
        <f t="shared" ref="F289:F303" si="90">IF($B289="N/A","N/A",IF(E289&gt;10,"No",IF(E289&lt;-10,"No","Yes")))</f>
        <v>N/A</v>
      </c>
      <c r="G289" s="1">
        <v>2329</v>
      </c>
      <c r="H289" s="11" t="str">
        <f t="shared" ref="H289:H303" si="91">IF($B289="N/A","N/A",IF(G289&gt;10,"No",IF(G289&lt;-10,"No","Yes")))</f>
        <v>N/A</v>
      </c>
      <c r="I289" s="12">
        <v>-3.39</v>
      </c>
      <c r="J289" s="12">
        <v>-94.1</v>
      </c>
      <c r="K289" s="1" t="s">
        <v>217</v>
      </c>
      <c r="L289" s="9" t="str">
        <f t="shared" ref="L289:L300" si="92">IF(J289="Div by 0", "N/A", IF(K289="N/A","N/A", IF(J289&gt;VALUE(MID(K289,1,2)), "No", IF(J289&lt;-1*VALUE(MID(K289,1,2)), "No", "Yes"))))</f>
        <v>N/A</v>
      </c>
    </row>
    <row r="290" spans="1:12" x14ac:dyDescent="0.25">
      <c r="A290" s="16" t="s">
        <v>701</v>
      </c>
      <c r="B290" s="1" t="s">
        <v>217</v>
      </c>
      <c r="C290" s="1">
        <v>121664</v>
      </c>
      <c r="D290" s="11" t="str">
        <f t="shared" si="83"/>
        <v>N/A</v>
      </c>
      <c r="E290" s="1">
        <v>120835</v>
      </c>
      <c r="F290" s="11" t="str">
        <f t="shared" si="90"/>
        <v>N/A</v>
      </c>
      <c r="G290" s="1">
        <v>6036</v>
      </c>
      <c r="H290" s="11" t="str">
        <f t="shared" si="91"/>
        <v>N/A</v>
      </c>
      <c r="I290" s="12">
        <v>-0.68100000000000005</v>
      </c>
      <c r="J290" s="12">
        <v>-95</v>
      </c>
      <c r="K290" s="1" t="s">
        <v>217</v>
      </c>
      <c r="L290" s="9" t="str">
        <f t="shared" si="92"/>
        <v>N/A</v>
      </c>
    </row>
    <row r="291" spans="1:12" x14ac:dyDescent="0.25">
      <c r="A291" s="16" t="s">
        <v>719</v>
      </c>
      <c r="B291" s="33" t="s">
        <v>217</v>
      </c>
      <c r="C291" s="13">
        <v>2.4658075000000002E-3</v>
      </c>
      <c r="D291" s="11" t="str">
        <f t="shared" si="83"/>
        <v>N/A</v>
      </c>
      <c r="E291" s="13">
        <v>8.2757480000000003E-4</v>
      </c>
      <c r="F291" s="11" t="str">
        <f t="shared" si="90"/>
        <v>N/A</v>
      </c>
      <c r="G291" s="13">
        <v>0</v>
      </c>
      <c r="H291" s="11" t="str">
        <f t="shared" si="91"/>
        <v>N/A</v>
      </c>
      <c r="I291" s="12">
        <v>-66.400000000000006</v>
      </c>
      <c r="J291" s="12">
        <v>-100</v>
      </c>
      <c r="K291" s="33" t="s">
        <v>217</v>
      </c>
      <c r="L291" s="9" t="str">
        <f t="shared" si="92"/>
        <v>N/A</v>
      </c>
    </row>
    <row r="292" spans="1:12" x14ac:dyDescent="0.25">
      <c r="A292" s="16" t="s">
        <v>712</v>
      </c>
      <c r="B292" s="1" t="s">
        <v>217</v>
      </c>
      <c r="C292" s="1">
        <v>62182.416666999998</v>
      </c>
      <c r="D292" s="11" t="str">
        <f t="shared" si="83"/>
        <v>N/A</v>
      </c>
      <c r="E292" s="1">
        <v>54447.666666999998</v>
      </c>
      <c r="F292" s="11" t="str">
        <f t="shared" si="90"/>
        <v>N/A</v>
      </c>
      <c r="G292" s="1">
        <v>2633.6666667</v>
      </c>
      <c r="H292" s="11" t="str">
        <f t="shared" si="91"/>
        <v>N/A</v>
      </c>
      <c r="I292" s="12">
        <v>-12.4</v>
      </c>
      <c r="J292" s="12">
        <v>-95.2</v>
      </c>
      <c r="K292" s="1" t="s">
        <v>217</v>
      </c>
      <c r="L292" s="9" t="str">
        <f t="shared" si="92"/>
        <v>N/A</v>
      </c>
    </row>
    <row r="293" spans="1:12" x14ac:dyDescent="0.25">
      <c r="A293" s="16" t="s">
        <v>702</v>
      </c>
      <c r="B293" s="1" t="s">
        <v>217</v>
      </c>
      <c r="C293" s="1">
        <v>0</v>
      </c>
      <c r="D293" s="11" t="str">
        <f t="shared" si="83"/>
        <v>N/A</v>
      </c>
      <c r="E293" s="1">
        <v>0</v>
      </c>
      <c r="F293" s="11" t="str">
        <f t="shared" si="90"/>
        <v>N/A</v>
      </c>
      <c r="G293" s="1">
        <v>0</v>
      </c>
      <c r="H293" s="11" t="str">
        <f t="shared" si="91"/>
        <v>N/A</v>
      </c>
      <c r="I293" s="12" t="s">
        <v>1742</v>
      </c>
      <c r="J293" s="12" t="s">
        <v>1742</v>
      </c>
      <c r="K293" s="1" t="s">
        <v>217</v>
      </c>
      <c r="L293" s="9" t="str">
        <f t="shared" si="92"/>
        <v>N/A</v>
      </c>
    </row>
    <row r="294" spans="1:12" x14ac:dyDescent="0.25">
      <c r="A294" s="16" t="s">
        <v>713</v>
      </c>
      <c r="B294" s="1" t="s">
        <v>217</v>
      </c>
      <c r="C294" s="1">
        <v>0</v>
      </c>
      <c r="D294" s="11" t="str">
        <f t="shared" si="83"/>
        <v>N/A</v>
      </c>
      <c r="E294" s="1">
        <v>0</v>
      </c>
      <c r="F294" s="11" t="str">
        <f t="shared" si="90"/>
        <v>N/A</v>
      </c>
      <c r="G294" s="1">
        <v>0</v>
      </c>
      <c r="H294" s="11" t="str">
        <f t="shared" si="91"/>
        <v>N/A</v>
      </c>
      <c r="I294" s="12" t="s">
        <v>1742</v>
      </c>
      <c r="J294" s="12" t="s">
        <v>1742</v>
      </c>
      <c r="K294" s="1" t="s">
        <v>217</v>
      </c>
      <c r="L294" s="9" t="str">
        <f t="shared" si="92"/>
        <v>N/A</v>
      </c>
    </row>
    <row r="295" spans="1:12" x14ac:dyDescent="0.25">
      <c r="A295" s="16" t="s">
        <v>703</v>
      </c>
      <c r="B295" s="1" t="s">
        <v>217</v>
      </c>
      <c r="C295" s="1">
        <v>0</v>
      </c>
      <c r="D295" s="11" t="str">
        <f t="shared" si="83"/>
        <v>N/A</v>
      </c>
      <c r="E295" s="1">
        <v>0</v>
      </c>
      <c r="F295" s="11" t="str">
        <f t="shared" si="90"/>
        <v>N/A</v>
      </c>
      <c r="G295" s="1">
        <v>0</v>
      </c>
      <c r="H295" s="11" t="str">
        <f t="shared" si="91"/>
        <v>N/A</v>
      </c>
      <c r="I295" s="12" t="s">
        <v>1742</v>
      </c>
      <c r="J295" s="12" t="s">
        <v>1742</v>
      </c>
      <c r="K295" s="1" t="s">
        <v>217</v>
      </c>
      <c r="L295" s="9" t="str">
        <f t="shared" si="92"/>
        <v>N/A</v>
      </c>
    </row>
    <row r="296" spans="1:12" x14ac:dyDescent="0.25">
      <c r="A296" s="16" t="s">
        <v>714</v>
      </c>
      <c r="B296" s="1" t="s">
        <v>217</v>
      </c>
      <c r="C296" s="1">
        <v>0</v>
      </c>
      <c r="D296" s="11" t="str">
        <f t="shared" si="83"/>
        <v>N/A</v>
      </c>
      <c r="E296" s="1">
        <v>0</v>
      </c>
      <c r="F296" s="11" t="str">
        <f t="shared" si="90"/>
        <v>N/A</v>
      </c>
      <c r="G296" s="1">
        <v>0</v>
      </c>
      <c r="H296" s="11" t="str">
        <f t="shared" si="91"/>
        <v>N/A</v>
      </c>
      <c r="I296" s="12" t="s">
        <v>1742</v>
      </c>
      <c r="J296" s="12" t="s">
        <v>1742</v>
      </c>
      <c r="K296" s="1" t="s">
        <v>217</v>
      </c>
      <c r="L296" s="9" t="str">
        <f t="shared" si="92"/>
        <v>N/A</v>
      </c>
    </row>
    <row r="297" spans="1:12" x14ac:dyDescent="0.25">
      <c r="A297" s="16" t="s">
        <v>704</v>
      </c>
      <c r="B297" s="1" t="s">
        <v>217</v>
      </c>
      <c r="C297" s="1">
        <v>0</v>
      </c>
      <c r="D297" s="11" t="str">
        <f t="shared" si="83"/>
        <v>N/A</v>
      </c>
      <c r="E297" s="1">
        <v>0</v>
      </c>
      <c r="F297" s="11" t="str">
        <f t="shared" si="90"/>
        <v>N/A</v>
      </c>
      <c r="G297" s="1">
        <v>0</v>
      </c>
      <c r="H297" s="11" t="str">
        <f t="shared" si="91"/>
        <v>N/A</v>
      </c>
      <c r="I297" s="12" t="s">
        <v>1742</v>
      </c>
      <c r="J297" s="12" t="s">
        <v>1742</v>
      </c>
      <c r="K297" s="1" t="s">
        <v>217</v>
      </c>
      <c r="L297" s="9" t="str">
        <f t="shared" si="92"/>
        <v>N/A</v>
      </c>
    </row>
    <row r="298" spans="1:12" x14ac:dyDescent="0.25">
      <c r="A298" s="16" t="s">
        <v>715</v>
      </c>
      <c r="B298" s="1" t="s">
        <v>217</v>
      </c>
      <c r="C298" s="1">
        <v>0</v>
      </c>
      <c r="D298" s="11" t="str">
        <f t="shared" si="83"/>
        <v>N/A</v>
      </c>
      <c r="E298" s="1">
        <v>0</v>
      </c>
      <c r="F298" s="11" t="str">
        <f t="shared" si="90"/>
        <v>N/A</v>
      </c>
      <c r="G298" s="1">
        <v>0</v>
      </c>
      <c r="H298" s="11" t="str">
        <f t="shared" si="91"/>
        <v>N/A</v>
      </c>
      <c r="I298" s="12" t="s">
        <v>1742</v>
      </c>
      <c r="J298" s="12" t="s">
        <v>1742</v>
      </c>
      <c r="K298" s="1" t="s">
        <v>217</v>
      </c>
      <c r="L298" s="9" t="str">
        <f t="shared" si="92"/>
        <v>N/A</v>
      </c>
    </row>
    <row r="299" spans="1:12" x14ac:dyDescent="0.25">
      <c r="A299" s="16" t="s">
        <v>404</v>
      </c>
      <c r="B299" s="1" t="s">
        <v>217</v>
      </c>
      <c r="C299" s="1">
        <v>0</v>
      </c>
      <c r="D299" s="11" t="str">
        <f t="shared" si="83"/>
        <v>N/A</v>
      </c>
      <c r="E299" s="1">
        <v>0</v>
      </c>
      <c r="F299" s="11" t="str">
        <f t="shared" si="90"/>
        <v>N/A</v>
      </c>
      <c r="G299" s="1">
        <v>0</v>
      </c>
      <c r="H299" s="11" t="str">
        <f t="shared" si="91"/>
        <v>N/A</v>
      </c>
      <c r="I299" s="12" t="s">
        <v>1742</v>
      </c>
      <c r="J299" s="12" t="s">
        <v>1742</v>
      </c>
      <c r="K299" s="1" t="s">
        <v>217</v>
      </c>
      <c r="L299" s="9" t="str">
        <f t="shared" si="92"/>
        <v>N/A</v>
      </c>
    </row>
    <row r="300" spans="1:12" x14ac:dyDescent="0.25">
      <c r="A300" s="16" t="s">
        <v>716</v>
      </c>
      <c r="B300" s="1" t="s">
        <v>217</v>
      </c>
      <c r="C300" s="1">
        <v>0</v>
      </c>
      <c r="D300" s="11" t="str">
        <f t="shared" si="83"/>
        <v>N/A</v>
      </c>
      <c r="E300" s="1">
        <v>0</v>
      </c>
      <c r="F300" s="11" t="str">
        <f t="shared" si="90"/>
        <v>N/A</v>
      </c>
      <c r="G300" s="1">
        <v>0</v>
      </c>
      <c r="H300" s="11" t="str">
        <f t="shared" si="91"/>
        <v>N/A</v>
      </c>
      <c r="I300" s="12" t="s">
        <v>1742</v>
      </c>
      <c r="J300" s="12" t="s">
        <v>1742</v>
      </c>
      <c r="K300" s="1" t="s">
        <v>217</v>
      </c>
      <c r="L300" s="9" t="str">
        <f t="shared" si="92"/>
        <v>N/A</v>
      </c>
    </row>
    <row r="301" spans="1:12" x14ac:dyDescent="0.25">
      <c r="A301" s="16" t="s">
        <v>705</v>
      </c>
      <c r="B301" s="1" t="s">
        <v>217</v>
      </c>
      <c r="C301" s="1" t="s">
        <v>217</v>
      </c>
      <c r="D301" s="11" t="str">
        <f t="shared" si="83"/>
        <v>N/A</v>
      </c>
      <c r="E301" s="1">
        <v>0</v>
      </c>
      <c r="F301" s="11" t="str">
        <f t="shared" si="90"/>
        <v>N/A</v>
      </c>
      <c r="G301" s="1">
        <v>0</v>
      </c>
      <c r="H301" s="11" t="str">
        <f t="shared" si="91"/>
        <v>N/A</v>
      </c>
      <c r="I301" s="12" t="s">
        <v>217</v>
      </c>
      <c r="J301" s="12" t="s">
        <v>1742</v>
      </c>
      <c r="K301" s="1" t="s">
        <v>217</v>
      </c>
      <c r="L301" s="9" t="str">
        <f t="shared" ref="L301:L303" si="93">IF(J301="Div by 0", "N/A", IF(K301="N/A","N/A", IF(J301&gt;VALUE(MID(K301,1,2)), "No", IF(J301&lt;-1*VALUE(MID(K301,1,2)), "No", "Yes"))))</f>
        <v>N/A</v>
      </c>
    </row>
    <row r="302" spans="1:12" x14ac:dyDescent="0.25">
      <c r="A302" s="16" t="s">
        <v>706</v>
      </c>
      <c r="B302" s="1" t="s">
        <v>217</v>
      </c>
      <c r="C302" s="1" t="s">
        <v>217</v>
      </c>
      <c r="D302" s="11" t="str">
        <f t="shared" si="83"/>
        <v>N/A</v>
      </c>
      <c r="E302" s="1">
        <v>0</v>
      </c>
      <c r="F302" s="11" t="str">
        <f t="shared" si="90"/>
        <v>N/A</v>
      </c>
      <c r="G302" s="1">
        <v>0</v>
      </c>
      <c r="H302" s="11" t="str">
        <f t="shared" si="91"/>
        <v>N/A</v>
      </c>
      <c r="I302" s="12" t="s">
        <v>217</v>
      </c>
      <c r="J302" s="12" t="s">
        <v>1742</v>
      </c>
      <c r="K302" s="1" t="s">
        <v>217</v>
      </c>
      <c r="L302" s="9" t="str">
        <f t="shared" si="93"/>
        <v>N/A</v>
      </c>
    </row>
    <row r="303" spans="1:12" x14ac:dyDescent="0.25">
      <c r="A303" s="16" t="s">
        <v>717</v>
      </c>
      <c r="B303" s="1" t="s">
        <v>217</v>
      </c>
      <c r="C303" s="1" t="s">
        <v>217</v>
      </c>
      <c r="D303" s="11" t="str">
        <f t="shared" si="83"/>
        <v>N/A</v>
      </c>
      <c r="E303" s="1">
        <v>0</v>
      </c>
      <c r="F303" s="11" t="str">
        <f t="shared" si="90"/>
        <v>N/A</v>
      </c>
      <c r="G303" s="1">
        <v>0</v>
      </c>
      <c r="H303" s="11" t="str">
        <f t="shared" si="91"/>
        <v>N/A</v>
      </c>
      <c r="I303" s="12" t="s">
        <v>217</v>
      </c>
      <c r="J303" s="12" t="s">
        <v>1742</v>
      </c>
      <c r="K303" s="1" t="s">
        <v>217</v>
      </c>
      <c r="L303" s="9" t="str">
        <f t="shared" si="93"/>
        <v>N/A</v>
      </c>
    </row>
    <row r="304" spans="1:12" ht="25" x14ac:dyDescent="0.25">
      <c r="A304" s="48" t="s">
        <v>707</v>
      </c>
      <c r="B304" s="1" t="s">
        <v>217</v>
      </c>
      <c r="C304" s="1">
        <v>0</v>
      </c>
      <c r="D304" s="1" t="s">
        <v>217</v>
      </c>
      <c r="E304" s="1">
        <v>0</v>
      </c>
      <c r="F304" s="1" t="s">
        <v>217</v>
      </c>
      <c r="G304" s="1">
        <v>0</v>
      </c>
      <c r="H304" s="1" t="s">
        <v>217</v>
      </c>
      <c r="I304" s="12" t="s">
        <v>1742</v>
      </c>
      <c r="J304" s="12" t="s">
        <v>1742</v>
      </c>
      <c r="K304" s="1" t="s">
        <v>217</v>
      </c>
      <c r="L304" s="9" t="str">
        <f>IF(J304="Div by 0", "N/A", IF(K304="N/A","N/A", IF(J304&gt;VALUE(MID(K304,1,2)), "No", IF(J304&lt;-1*VALUE(MID(K304,1,2)), "No", "Yes"))))</f>
        <v>N/A</v>
      </c>
    </row>
    <row r="305" spans="1:12" x14ac:dyDescent="0.25">
      <c r="A305" s="48" t="s">
        <v>708</v>
      </c>
      <c r="B305" s="1" t="s">
        <v>217</v>
      </c>
      <c r="C305" s="1">
        <v>0</v>
      </c>
      <c r="D305" s="1" t="s">
        <v>217</v>
      </c>
      <c r="E305" s="1">
        <v>0</v>
      </c>
      <c r="F305" s="1" t="s">
        <v>217</v>
      </c>
      <c r="G305" s="1">
        <v>0</v>
      </c>
      <c r="H305" s="1" t="s">
        <v>217</v>
      </c>
      <c r="I305" s="12" t="s">
        <v>1742</v>
      </c>
      <c r="J305" s="12" t="s">
        <v>1742</v>
      </c>
      <c r="K305" s="1" t="s">
        <v>217</v>
      </c>
      <c r="L305" s="9" t="str">
        <f>IF(J305="Div by 0", "N/A", IF(K305="N/A","N/A", IF(J305&gt;VALUE(MID(K305,1,2)), "No", IF(J305&lt;-1*VALUE(MID(K305,1,2)), "No", "Yes"))))</f>
        <v>N/A</v>
      </c>
    </row>
    <row r="306" spans="1:12" x14ac:dyDescent="0.25">
      <c r="A306" s="48" t="s">
        <v>718</v>
      </c>
      <c r="B306" s="1" t="s">
        <v>217</v>
      </c>
      <c r="C306" s="1">
        <v>0</v>
      </c>
      <c r="D306" s="1" t="s">
        <v>217</v>
      </c>
      <c r="E306" s="1">
        <v>0</v>
      </c>
      <c r="F306" s="1" t="s">
        <v>217</v>
      </c>
      <c r="G306" s="1">
        <v>0</v>
      </c>
      <c r="H306" s="1" t="s">
        <v>217</v>
      </c>
      <c r="I306" s="12" t="s">
        <v>1742</v>
      </c>
      <c r="J306" s="12" t="s">
        <v>1742</v>
      </c>
      <c r="K306" s="1" t="s">
        <v>217</v>
      </c>
      <c r="L306" s="9" t="str">
        <f>IF(J306="Div by 0", "N/A", IF(K306="N/A","N/A", IF(J306&gt;VALUE(MID(K306,1,2)), "No", IF(J306&lt;-1*VALUE(MID(K306,1,2)), "No", "Yes"))))</f>
        <v>N/A</v>
      </c>
    </row>
    <row r="307" spans="1:12" x14ac:dyDescent="0.25">
      <c r="A307" s="48" t="s">
        <v>709</v>
      </c>
      <c r="B307" s="1" t="s">
        <v>217</v>
      </c>
      <c r="C307" s="1">
        <v>0</v>
      </c>
      <c r="D307" s="1" t="s">
        <v>217</v>
      </c>
      <c r="E307" s="1">
        <v>0</v>
      </c>
      <c r="F307" s="1" t="s">
        <v>217</v>
      </c>
      <c r="G307" s="1">
        <v>0</v>
      </c>
      <c r="H307" s="1" t="s">
        <v>217</v>
      </c>
      <c r="I307" s="12" t="s">
        <v>1742</v>
      </c>
      <c r="J307" s="12" t="s">
        <v>1742</v>
      </c>
      <c r="K307" s="1" t="s">
        <v>217</v>
      </c>
      <c r="L307" s="9" t="str">
        <f>IF(J307="Div by 0", "N/A", IF(K307="N/A","N/A", IF(J307&gt;VALUE(MID(K307,1,2)), "No", IF(J307&lt;-1*VALUE(MID(K307,1,2)), "No", "Yes"))))</f>
        <v>N/A</v>
      </c>
    </row>
    <row r="308" spans="1:12" x14ac:dyDescent="0.25">
      <c r="A308" s="48" t="s">
        <v>710</v>
      </c>
      <c r="B308" s="1" t="s">
        <v>217</v>
      </c>
      <c r="C308" s="1" t="s">
        <v>217</v>
      </c>
      <c r="D308" s="1" t="s">
        <v>217</v>
      </c>
      <c r="E308" s="1">
        <v>311412</v>
      </c>
      <c r="F308" s="1" t="s">
        <v>217</v>
      </c>
      <c r="G308" s="1">
        <v>309753</v>
      </c>
      <c r="H308" s="1" t="s">
        <v>217</v>
      </c>
      <c r="I308" s="12" t="s">
        <v>217</v>
      </c>
      <c r="J308" s="12">
        <v>-0.53300000000000003</v>
      </c>
      <c r="K308" s="1" t="s">
        <v>217</v>
      </c>
      <c r="L308" s="9" t="str">
        <f>IF(J308="Div by 0", "N/A", IF(K308="N/A","N/A", IF(J308&gt;VALUE(MID(K308,1,2)), "No", IF(J308&lt;-1*VALUE(MID(K308,1,2)), "No", "Yes"))))</f>
        <v>N/A</v>
      </c>
    </row>
    <row r="309" spans="1:12" x14ac:dyDescent="0.25">
      <c r="A309" s="61" t="s">
        <v>73</v>
      </c>
      <c r="B309" s="33" t="s">
        <v>217</v>
      </c>
      <c r="C309" s="34">
        <v>2200737</v>
      </c>
      <c r="D309" s="11" t="str">
        <f>IF($B309="N/A","N/A",IF(C309&gt;10,"No",IF(C309&lt;-10,"No","Yes")))</f>
        <v>N/A</v>
      </c>
      <c r="E309" s="34">
        <v>2653524</v>
      </c>
      <c r="F309" s="11" t="str">
        <f>IF($B309="N/A","N/A",IF(E309&gt;10,"No",IF(E309&lt;-10,"No","Yes")))</f>
        <v>N/A</v>
      </c>
      <c r="G309" s="34">
        <v>2814784</v>
      </c>
      <c r="H309" s="11" t="str">
        <f>IF($B309="N/A","N/A",IF(G309&gt;10,"No",IF(G309&lt;-10,"No","Yes")))</f>
        <v>N/A</v>
      </c>
      <c r="I309" s="12">
        <v>20.57</v>
      </c>
      <c r="J309" s="12">
        <v>6.077</v>
      </c>
      <c r="K309" s="41" t="s">
        <v>734</v>
      </c>
      <c r="L309" s="9" t="str">
        <f t="shared" ref="L309:L338" si="94">IF(J309="Div by 0", "N/A", IF(K309="N/A","N/A", IF(J309&gt;VALUE(MID(K309,1,2)), "No", IF(J309&lt;-1*VALUE(MID(K309,1,2)), "No", "Yes"))))</f>
        <v>Yes</v>
      </c>
    </row>
    <row r="310" spans="1:12" x14ac:dyDescent="0.25">
      <c r="A310" s="48" t="s">
        <v>186</v>
      </c>
      <c r="B310" s="33" t="s">
        <v>217</v>
      </c>
      <c r="C310" s="34">
        <v>304924</v>
      </c>
      <c r="D310" s="11" t="str">
        <f t="shared" ref="D310:D313" si="95">IF($B310="N/A","N/A",IF(C310&gt;10,"No",IF(C310&lt;-10,"No","Yes")))</f>
        <v>N/A</v>
      </c>
      <c r="E310" s="34">
        <v>342032</v>
      </c>
      <c r="F310" s="11" t="str">
        <f t="shared" ref="F310:F313" si="96">IF($B310="N/A","N/A",IF(E310&gt;10,"No",IF(E310&lt;-10,"No","Yes")))</f>
        <v>N/A</v>
      </c>
      <c r="G310" s="34">
        <v>362862</v>
      </c>
      <c r="H310" s="11" t="str">
        <f t="shared" ref="H310:H313" si="97">IF($B310="N/A","N/A",IF(G310&gt;10,"No",IF(G310&lt;-10,"No","Yes")))</f>
        <v>N/A</v>
      </c>
      <c r="I310" s="12">
        <v>12.17</v>
      </c>
      <c r="J310" s="12">
        <v>6.09</v>
      </c>
      <c r="K310" s="41" t="s">
        <v>734</v>
      </c>
      <c r="L310" s="9" t="str">
        <f>IF(J310="Div by 0", "N/A", IF(OR(J310="N/A",K310="N/A"),"N/A", IF(J310&gt;VALUE(MID(K310,1,2)), "No", IF(J310&lt;-1*VALUE(MID(K310,1,2)), "No", "Yes"))))</f>
        <v>Yes</v>
      </c>
    </row>
    <row r="311" spans="1:12" x14ac:dyDescent="0.25">
      <c r="A311" s="48" t="s">
        <v>187</v>
      </c>
      <c r="B311" s="33" t="s">
        <v>217</v>
      </c>
      <c r="C311" s="34">
        <v>463028</v>
      </c>
      <c r="D311" s="11" t="str">
        <f t="shared" si="95"/>
        <v>N/A</v>
      </c>
      <c r="E311" s="34">
        <v>538826</v>
      </c>
      <c r="F311" s="11" t="str">
        <f t="shared" si="96"/>
        <v>N/A</v>
      </c>
      <c r="G311" s="34">
        <v>535707</v>
      </c>
      <c r="H311" s="11" t="str">
        <f t="shared" si="97"/>
        <v>N/A</v>
      </c>
      <c r="I311" s="12">
        <v>16.37</v>
      </c>
      <c r="J311" s="12">
        <v>-0.57899999999999996</v>
      </c>
      <c r="K311" s="41" t="s">
        <v>734</v>
      </c>
      <c r="L311" s="9" t="str">
        <f t="shared" ref="L311:L313" si="98">IF(J311="Div by 0", "N/A", IF(OR(J311="N/A",K311="N/A"),"N/A", IF(J311&gt;VALUE(MID(K311,1,2)), "No", IF(J311&lt;-1*VALUE(MID(K311,1,2)), "No", "Yes"))))</f>
        <v>Yes</v>
      </c>
    </row>
    <row r="312" spans="1:12" x14ac:dyDescent="0.25">
      <c r="A312" s="48" t="s">
        <v>188</v>
      </c>
      <c r="B312" s="33" t="s">
        <v>217</v>
      </c>
      <c r="C312" s="34">
        <v>1108567</v>
      </c>
      <c r="D312" s="11" t="str">
        <f t="shared" si="95"/>
        <v>N/A</v>
      </c>
      <c r="E312" s="34">
        <v>1357647</v>
      </c>
      <c r="F312" s="11" t="str">
        <f t="shared" si="96"/>
        <v>N/A</v>
      </c>
      <c r="G312" s="34">
        <v>1510290</v>
      </c>
      <c r="H312" s="11" t="str">
        <f t="shared" si="97"/>
        <v>N/A</v>
      </c>
      <c r="I312" s="12">
        <v>22.47</v>
      </c>
      <c r="J312" s="12">
        <v>11.24</v>
      </c>
      <c r="K312" s="41" t="s">
        <v>734</v>
      </c>
      <c r="L312" s="9" t="str">
        <f t="shared" si="98"/>
        <v>Yes</v>
      </c>
    </row>
    <row r="313" spans="1:12" x14ac:dyDescent="0.25">
      <c r="A313" s="7" t="s">
        <v>189</v>
      </c>
      <c r="B313" s="33" t="s">
        <v>217</v>
      </c>
      <c r="C313" s="34">
        <v>324218</v>
      </c>
      <c r="D313" s="11" t="str">
        <f t="shared" si="95"/>
        <v>N/A</v>
      </c>
      <c r="E313" s="34">
        <v>415019</v>
      </c>
      <c r="F313" s="11" t="str">
        <f t="shared" si="96"/>
        <v>N/A</v>
      </c>
      <c r="G313" s="34">
        <v>405925</v>
      </c>
      <c r="H313" s="11" t="str">
        <f t="shared" si="97"/>
        <v>N/A</v>
      </c>
      <c r="I313" s="12">
        <v>28.01</v>
      </c>
      <c r="J313" s="12">
        <v>-2.19</v>
      </c>
      <c r="K313" s="41" t="s">
        <v>734</v>
      </c>
      <c r="L313" s="9" t="str">
        <f t="shared" si="98"/>
        <v>Yes</v>
      </c>
    </row>
    <row r="314" spans="1:12" x14ac:dyDescent="0.25">
      <c r="A314" s="48" t="s">
        <v>1112</v>
      </c>
      <c r="B314" s="13" t="s">
        <v>217</v>
      </c>
      <c r="C314" s="34" t="s">
        <v>217</v>
      </c>
      <c r="D314" s="9" t="str">
        <f t="shared" ref="D314:F317" si="99">IF($B314="N/A","N/A",IF(C314&lt;0,"No","Yes"))</f>
        <v>N/A</v>
      </c>
      <c r="E314" s="34">
        <v>1417587</v>
      </c>
      <c r="F314" s="9" t="str">
        <f t="shared" si="99"/>
        <v>N/A</v>
      </c>
      <c r="G314" s="34">
        <v>1564018</v>
      </c>
      <c r="H314" s="9" t="str">
        <f t="shared" ref="H314:H317" si="100">IF($B314="N/A","N/A",IF(G314&lt;0,"No","Yes"))</f>
        <v>N/A</v>
      </c>
      <c r="I314" s="12" t="s">
        <v>217</v>
      </c>
      <c r="J314" s="12">
        <v>10.33</v>
      </c>
      <c r="K314" s="1" t="s">
        <v>733</v>
      </c>
      <c r="L314" s="9" t="str">
        <f>IF(J314="Div by 0", "N/A", IF(OR(J314="N/A",K314="N/A"),"N/A", IF(J314&gt;VALUE(MID(K314,1,2)), "No", IF(J314&lt;-1*VALUE(MID(K314,1,2)), "No", "Yes"))))</f>
        <v>No</v>
      </c>
    </row>
    <row r="315" spans="1:12" x14ac:dyDescent="0.25">
      <c r="A315" s="48" t="s">
        <v>433</v>
      </c>
      <c r="B315" s="13" t="s">
        <v>217</v>
      </c>
      <c r="C315" s="34" t="s">
        <v>217</v>
      </c>
      <c r="D315" s="9" t="str">
        <f t="shared" si="99"/>
        <v>N/A</v>
      </c>
      <c r="E315" s="34">
        <v>72779</v>
      </c>
      <c r="F315" s="9" t="str">
        <f t="shared" si="99"/>
        <v>N/A</v>
      </c>
      <c r="G315" s="34">
        <v>74905</v>
      </c>
      <c r="H315" s="9" t="str">
        <f t="shared" si="100"/>
        <v>N/A</v>
      </c>
      <c r="I315" s="12" t="s">
        <v>217</v>
      </c>
      <c r="J315" s="12">
        <v>2.9209999999999998</v>
      </c>
      <c r="K315" s="1" t="s">
        <v>733</v>
      </c>
      <c r="L315" s="9" t="str">
        <f t="shared" ref="L315:L317" si="101">IF(J315="Div by 0", "N/A", IF(OR(J315="N/A",K315="N/A"),"N/A", IF(J315&gt;VALUE(MID(K315,1,2)), "No", IF(J315&lt;-1*VALUE(MID(K315,1,2)), "No", "Yes"))))</f>
        <v>Yes</v>
      </c>
    </row>
    <row r="316" spans="1:12" x14ac:dyDescent="0.25">
      <c r="A316" s="48" t="s">
        <v>434</v>
      </c>
      <c r="B316" s="13" t="s">
        <v>217</v>
      </c>
      <c r="C316" s="34" t="s">
        <v>217</v>
      </c>
      <c r="D316" s="9" t="str">
        <f t="shared" si="99"/>
        <v>N/A</v>
      </c>
      <c r="E316" s="34">
        <v>761126</v>
      </c>
      <c r="F316" s="9" t="str">
        <f t="shared" si="99"/>
        <v>N/A</v>
      </c>
      <c r="G316" s="34">
        <v>753672</v>
      </c>
      <c r="H316" s="9" t="str">
        <f t="shared" si="100"/>
        <v>N/A</v>
      </c>
      <c r="I316" s="12" t="s">
        <v>217</v>
      </c>
      <c r="J316" s="12">
        <v>-0.97899999999999998</v>
      </c>
      <c r="K316" s="1" t="s">
        <v>733</v>
      </c>
      <c r="L316" s="9" t="str">
        <f t="shared" si="101"/>
        <v>Yes</v>
      </c>
    </row>
    <row r="317" spans="1:12" x14ac:dyDescent="0.25">
      <c r="A317" s="48" t="s">
        <v>1113</v>
      </c>
      <c r="B317" s="13" t="s">
        <v>217</v>
      </c>
      <c r="C317" s="34" t="s">
        <v>217</v>
      </c>
      <c r="D317" s="9" t="str">
        <f t="shared" si="99"/>
        <v>N/A</v>
      </c>
      <c r="E317" s="34">
        <v>341987</v>
      </c>
      <c r="F317" s="9" t="str">
        <f t="shared" si="99"/>
        <v>N/A</v>
      </c>
      <c r="G317" s="34">
        <v>364362</v>
      </c>
      <c r="H317" s="9" t="str">
        <f t="shared" si="100"/>
        <v>N/A</v>
      </c>
      <c r="I317" s="12" t="s">
        <v>217</v>
      </c>
      <c r="J317" s="12">
        <v>6.5430000000000001</v>
      </c>
      <c r="K317" s="1" t="s">
        <v>733</v>
      </c>
      <c r="L317" s="9" t="str">
        <f t="shared" si="101"/>
        <v>Yes</v>
      </c>
    </row>
    <row r="318" spans="1:12" x14ac:dyDescent="0.25">
      <c r="A318" s="48" t="s">
        <v>98</v>
      </c>
      <c r="B318" s="33" t="s">
        <v>295</v>
      </c>
      <c r="C318" s="8">
        <v>86.604623814999997</v>
      </c>
      <c r="D318" s="11" t="str">
        <f>IF($B318="N/A","N/A",IF(C318&gt;80,"Yes","No"))</f>
        <v>Yes</v>
      </c>
      <c r="E318" s="8">
        <v>86.958776329000003</v>
      </c>
      <c r="F318" s="11" t="str">
        <f>IF($B318="N/A","N/A",IF(E318&gt;80,"Yes","No"))</f>
        <v>Yes</v>
      </c>
      <c r="G318" s="8">
        <v>88.719383085999993</v>
      </c>
      <c r="H318" s="11" t="str">
        <f>IF($B318="N/A","N/A",IF(G318&gt;80,"Yes","No"))</f>
        <v>Yes</v>
      </c>
      <c r="I318" s="12">
        <v>0.40889999999999999</v>
      </c>
      <c r="J318" s="12">
        <v>2.0249999999999999</v>
      </c>
      <c r="K318" s="41" t="s">
        <v>734</v>
      </c>
      <c r="L318" s="9" t="str">
        <f t="shared" si="94"/>
        <v>Yes</v>
      </c>
    </row>
    <row r="319" spans="1:12" x14ac:dyDescent="0.25">
      <c r="A319" s="48" t="s">
        <v>336</v>
      </c>
      <c r="B319" s="33" t="s">
        <v>282</v>
      </c>
      <c r="C319" s="8">
        <v>1.19051027E-2</v>
      </c>
      <c r="D319" s="11" t="str">
        <f>IF($B319="N/A","N/A",IF(C319&gt;=5,"No",IF(C319&lt;0,"No","Yes")))</f>
        <v>Yes</v>
      </c>
      <c r="E319" s="8">
        <v>0.13167395509999999</v>
      </c>
      <c r="F319" s="11" t="str">
        <f>IF($B319="N/A","N/A",IF(E319&gt;=5,"No",IF(E319&lt;0,"No","Yes")))</f>
        <v>Yes</v>
      </c>
      <c r="G319" s="8">
        <v>4.0855710400000002E-2</v>
      </c>
      <c r="H319" s="11" t="str">
        <f>IF($B319="N/A","N/A",IF(G319&gt;=5,"No",IF(G319&lt;0,"No","Yes")))</f>
        <v>Yes</v>
      </c>
      <c r="I319" s="12">
        <v>1006</v>
      </c>
      <c r="J319" s="12">
        <v>-69</v>
      </c>
      <c r="K319" s="41" t="s">
        <v>734</v>
      </c>
      <c r="L319" s="9" t="str">
        <f t="shared" si="94"/>
        <v>No</v>
      </c>
    </row>
    <row r="320" spans="1:12" x14ac:dyDescent="0.25">
      <c r="A320" s="48" t="s">
        <v>344</v>
      </c>
      <c r="B320" s="41" t="s">
        <v>282</v>
      </c>
      <c r="C320" s="8">
        <v>9.5769280926999993</v>
      </c>
      <c r="D320" s="11" t="str">
        <f>IF($B320="N/A","N/A",IF(C320&gt;=5,"No",IF(C320&lt;0,"No","Yes")))</f>
        <v>No</v>
      </c>
      <c r="E320" s="8">
        <v>8.7924963180999995</v>
      </c>
      <c r="F320" s="11" t="str">
        <f>IF($B320="N/A","N/A",IF(E320&gt;=5,"No",IF(E320&lt;0,"No","Yes")))</f>
        <v>No</v>
      </c>
      <c r="G320" s="8">
        <v>9.4467639435000006</v>
      </c>
      <c r="H320" s="11" t="str">
        <f>IF($B320="N/A","N/A",IF(G320&gt;=5,"No",IF(G320&lt;0,"No","Yes")))</f>
        <v>No</v>
      </c>
      <c r="I320" s="12">
        <v>-8.19</v>
      </c>
      <c r="J320" s="12">
        <v>7.4409999999999998</v>
      </c>
      <c r="K320" s="41" t="s">
        <v>734</v>
      </c>
      <c r="L320" s="9" t="str">
        <f t="shared" si="94"/>
        <v>Yes</v>
      </c>
    </row>
    <row r="321" spans="1:12" x14ac:dyDescent="0.25">
      <c r="A321" s="48" t="s">
        <v>337</v>
      </c>
      <c r="B321" s="41" t="s">
        <v>282</v>
      </c>
      <c r="C321" s="8">
        <v>0.34456638839999998</v>
      </c>
      <c r="D321" s="11" t="str">
        <f>IF($B321="N/A","N/A",IF(C321&gt;=5,"No",IF(C321&lt;0,"No","Yes")))</f>
        <v>Yes</v>
      </c>
      <c r="E321" s="8">
        <v>0.25626299219999998</v>
      </c>
      <c r="F321" s="11" t="str">
        <f>IF($B321="N/A","N/A",IF(E321&gt;=5,"No",IF(E321&lt;0,"No","Yes")))</f>
        <v>Yes</v>
      </c>
      <c r="G321" s="8">
        <v>0.2408000045</v>
      </c>
      <c r="H321" s="11" t="str">
        <f>IF($B321="N/A","N/A",IF(G321&gt;=5,"No",IF(G321&lt;0,"No","Yes")))</f>
        <v>Yes</v>
      </c>
      <c r="I321" s="12">
        <v>-25.6</v>
      </c>
      <c r="J321" s="12">
        <v>-6.03</v>
      </c>
      <c r="K321" s="41" t="s">
        <v>734</v>
      </c>
      <c r="L321" s="9" t="str">
        <f t="shared" si="94"/>
        <v>Yes</v>
      </c>
    </row>
    <row r="322" spans="1:12" x14ac:dyDescent="0.25">
      <c r="A322" s="48" t="s">
        <v>338</v>
      </c>
      <c r="B322" s="41" t="s">
        <v>296</v>
      </c>
      <c r="C322" s="8">
        <v>0.78968999929999995</v>
      </c>
      <c r="D322" s="11" t="str">
        <f>IF($B322="N/A","N/A",IF(C322&gt;0,"No",IF(C322&lt;0,"No","Yes")))</f>
        <v>No</v>
      </c>
      <c r="E322" s="8">
        <v>1.6219186259</v>
      </c>
      <c r="F322" s="11" t="str">
        <f>IF($B322="N/A","N/A",IF(E322&gt;0,"No",IF(E322&lt;0,"No","Yes")))</f>
        <v>No</v>
      </c>
      <c r="G322" s="8">
        <v>1.4668976376</v>
      </c>
      <c r="H322" s="11" t="str">
        <f>IF($B322="N/A","N/A",IF(G322&gt;0,"No",IF(G322&lt;0,"No","Yes")))</f>
        <v>No</v>
      </c>
      <c r="I322" s="12">
        <v>105.4</v>
      </c>
      <c r="J322" s="12">
        <v>-9.56</v>
      </c>
      <c r="K322" s="41" t="s">
        <v>734</v>
      </c>
      <c r="L322" s="9" t="str">
        <f t="shared" si="94"/>
        <v>Yes</v>
      </c>
    </row>
    <row r="323" spans="1:12" x14ac:dyDescent="0.25">
      <c r="A323" s="48" t="s">
        <v>339</v>
      </c>
      <c r="B323" s="41" t="s">
        <v>282</v>
      </c>
      <c r="C323" s="8">
        <v>2.6722866021999998</v>
      </c>
      <c r="D323" s="11" t="str">
        <f>IF($B323="N/A","N/A",IF(C323&gt;=5,"No",IF(C323&lt;0,"No","Yes")))</f>
        <v>Yes</v>
      </c>
      <c r="E323" s="8">
        <v>2.2388717796000002</v>
      </c>
      <c r="F323" s="11" t="str">
        <f>IF($B323="N/A","N/A",IF(E323&gt;=5,"No",IF(E323&lt;0,"No","Yes")))</f>
        <v>Yes</v>
      </c>
      <c r="G323" s="8">
        <v>8.5299617999999994E-2</v>
      </c>
      <c r="H323" s="11" t="str">
        <f>IF($B323="N/A","N/A",IF(G323&gt;=5,"No",IF(G323&lt;0,"No","Yes")))</f>
        <v>Yes</v>
      </c>
      <c r="I323" s="12">
        <v>-16.2</v>
      </c>
      <c r="J323" s="12">
        <v>-96.2</v>
      </c>
      <c r="K323" s="41" t="s">
        <v>734</v>
      </c>
      <c r="L323" s="9" t="str">
        <f t="shared" si="94"/>
        <v>No</v>
      </c>
    </row>
    <row r="324" spans="1:12" x14ac:dyDescent="0.25">
      <c r="A324" s="48" t="s">
        <v>340</v>
      </c>
      <c r="B324" s="41" t="s">
        <v>296</v>
      </c>
      <c r="C324" s="8">
        <v>0</v>
      </c>
      <c r="D324" s="11" t="str">
        <f t="shared" ref="D324:D325" si="102">IF($B324="N/A","N/A",IF(C324&gt;0,"No",IF(C324&lt;0,"No","Yes")))</f>
        <v>Yes</v>
      </c>
      <c r="E324" s="8">
        <v>0</v>
      </c>
      <c r="F324" s="11" t="str">
        <f t="shared" ref="F324:F325" si="103">IF($B324="N/A","N/A",IF(E324&gt;0,"No",IF(E324&lt;0,"No","Yes")))</f>
        <v>Yes</v>
      </c>
      <c r="G324" s="8">
        <v>0</v>
      </c>
      <c r="H324" s="11" t="str">
        <f t="shared" ref="H324:H325" si="104">IF($B324="N/A","N/A",IF(G324&gt;0,"No",IF(G324&lt;0,"No","Yes")))</f>
        <v>Yes</v>
      </c>
      <c r="I324" s="12" t="s">
        <v>1742</v>
      </c>
      <c r="J324" s="12" t="s">
        <v>1742</v>
      </c>
      <c r="K324" s="41" t="s">
        <v>734</v>
      </c>
      <c r="L324" s="9" t="str">
        <f t="shared" si="94"/>
        <v>N/A</v>
      </c>
    </row>
    <row r="325" spans="1:12" x14ac:dyDescent="0.25">
      <c r="A325" s="48" t="s">
        <v>341</v>
      </c>
      <c r="B325" s="41" t="s">
        <v>296</v>
      </c>
      <c r="C325" s="8">
        <v>0</v>
      </c>
      <c r="D325" s="11" t="str">
        <f t="shared" si="102"/>
        <v>Yes</v>
      </c>
      <c r="E325" s="8">
        <v>0</v>
      </c>
      <c r="F325" s="11" t="str">
        <f t="shared" si="103"/>
        <v>Yes</v>
      </c>
      <c r="G325" s="8">
        <v>0</v>
      </c>
      <c r="H325" s="11" t="str">
        <f t="shared" si="104"/>
        <v>Yes</v>
      </c>
      <c r="I325" s="12" t="s">
        <v>1742</v>
      </c>
      <c r="J325" s="12" t="s">
        <v>1742</v>
      </c>
      <c r="K325" s="41" t="s">
        <v>734</v>
      </c>
      <c r="L325" s="9" t="str">
        <f t="shared" si="94"/>
        <v>N/A</v>
      </c>
    </row>
    <row r="326" spans="1:12" x14ac:dyDescent="0.25">
      <c r="A326" s="48" t="s">
        <v>99</v>
      </c>
      <c r="B326" s="41" t="s">
        <v>296</v>
      </c>
      <c r="C326" s="8">
        <v>0</v>
      </c>
      <c r="D326" s="11" t="str">
        <f>IF($B326="N/A","N/A",IF(C326&gt;0,"No",IF(C326&lt;0,"No","Yes")))</f>
        <v>Yes</v>
      </c>
      <c r="E326" s="8">
        <v>0</v>
      </c>
      <c r="F326" s="11" t="str">
        <f>IF($B326="N/A","N/A",IF(E326&gt;0,"No",IF(E326&lt;0,"No","Yes")))</f>
        <v>Yes</v>
      </c>
      <c r="G326" s="8">
        <v>0</v>
      </c>
      <c r="H326" s="11" t="str">
        <f>IF($B326="N/A","N/A",IF(G326&gt;0,"No",IF(G326&lt;0,"No","Yes")))</f>
        <v>Yes</v>
      </c>
      <c r="I326" s="12" t="s">
        <v>1742</v>
      </c>
      <c r="J326" s="12" t="s">
        <v>1742</v>
      </c>
      <c r="K326" s="41" t="s">
        <v>734</v>
      </c>
      <c r="L326" s="9" t="str">
        <f t="shared" si="94"/>
        <v>N/A</v>
      </c>
    </row>
    <row r="327" spans="1:12" x14ac:dyDescent="0.25">
      <c r="A327" s="48" t="s">
        <v>342</v>
      </c>
      <c r="B327" s="41" t="s">
        <v>296</v>
      </c>
      <c r="C327" s="8">
        <v>0</v>
      </c>
      <c r="D327" s="11" t="str">
        <f>IF($B327="N/A","N/A",IF(C327&gt;0,"No",IF(C327&lt;0,"No","Yes")))</f>
        <v>Yes</v>
      </c>
      <c r="E327" s="8">
        <v>0</v>
      </c>
      <c r="F327" s="11" t="str">
        <f>IF($B327="N/A","N/A",IF(E327&gt;0,"No",IF(E327&lt;0,"No","Yes")))</f>
        <v>Yes</v>
      </c>
      <c r="G327" s="8">
        <v>0</v>
      </c>
      <c r="H327" s="11" t="str">
        <f>IF($B327="N/A","N/A",IF(G327&gt;0,"No",IF(G327&lt;0,"No","Yes")))</f>
        <v>Yes</v>
      </c>
      <c r="I327" s="12" t="s">
        <v>1742</v>
      </c>
      <c r="J327" s="12" t="s">
        <v>1742</v>
      </c>
      <c r="K327" s="41" t="s">
        <v>734</v>
      </c>
      <c r="L327" s="9" t="str">
        <f t="shared" si="94"/>
        <v>N/A</v>
      </c>
    </row>
    <row r="328" spans="1:12" x14ac:dyDescent="0.25">
      <c r="A328" s="48" t="s">
        <v>343</v>
      </c>
      <c r="B328" s="41" t="s">
        <v>296</v>
      </c>
      <c r="C328" s="8">
        <v>0</v>
      </c>
      <c r="D328" s="11" t="str">
        <f>IF($B328="N/A","N/A",IF(C328&gt;0,"No",IF(C328&lt;0,"No","Yes")))</f>
        <v>Yes</v>
      </c>
      <c r="E328" s="8">
        <v>0</v>
      </c>
      <c r="F328" s="11" t="str">
        <f>IF($B328="N/A","N/A",IF(E328&gt;0,"No",IF(E328&lt;0,"No","Yes")))</f>
        <v>Yes</v>
      </c>
      <c r="G328" s="8">
        <v>0</v>
      </c>
      <c r="H328" s="11" t="str">
        <f>IF($B328="N/A","N/A",IF(G328&gt;0,"No",IF(G328&lt;0,"No","Yes")))</f>
        <v>Yes</v>
      </c>
      <c r="I328" s="12" t="s">
        <v>1742</v>
      </c>
      <c r="J328" s="12" t="s">
        <v>1742</v>
      </c>
      <c r="K328" s="41" t="s">
        <v>734</v>
      </c>
      <c r="L328" s="9" t="str">
        <f t="shared" si="94"/>
        <v>N/A</v>
      </c>
    </row>
    <row r="329" spans="1:12" x14ac:dyDescent="0.25">
      <c r="A329" s="48" t="s">
        <v>1114</v>
      </c>
      <c r="B329" s="33" t="s">
        <v>217</v>
      </c>
      <c r="C329" s="8" t="s">
        <v>217</v>
      </c>
      <c r="D329" s="11" t="str">
        <f>IF($B329="N/A","N/A",IF(C329&gt;10,"No",IF(C329&lt;-10,"No","Yes")))</f>
        <v>N/A</v>
      </c>
      <c r="E329" s="8">
        <v>0</v>
      </c>
      <c r="F329" s="11" t="str">
        <f>IF($B329="N/A","N/A",IF(E329&gt;10,"No",IF(E329&lt;-10,"No","Yes")))</f>
        <v>N/A</v>
      </c>
      <c r="G329" s="8">
        <v>0</v>
      </c>
      <c r="H329" s="11" t="str">
        <f>IF($B329="N/A","N/A",IF(G329&gt;10,"No",IF(G329&lt;-10,"No","Yes")))</f>
        <v>N/A</v>
      </c>
      <c r="I329" s="12" t="s">
        <v>217</v>
      </c>
      <c r="J329" s="12" t="s">
        <v>1742</v>
      </c>
      <c r="K329" s="41" t="s">
        <v>734</v>
      </c>
      <c r="L329" s="9" t="str">
        <f t="shared" si="94"/>
        <v>N/A</v>
      </c>
    </row>
    <row r="330" spans="1:12" x14ac:dyDescent="0.25">
      <c r="A330" s="48" t="s">
        <v>1115</v>
      </c>
      <c r="B330" s="33" t="s">
        <v>217</v>
      </c>
      <c r="C330" s="8">
        <v>0</v>
      </c>
      <c r="D330" s="11" t="str">
        <f>IF($B330="N/A","N/A",IF(C330&gt;10,"No",IF(C330&lt;-10,"No","Yes")))</f>
        <v>N/A</v>
      </c>
      <c r="E330" s="8">
        <v>0</v>
      </c>
      <c r="F330" s="11" t="str">
        <f>IF($B330="N/A","N/A",IF(E330&gt;10,"No",IF(E330&lt;-10,"No","Yes")))</f>
        <v>N/A</v>
      </c>
      <c r="G330" s="8">
        <v>0</v>
      </c>
      <c r="H330" s="11" t="str">
        <f>IF($B330="N/A","N/A",IF(G330&gt;10,"No",IF(G330&lt;-10,"No","Yes")))</f>
        <v>N/A</v>
      </c>
      <c r="I330" s="12" t="s">
        <v>1742</v>
      </c>
      <c r="J330" s="12" t="s">
        <v>1742</v>
      </c>
      <c r="K330" s="41" t="s">
        <v>734</v>
      </c>
      <c r="L330" s="9" t="str">
        <f t="shared" si="94"/>
        <v>N/A</v>
      </c>
    </row>
    <row r="331" spans="1:12" x14ac:dyDescent="0.25">
      <c r="A331" s="48" t="s">
        <v>1116</v>
      </c>
      <c r="B331" s="33" t="s">
        <v>217</v>
      </c>
      <c r="C331" s="8">
        <v>0</v>
      </c>
      <c r="D331" s="11" t="str">
        <f>IF($B331="N/A","N/A",IF(C331&gt;10,"No",IF(C331&lt;-10,"No","Yes")))</f>
        <v>N/A</v>
      </c>
      <c r="E331" s="8">
        <v>0</v>
      </c>
      <c r="F331" s="11" t="str">
        <f>IF($B331="N/A","N/A",IF(E331&gt;10,"No",IF(E331&lt;-10,"No","Yes")))</f>
        <v>N/A</v>
      </c>
      <c r="G331" s="8">
        <v>0</v>
      </c>
      <c r="H331" s="11" t="str">
        <f>IF($B331="N/A","N/A",IF(G331&gt;10,"No",IF(G331&lt;-10,"No","Yes")))</f>
        <v>N/A</v>
      </c>
      <c r="I331" s="12" t="s">
        <v>1742</v>
      </c>
      <c r="J331" s="12" t="s">
        <v>1742</v>
      </c>
      <c r="K331" s="41" t="s">
        <v>734</v>
      </c>
      <c r="L331" s="9" t="str">
        <f t="shared" si="94"/>
        <v>N/A</v>
      </c>
    </row>
    <row r="332" spans="1:12" x14ac:dyDescent="0.25">
      <c r="A332" s="48" t="s">
        <v>1117</v>
      </c>
      <c r="B332" s="33" t="s">
        <v>217</v>
      </c>
      <c r="C332" s="8">
        <v>0</v>
      </c>
      <c r="D332" s="11" t="str">
        <f>IF($B332="N/A","N/A",IF(C332&gt;10,"No",IF(C332&lt;-10,"No","Yes")))</f>
        <v>N/A</v>
      </c>
      <c r="E332" s="8">
        <v>0</v>
      </c>
      <c r="F332" s="11" t="str">
        <f>IF($B332="N/A","N/A",IF(E332&gt;10,"No",IF(E332&lt;-10,"No","Yes")))</f>
        <v>N/A</v>
      </c>
      <c r="G332" s="8">
        <v>0</v>
      </c>
      <c r="H332" s="11" t="str">
        <f>IF($B332="N/A","N/A",IF(G332&gt;10,"No",IF(G332&lt;-10,"No","Yes")))</f>
        <v>N/A</v>
      </c>
      <c r="I332" s="12" t="s">
        <v>1742</v>
      </c>
      <c r="J332" s="12" t="s">
        <v>1742</v>
      </c>
      <c r="K332" s="41" t="s">
        <v>734</v>
      </c>
      <c r="L332" s="9" t="str">
        <f t="shared" si="94"/>
        <v>N/A</v>
      </c>
    </row>
    <row r="333" spans="1:12" x14ac:dyDescent="0.25">
      <c r="A333" s="48" t="s">
        <v>1118</v>
      </c>
      <c r="B333" s="33" t="s">
        <v>297</v>
      </c>
      <c r="C333" s="8">
        <v>6.5973353471999996</v>
      </c>
      <c r="D333" s="11" t="str">
        <f>IF($B333="N/A","N/A",IF(C333&gt;15,"No",IF(C333&lt;2,"No","Yes")))</f>
        <v>Yes</v>
      </c>
      <c r="E333" s="8">
        <v>6.4177297812000003</v>
      </c>
      <c r="F333" s="11" t="str">
        <f>IF($B333="N/A","N/A",IF(E333&gt;15,"No",IF(E333&lt;2,"No","Yes")))</f>
        <v>Yes</v>
      </c>
      <c r="G333" s="8">
        <v>6.4730011254999997</v>
      </c>
      <c r="H333" s="11" t="str">
        <f>IF($B333="N/A","N/A",IF(G333&gt;15,"No",IF(G333&lt;2,"No","Yes")))</f>
        <v>Yes</v>
      </c>
      <c r="I333" s="12">
        <v>-2.72</v>
      </c>
      <c r="J333" s="12">
        <v>0.86119999999999997</v>
      </c>
      <c r="K333" s="41" t="s">
        <v>734</v>
      </c>
      <c r="L333" s="9" t="str">
        <f t="shared" si="94"/>
        <v>Yes</v>
      </c>
    </row>
    <row r="334" spans="1:12" x14ac:dyDescent="0.25">
      <c r="A334" s="48" t="s">
        <v>1119</v>
      </c>
      <c r="B334" s="33" t="s">
        <v>217</v>
      </c>
      <c r="C334" s="34">
        <v>0</v>
      </c>
      <c r="D334" s="11" t="str">
        <f>IF($B334="N/A","N/A",IF(C334&gt;10,"No",IF(C334&lt;-10,"No","Yes")))</f>
        <v>N/A</v>
      </c>
      <c r="E334" s="34">
        <v>0</v>
      </c>
      <c r="F334" s="11" t="str">
        <f>IF($B334="N/A","N/A",IF(E334&gt;10,"No",IF(E334&lt;-10,"No","Yes")))</f>
        <v>N/A</v>
      </c>
      <c r="G334" s="34">
        <v>0</v>
      </c>
      <c r="H334" s="11" t="str">
        <f>IF($B334="N/A","N/A",IF(G334&gt;10,"No",IF(G334&lt;-10,"No","Yes")))</f>
        <v>N/A</v>
      </c>
      <c r="I334" s="12" t="s">
        <v>1742</v>
      </c>
      <c r="J334" s="12" t="s">
        <v>1742</v>
      </c>
      <c r="K334" s="41" t="s">
        <v>734</v>
      </c>
      <c r="L334" s="9" t="str">
        <f t="shared" si="94"/>
        <v>N/A</v>
      </c>
    </row>
    <row r="335" spans="1:12" x14ac:dyDescent="0.25">
      <c r="A335" s="48" t="s">
        <v>145</v>
      </c>
      <c r="B335" s="33" t="s">
        <v>217</v>
      </c>
      <c r="C335" s="34">
        <v>754</v>
      </c>
      <c r="D335" s="11" t="str">
        <f>IF($B335="N/A","N/A",IF(C335&gt;10,"No",IF(C335&lt;-10,"No","Yes")))</f>
        <v>N/A</v>
      </c>
      <c r="E335" s="34">
        <v>825</v>
      </c>
      <c r="F335" s="11" t="str">
        <f>IF($B335="N/A","N/A",IF(E335&gt;10,"No",IF(E335&lt;-10,"No","Yes")))</f>
        <v>N/A</v>
      </c>
      <c r="G335" s="34">
        <v>790</v>
      </c>
      <c r="H335" s="11" t="str">
        <f>IF($B335="N/A","N/A",IF(G335&gt;10,"No",IF(G335&lt;-10,"No","Yes")))</f>
        <v>N/A</v>
      </c>
      <c r="I335" s="12">
        <v>9.4160000000000004</v>
      </c>
      <c r="J335" s="12">
        <v>-4.24</v>
      </c>
      <c r="K335" s="41" t="s">
        <v>734</v>
      </c>
      <c r="L335" s="9" t="str">
        <f t="shared" si="94"/>
        <v>Yes</v>
      </c>
    </row>
    <row r="336" spans="1:12" x14ac:dyDescent="0.25">
      <c r="A336" s="48" t="s">
        <v>146</v>
      </c>
      <c r="B336" s="33" t="s">
        <v>217</v>
      </c>
      <c r="C336" s="34">
        <v>0</v>
      </c>
      <c r="D336" s="11" t="str">
        <f>IF($B336="N/A","N/A",IF(C336&gt;10,"No",IF(C336&lt;-10,"No","Yes")))</f>
        <v>N/A</v>
      </c>
      <c r="E336" s="34">
        <v>0</v>
      </c>
      <c r="F336" s="11" t="str">
        <f>IF($B336="N/A","N/A",IF(E336&gt;10,"No",IF(E336&lt;-10,"No","Yes")))</f>
        <v>N/A</v>
      </c>
      <c r="G336" s="34">
        <v>0</v>
      </c>
      <c r="H336" s="11" t="str">
        <f>IF($B336="N/A","N/A",IF(G336&gt;10,"No",IF(G336&lt;-10,"No","Yes")))</f>
        <v>N/A</v>
      </c>
      <c r="I336" s="12" t="s">
        <v>1742</v>
      </c>
      <c r="J336" s="12" t="s">
        <v>1742</v>
      </c>
      <c r="K336" s="41" t="s">
        <v>734</v>
      </c>
      <c r="L336" s="9" t="str">
        <f t="shared" si="94"/>
        <v>N/A</v>
      </c>
    </row>
    <row r="337" spans="1:12" x14ac:dyDescent="0.25">
      <c r="A337" s="48" t="s">
        <v>147</v>
      </c>
      <c r="B337" s="33" t="s">
        <v>217</v>
      </c>
      <c r="C337" s="34">
        <v>0</v>
      </c>
      <c r="D337" s="11" t="str">
        <f>IF($B337="N/A","N/A",IF(C337&gt;10,"No",IF(C337&lt;-10,"No","Yes")))</f>
        <v>N/A</v>
      </c>
      <c r="E337" s="34">
        <v>0</v>
      </c>
      <c r="F337" s="11" t="str">
        <f>IF($B337="N/A","N/A",IF(E337&gt;10,"No",IF(E337&lt;-10,"No","Yes")))</f>
        <v>N/A</v>
      </c>
      <c r="G337" s="34">
        <v>0</v>
      </c>
      <c r="H337" s="11" t="str">
        <f>IF($B337="N/A","N/A",IF(G337&gt;10,"No",IF(G337&lt;-10,"No","Yes")))</f>
        <v>N/A</v>
      </c>
      <c r="I337" s="12" t="s">
        <v>1742</v>
      </c>
      <c r="J337" s="12" t="s">
        <v>1742</v>
      </c>
      <c r="K337" s="41" t="s">
        <v>734</v>
      </c>
      <c r="L337" s="9" t="str">
        <f t="shared" si="94"/>
        <v>N/A</v>
      </c>
    </row>
    <row r="338" spans="1:12" x14ac:dyDescent="0.25">
      <c r="A338" s="48" t="s">
        <v>148</v>
      </c>
      <c r="B338" s="33" t="s">
        <v>217</v>
      </c>
      <c r="C338" s="34">
        <v>0</v>
      </c>
      <c r="D338" s="11" t="str">
        <f>IF($B338="N/A","N/A",IF(C338&gt;10,"No",IF(C338&lt;-10,"No","Yes")))</f>
        <v>N/A</v>
      </c>
      <c r="E338" s="34">
        <v>0</v>
      </c>
      <c r="F338" s="11" t="str">
        <f>IF($B338="N/A","N/A",IF(E338&gt;10,"No",IF(E338&lt;-10,"No","Yes")))</f>
        <v>N/A</v>
      </c>
      <c r="G338" s="34">
        <v>0</v>
      </c>
      <c r="H338" s="11" t="str">
        <f>IF($B338="N/A","N/A",IF(G338&gt;10,"No",IF(G338&lt;-10,"No","Yes")))</f>
        <v>N/A</v>
      </c>
      <c r="I338" s="12" t="s">
        <v>1742</v>
      </c>
      <c r="J338" s="12" t="s">
        <v>1742</v>
      </c>
      <c r="K338" s="41" t="s">
        <v>734</v>
      </c>
      <c r="L338" s="9" t="str">
        <f t="shared" si="94"/>
        <v>N/A</v>
      </c>
    </row>
    <row r="339" spans="1:12" s="18" customFormat="1" ht="12" customHeight="1" x14ac:dyDescent="0.25">
      <c r="A339" s="151" t="s">
        <v>1648</v>
      </c>
      <c r="B339" s="152"/>
      <c r="C339" s="152"/>
      <c r="D339" s="152"/>
      <c r="E339" s="152"/>
      <c r="F339" s="152"/>
      <c r="G339" s="152"/>
      <c r="H339" s="152"/>
      <c r="I339" s="152"/>
      <c r="J339" s="152"/>
      <c r="K339" s="152"/>
      <c r="L339" s="153"/>
    </row>
    <row r="340" spans="1:12" s="18" customFormat="1" ht="12.75" customHeight="1" x14ac:dyDescent="0.25">
      <c r="A340" s="145" t="s">
        <v>1646</v>
      </c>
      <c r="B340" s="146"/>
      <c r="C340" s="146"/>
      <c r="D340" s="146"/>
      <c r="E340" s="146"/>
      <c r="F340" s="146"/>
      <c r="G340" s="146"/>
      <c r="H340" s="146"/>
      <c r="I340" s="146"/>
      <c r="J340" s="146"/>
      <c r="K340" s="146"/>
      <c r="L340" s="147"/>
    </row>
    <row r="341" spans="1:12" x14ac:dyDescent="0.25">
      <c r="A341" s="47"/>
    </row>
    <row r="343" spans="1:12" x14ac:dyDescent="0.25">
      <c r="A343" s="2"/>
    </row>
    <row r="344" spans="1:12" x14ac:dyDescent="0.25">
      <c r="A344" s="2"/>
    </row>
    <row r="346" spans="1:12" x14ac:dyDescent="0.25">
      <c r="A346" s="47"/>
    </row>
    <row r="347" spans="1:12" x14ac:dyDescent="0.25">
      <c r="A347" s="47"/>
    </row>
    <row r="348" spans="1:12" x14ac:dyDescent="0.25">
      <c r="A348" s="47"/>
    </row>
    <row r="349" spans="1:12" x14ac:dyDescent="0.25">
      <c r="A349" s="47"/>
    </row>
    <row r="350" spans="1:12" x14ac:dyDescent="0.25">
      <c r="A350" s="47"/>
    </row>
    <row r="351" spans="1:12" x14ac:dyDescent="0.25">
      <c r="A351" s="47"/>
    </row>
    <row r="352" spans="1:12" x14ac:dyDescent="0.25">
      <c r="A352" s="47"/>
    </row>
    <row r="353" spans="1:1" x14ac:dyDescent="0.25">
      <c r="A353" s="47"/>
    </row>
  </sheetData>
  <mergeCells count="5">
    <mergeCell ref="A4:K4"/>
    <mergeCell ref="A2:L2"/>
    <mergeCell ref="A339:L339"/>
    <mergeCell ref="A340:L340"/>
    <mergeCell ref="A1:L1"/>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79"/>
  <sheetViews>
    <sheetView zoomScaleNormal="100" workbookViewId="0">
      <selection activeCell="A9" sqref="A9"/>
    </sheetView>
  </sheetViews>
  <sheetFormatPr defaultColWidth="9.1796875" defaultRowHeight="12.5" x14ac:dyDescent="0.25"/>
  <cols>
    <col min="1" max="1" width="77.26953125" style="15" customWidth="1"/>
    <col min="2" max="2" width="10.7265625" style="15" customWidth="1"/>
    <col min="3" max="3" width="14.7265625" style="15" customWidth="1"/>
    <col min="4" max="4" width="7.7265625" style="15" customWidth="1"/>
    <col min="5" max="5" width="14.7265625" style="15" customWidth="1"/>
    <col min="6" max="6" width="7.7265625" style="15" customWidth="1"/>
    <col min="7" max="7" width="14.7265625" style="15" customWidth="1"/>
    <col min="8" max="8" width="7.7265625" style="15" customWidth="1"/>
    <col min="9" max="10" width="10.7265625" style="15" customWidth="1"/>
    <col min="11" max="11" width="12.7265625" style="15" customWidth="1"/>
    <col min="12" max="16384" width="9.1796875" style="15"/>
  </cols>
  <sheetData>
    <row r="1" spans="1:1" s="93" customFormat="1" x14ac:dyDescent="0.25">
      <c r="A1" s="93" t="s">
        <v>738</v>
      </c>
    </row>
    <row r="2" spans="1:1" s="93" customFormat="1" x14ac:dyDescent="0.25">
      <c r="A2" s="110" t="s">
        <v>1647</v>
      </c>
    </row>
    <row r="3" spans="1:1" s="93" customFormat="1" x14ac:dyDescent="0.25">
      <c r="A3" s="94" t="s">
        <v>1644</v>
      </c>
    </row>
    <row r="4" spans="1:1" s="93" customFormat="1" x14ac:dyDescent="0.25">
      <c r="A4" s="93" t="s">
        <v>1717</v>
      </c>
    </row>
    <row r="5" spans="1:1" s="93" customFormat="1" x14ac:dyDescent="0.25">
      <c r="A5" s="93" t="s">
        <v>1645</v>
      </c>
    </row>
    <row r="6" spans="1:1" s="93" customFormat="1" x14ac:dyDescent="0.25">
      <c r="A6" s="93" t="s">
        <v>739</v>
      </c>
    </row>
    <row r="7" spans="1:1" x14ac:dyDescent="0.25">
      <c r="A7" s="93" t="s">
        <v>740</v>
      </c>
    </row>
    <row r="8" spans="1:1" x14ac:dyDescent="0.25">
      <c r="A8" s="110" t="s">
        <v>1647</v>
      </c>
    </row>
    <row r="9" spans="1:1" x14ac:dyDescent="0.25">
      <c r="A9" s="92" t="s">
        <v>741</v>
      </c>
    </row>
    <row r="10" spans="1:1" x14ac:dyDescent="0.25">
      <c r="A10" s="15" t="s">
        <v>742</v>
      </c>
    </row>
    <row r="11" spans="1:1" x14ac:dyDescent="0.25">
      <c r="A11" s="15" t="s">
        <v>743</v>
      </c>
    </row>
    <row r="12" spans="1:1" x14ac:dyDescent="0.25">
      <c r="A12" s="15" t="s">
        <v>744</v>
      </c>
    </row>
    <row r="13" spans="1:1" x14ac:dyDescent="0.25">
      <c r="A13" s="15" t="s">
        <v>745</v>
      </c>
    </row>
    <row r="14" spans="1:1" x14ac:dyDescent="0.25">
      <c r="A14" s="15" t="s">
        <v>746</v>
      </c>
    </row>
    <row r="15" spans="1:1" x14ac:dyDescent="0.25">
      <c r="A15" s="15" t="s">
        <v>747</v>
      </c>
    </row>
    <row r="16" spans="1:1" x14ac:dyDescent="0.25">
      <c r="A16" s="15" t="s">
        <v>748</v>
      </c>
    </row>
    <row r="17" spans="1:1" x14ac:dyDescent="0.25">
      <c r="A17" s="15" t="s">
        <v>749</v>
      </c>
    </row>
    <row r="18" spans="1:1" x14ac:dyDescent="0.25">
      <c r="A18" s="15" t="s">
        <v>750</v>
      </c>
    </row>
    <row r="19" spans="1:1" x14ac:dyDescent="0.25">
      <c r="A19" s="15" t="s">
        <v>751</v>
      </c>
    </row>
    <row r="20" spans="1:1" x14ac:dyDescent="0.25">
      <c r="A20" s="15" t="s">
        <v>752</v>
      </c>
    </row>
    <row r="21" spans="1:1" x14ac:dyDescent="0.25">
      <c r="A21" s="15" t="s">
        <v>753</v>
      </c>
    </row>
    <row r="22" spans="1:1" x14ac:dyDescent="0.25">
      <c r="A22" s="15" t="s">
        <v>754</v>
      </c>
    </row>
    <row r="23" spans="1:1" x14ac:dyDescent="0.25">
      <c r="A23" s="15" t="s">
        <v>755</v>
      </c>
    </row>
    <row r="24" spans="1:1" x14ac:dyDescent="0.25">
      <c r="A24" s="15" t="s">
        <v>756</v>
      </c>
    </row>
    <row r="25" spans="1:1" x14ac:dyDescent="0.25">
      <c r="A25" s="15" t="s">
        <v>757</v>
      </c>
    </row>
    <row r="26" spans="1:1" x14ac:dyDescent="0.25">
      <c r="A26" s="15" t="s">
        <v>758</v>
      </c>
    </row>
    <row r="27" spans="1:1" x14ac:dyDescent="0.25">
      <c r="A27" s="15" t="s">
        <v>759</v>
      </c>
    </row>
    <row r="28" spans="1:1" x14ac:dyDescent="0.25">
      <c r="A28" s="15" t="s">
        <v>760</v>
      </c>
    </row>
    <row r="29" spans="1:1" x14ac:dyDescent="0.25">
      <c r="A29" s="15" t="s">
        <v>761</v>
      </c>
    </row>
    <row r="30" spans="1:1" x14ac:dyDescent="0.25">
      <c r="A30" s="15" t="s">
        <v>762</v>
      </c>
    </row>
    <row r="31" spans="1:1" x14ac:dyDescent="0.25">
      <c r="A31" s="15" t="s">
        <v>763</v>
      </c>
    </row>
    <row r="32" spans="1:1" x14ac:dyDescent="0.25">
      <c r="A32" s="15" t="s">
        <v>764</v>
      </c>
    </row>
    <row r="33" spans="1:1" x14ac:dyDescent="0.25">
      <c r="A33" s="15" t="s">
        <v>765</v>
      </c>
    </row>
    <row r="34" spans="1:1" x14ac:dyDescent="0.25">
      <c r="A34" s="15" t="s">
        <v>766</v>
      </c>
    </row>
    <row r="35" spans="1:1" x14ac:dyDescent="0.25">
      <c r="A35" s="15" t="s">
        <v>767</v>
      </c>
    </row>
    <row r="36" spans="1:1" x14ac:dyDescent="0.25">
      <c r="A36" s="15" t="s">
        <v>768</v>
      </c>
    </row>
    <row r="37" spans="1:1" x14ac:dyDescent="0.25">
      <c r="A37" s="15" t="s">
        <v>769</v>
      </c>
    </row>
    <row r="38" spans="1:1" x14ac:dyDescent="0.25">
      <c r="A38" s="15" t="s">
        <v>770</v>
      </c>
    </row>
    <row r="39" spans="1:1" x14ac:dyDescent="0.25">
      <c r="A39" s="15" t="s">
        <v>771</v>
      </c>
    </row>
    <row r="40" spans="1:1" x14ac:dyDescent="0.25">
      <c r="A40" s="15" t="s">
        <v>772</v>
      </c>
    </row>
    <row r="41" spans="1:1" x14ac:dyDescent="0.25">
      <c r="A41" s="15" t="s">
        <v>773</v>
      </c>
    </row>
    <row r="42" spans="1:1" x14ac:dyDescent="0.25">
      <c r="A42" s="15" t="s">
        <v>774</v>
      </c>
    </row>
    <row r="43" spans="1:1" x14ac:dyDescent="0.25">
      <c r="A43" s="15" t="s">
        <v>775</v>
      </c>
    </row>
    <row r="44" spans="1:1" x14ac:dyDescent="0.25">
      <c r="A44" s="15" t="s">
        <v>776</v>
      </c>
    </row>
    <row r="45" spans="1:1" x14ac:dyDescent="0.25">
      <c r="A45" s="15" t="s">
        <v>777</v>
      </c>
    </row>
    <row r="46" spans="1:1" x14ac:dyDescent="0.25">
      <c r="A46" s="15" t="s">
        <v>778</v>
      </c>
    </row>
    <row r="47" spans="1:1" x14ac:dyDescent="0.25">
      <c r="A47" s="15" t="s">
        <v>779</v>
      </c>
    </row>
    <row r="48" spans="1:1" x14ac:dyDescent="0.25">
      <c r="A48" s="15" t="s">
        <v>780</v>
      </c>
    </row>
    <row r="49" spans="1:1" x14ac:dyDescent="0.25">
      <c r="A49" s="15" t="s">
        <v>781</v>
      </c>
    </row>
    <row r="50" spans="1:1" x14ac:dyDescent="0.25">
      <c r="A50" s="15" t="s">
        <v>782</v>
      </c>
    </row>
    <row r="51" spans="1:1" x14ac:dyDescent="0.25">
      <c r="A51" s="15" t="s">
        <v>783</v>
      </c>
    </row>
    <row r="52" spans="1:1" x14ac:dyDescent="0.25">
      <c r="A52" s="15" t="s">
        <v>784</v>
      </c>
    </row>
    <row r="53" spans="1:1" x14ac:dyDescent="0.25">
      <c r="A53" s="15" t="s">
        <v>785</v>
      </c>
    </row>
    <row r="54" spans="1:1" x14ac:dyDescent="0.25">
      <c r="A54" s="15" t="s">
        <v>786</v>
      </c>
    </row>
    <row r="55" spans="1:1" x14ac:dyDescent="0.25">
      <c r="A55" s="15" t="s">
        <v>787</v>
      </c>
    </row>
    <row r="56" spans="1:1" x14ac:dyDescent="0.25">
      <c r="A56" s="15" t="s">
        <v>788</v>
      </c>
    </row>
    <row r="57" spans="1:1" x14ac:dyDescent="0.25">
      <c r="A57" s="15" t="s">
        <v>789</v>
      </c>
    </row>
    <row r="58" spans="1:1" x14ac:dyDescent="0.25">
      <c r="A58" s="15" t="s">
        <v>790</v>
      </c>
    </row>
    <row r="59" spans="1:1" x14ac:dyDescent="0.25">
      <c r="A59" s="15" t="s">
        <v>791</v>
      </c>
    </row>
    <row r="60" spans="1:1" x14ac:dyDescent="0.25">
      <c r="A60" s="15" t="s">
        <v>792</v>
      </c>
    </row>
    <row r="61" spans="1:1" x14ac:dyDescent="0.25">
      <c r="A61" s="15" t="s">
        <v>1729</v>
      </c>
    </row>
    <row r="62" spans="1:1" x14ac:dyDescent="0.25">
      <c r="A62" s="15" t="s">
        <v>793</v>
      </c>
    </row>
    <row r="63" spans="1:1" x14ac:dyDescent="0.25">
      <c r="A63" s="15" t="s">
        <v>794</v>
      </c>
    </row>
    <row r="64" spans="1:1" x14ac:dyDescent="0.25">
      <c r="A64" s="15" t="s">
        <v>795</v>
      </c>
    </row>
    <row r="65" spans="1:1" x14ac:dyDescent="0.25">
      <c r="A65" s="15" t="s">
        <v>796</v>
      </c>
    </row>
    <row r="66" spans="1:1" x14ac:dyDescent="0.25">
      <c r="A66" s="15" t="s">
        <v>797</v>
      </c>
    </row>
    <row r="67" spans="1:1" x14ac:dyDescent="0.25">
      <c r="A67" s="15" t="s">
        <v>798</v>
      </c>
    </row>
    <row r="68" spans="1:1" x14ac:dyDescent="0.25">
      <c r="A68" s="15" t="s">
        <v>799</v>
      </c>
    </row>
    <row r="69" spans="1:1" x14ac:dyDescent="0.25">
      <c r="A69" s="15" t="s">
        <v>800</v>
      </c>
    </row>
    <row r="70" spans="1:1" x14ac:dyDescent="0.25">
      <c r="A70" s="15" t="s">
        <v>801</v>
      </c>
    </row>
    <row r="71" spans="1:1" x14ac:dyDescent="0.25">
      <c r="A71" s="15" t="s">
        <v>802</v>
      </c>
    </row>
    <row r="72" spans="1:1" x14ac:dyDescent="0.25">
      <c r="A72" s="15" t="s">
        <v>803</v>
      </c>
    </row>
    <row r="73" spans="1:1" x14ac:dyDescent="0.25">
      <c r="A73" s="15" t="s">
        <v>804</v>
      </c>
    </row>
    <row r="74" spans="1:1" x14ac:dyDescent="0.25">
      <c r="A74" s="15" t="s">
        <v>805</v>
      </c>
    </row>
    <row r="75" spans="1:1" x14ac:dyDescent="0.25">
      <c r="A75" s="15" t="s">
        <v>806</v>
      </c>
    </row>
    <row r="76" spans="1:1" x14ac:dyDescent="0.25">
      <c r="A76" s="15" t="s">
        <v>807</v>
      </c>
    </row>
    <row r="77" spans="1:1" x14ac:dyDescent="0.25">
      <c r="A77" s="15" t="s">
        <v>808</v>
      </c>
    </row>
    <row r="78" spans="1:1" x14ac:dyDescent="0.25">
      <c r="A78" s="15" t="s">
        <v>809</v>
      </c>
    </row>
    <row r="79" spans="1:1" x14ac:dyDescent="0.25">
      <c r="A79" s="15" t="s">
        <v>810</v>
      </c>
    </row>
  </sheetData>
  <printOptions headings="1"/>
  <pageMargins left="0.75" right="0.75" top="1" bottom="0.75" header="0.5" footer="0.5"/>
  <pageSetup scale="63" orientation="landscape" useFirstPageNumber="1" r:id="rId1"/>
  <headerFooter alignWithMargins="0">
    <oddFooter>&amp;R&amp;A Page &amp;P</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8"/>
  <dimension ref="A1:P168"/>
  <sheetViews>
    <sheetView zoomScaleNormal="100" zoomScaleSheetLayoutView="70" workbookViewId="0">
      <pane xSplit="2" ySplit="5" topLeftCell="F30"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26" customWidth="1"/>
    <col min="2" max="2" width="10.7265625" style="26"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26"/>
  </cols>
  <sheetData>
    <row r="1" spans="1:12" s="17" customFormat="1" ht="18.75" customHeight="1" x14ac:dyDescent="0.25">
      <c r="A1" s="136" t="s">
        <v>1681</v>
      </c>
      <c r="B1" s="137"/>
      <c r="C1" s="137"/>
      <c r="D1" s="137"/>
      <c r="E1" s="137"/>
      <c r="F1" s="137"/>
      <c r="G1" s="137"/>
      <c r="H1" s="137"/>
      <c r="I1" s="137"/>
      <c r="J1" s="137"/>
      <c r="K1" s="137"/>
      <c r="L1" s="138"/>
    </row>
    <row r="2" spans="1:12" ht="24.75" customHeight="1" x14ac:dyDescent="0.3">
      <c r="A2" s="154" t="s">
        <v>1607</v>
      </c>
      <c r="B2" s="155"/>
      <c r="C2" s="155"/>
      <c r="D2" s="155"/>
      <c r="E2" s="155"/>
      <c r="F2" s="155"/>
      <c r="G2" s="155"/>
      <c r="H2" s="155"/>
      <c r="I2" s="155"/>
      <c r="J2" s="155"/>
      <c r="K2" s="155"/>
      <c r="L2" s="156"/>
    </row>
    <row r="3" spans="1:12" s="18" customFormat="1" ht="13" x14ac:dyDescent="0.3">
      <c r="A3" s="134" t="s">
        <v>1741</v>
      </c>
      <c r="B3" s="19"/>
      <c r="C3" s="19"/>
      <c r="D3" s="19"/>
      <c r="E3" s="19"/>
      <c r="F3" s="19"/>
      <c r="G3" s="19"/>
      <c r="H3" s="19"/>
      <c r="I3" s="19"/>
      <c r="J3" s="19"/>
      <c r="K3" s="20"/>
    </row>
    <row r="4" spans="1:12" s="18" customFormat="1" ht="13" x14ac:dyDescent="0.3">
      <c r="A4" s="139" t="s">
        <v>650</v>
      </c>
      <c r="B4" s="140"/>
      <c r="C4" s="140"/>
      <c r="D4" s="140"/>
      <c r="E4" s="140"/>
      <c r="F4" s="140"/>
      <c r="G4" s="140"/>
      <c r="H4" s="140"/>
      <c r="I4" s="140"/>
      <c r="J4" s="140"/>
      <c r="K4" s="141"/>
    </row>
    <row r="5" spans="1:12" s="15" customFormat="1" ht="63" customHeight="1" x14ac:dyDescent="0.3">
      <c r="A5" s="37" t="s">
        <v>11</v>
      </c>
      <c r="B5" s="22" t="s">
        <v>216</v>
      </c>
      <c r="C5" s="22" t="s">
        <v>1670</v>
      </c>
      <c r="D5" s="22" t="s">
        <v>1676</v>
      </c>
      <c r="E5" s="22" t="s">
        <v>651</v>
      </c>
      <c r="F5" s="22" t="s">
        <v>1672</v>
      </c>
      <c r="G5" s="22" t="s">
        <v>652</v>
      </c>
      <c r="H5" s="22" t="s">
        <v>1673</v>
      </c>
      <c r="I5" s="38" t="s">
        <v>1674</v>
      </c>
      <c r="J5" s="38" t="s">
        <v>1675</v>
      </c>
      <c r="K5" s="39" t="s">
        <v>737</v>
      </c>
      <c r="L5" s="40" t="s">
        <v>736</v>
      </c>
    </row>
    <row r="6" spans="1:12" x14ac:dyDescent="0.25">
      <c r="A6" s="4" t="s">
        <v>58</v>
      </c>
      <c r="B6" s="41" t="s">
        <v>217</v>
      </c>
      <c r="C6" s="14">
        <v>12578663367</v>
      </c>
      <c r="D6" s="11" t="str">
        <f t="shared" ref="D6:D12" si="0">IF($B6="N/A","N/A",IF(C6&gt;10,"No",IF(C6&lt;-10,"No","Yes")))</f>
        <v>N/A</v>
      </c>
      <c r="E6" s="14">
        <v>13566501595</v>
      </c>
      <c r="F6" s="11" t="str">
        <f t="shared" ref="F6:F12" si="1">IF($B6="N/A","N/A",IF(E6&gt;10,"No",IF(E6&lt;-10,"No","Yes")))</f>
        <v>N/A</v>
      </c>
      <c r="G6" s="14">
        <v>15449242670</v>
      </c>
      <c r="H6" s="11" t="str">
        <f t="shared" ref="H6:H12" si="2">IF($B6="N/A","N/A",IF(G6&gt;10,"No",IF(G6&lt;-10,"No","Yes")))</f>
        <v>N/A</v>
      </c>
      <c r="I6" s="12">
        <v>7.8529999999999998</v>
      </c>
      <c r="J6" s="12">
        <v>13.88</v>
      </c>
      <c r="K6" s="41" t="s">
        <v>732</v>
      </c>
      <c r="L6" s="9" t="str">
        <f t="shared" ref="L6:L13" si="3">IF(J6="Div by 0", "N/A", IF(K6="N/A","N/A", IF(J6&gt;VALUE(MID(K6,1,2)), "No", IF(J6&lt;-1*VALUE(MID(K6,1,2)), "No", "Yes"))))</f>
        <v>Yes</v>
      </c>
    </row>
    <row r="7" spans="1:12" x14ac:dyDescent="0.25">
      <c r="A7" s="4" t="s">
        <v>1120</v>
      </c>
      <c r="B7" s="41" t="s">
        <v>217</v>
      </c>
      <c r="C7" s="14">
        <v>4061.9612984</v>
      </c>
      <c r="D7" s="11" t="str">
        <f t="shared" si="0"/>
        <v>N/A</v>
      </c>
      <c r="E7" s="14">
        <v>3879.4197598999999</v>
      </c>
      <c r="F7" s="11" t="str">
        <f t="shared" si="1"/>
        <v>N/A</v>
      </c>
      <c r="G7" s="14">
        <v>4119.7079610999999</v>
      </c>
      <c r="H7" s="11" t="str">
        <f t="shared" si="2"/>
        <v>N/A</v>
      </c>
      <c r="I7" s="12">
        <v>-4.49</v>
      </c>
      <c r="J7" s="12">
        <v>6.194</v>
      </c>
      <c r="K7" s="41" t="s">
        <v>732</v>
      </c>
      <c r="L7" s="9" t="str">
        <f t="shared" si="3"/>
        <v>Yes</v>
      </c>
    </row>
    <row r="8" spans="1:12" x14ac:dyDescent="0.25">
      <c r="A8" s="4" t="s">
        <v>720</v>
      </c>
      <c r="B8" s="41" t="s">
        <v>217</v>
      </c>
      <c r="C8" s="14">
        <v>228</v>
      </c>
      <c r="D8" s="11" t="str">
        <f t="shared" si="0"/>
        <v>N/A</v>
      </c>
      <c r="E8" s="14">
        <v>249</v>
      </c>
      <c r="F8" s="11" t="str">
        <f t="shared" si="1"/>
        <v>N/A</v>
      </c>
      <c r="G8" s="14">
        <v>310</v>
      </c>
      <c r="H8" s="11" t="str">
        <f t="shared" si="2"/>
        <v>N/A</v>
      </c>
      <c r="I8" s="12">
        <v>9.2110000000000003</v>
      </c>
      <c r="J8" s="12">
        <v>24.5</v>
      </c>
      <c r="K8" s="41" t="s">
        <v>732</v>
      </c>
      <c r="L8" s="9" t="str">
        <f t="shared" si="3"/>
        <v>Yes</v>
      </c>
    </row>
    <row r="9" spans="1:12" x14ac:dyDescent="0.25">
      <c r="A9" s="4" t="s">
        <v>721</v>
      </c>
      <c r="B9" s="41" t="s">
        <v>217</v>
      </c>
      <c r="C9" s="14">
        <v>1031</v>
      </c>
      <c r="D9" s="11" t="str">
        <f t="shared" si="0"/>
        <v>N/A</v>
      </c>
      <c r="E9" s="14">
        <v>956</v>
      </c>
      <c r="F9" s="11" t="str">
        <f t="shared" si="1"/>
        <v>N/A</v>
      </c>
      <c r="G9" s="14">
        <v>1139</v>
      </c>
      <c r="H9" s="11" t="str">
        <f t="shared" si="2"/>
        <v>N/A</v>
      </c>
      <c r="I9" s="12">
        <v>-7.27</v>
      </c>
      <c r="J9" s="12">
        <v>19.14</v>
      </c>
      <c r="K9" s="41" t="s">
        <v>732</v>
      </c>
      <c r="L9" s="9" t="str">
        <f t="shared" si="3"/>
        <v>Yes</v>
      </c>
    </row>
    <row r="10" spans="1:12" x14ac:dyDescent="0.25">
      <c r="A10" s="4" t="s">
        <v>722</v>
      </c>
      <c r="B10" s="41" t="s">
        <v>217</v>
      </c>
      <c r="C10" s="14">
        <v>2380</v>
      </c>
      <c r="D10" s="11" t="str">
        <f t="shared" si="0"/>
        <v>N/A</v>
      </c>
      <c r="E10" s="14">
        <v>2179</v>
      </c>
      <c r="F10" s="11" t="str">
        <f t="shared" si="1"/>
        <v>N/A</v>
      </c>
      <c r="G10" s="14">
        <v>2409</v>
      </c>
      <c r="H10" s="11" t="str">
        <f t="shared" si="2"/>
        <v>N/A</v>
      </c>
      <c r="I10" s="12">
        <v>-8.4499999999999993</v>
      </c>
      <c r="J10" s="12">
        <v>10.56</v>
      </c>
      <c r="K10" s="41" t="s">
        <v>732</v>
      </c>
      <c r="L10" s="9" t="str">
        <f t="shared" si="3"/>
        <v>Yes</v>
      </c>
    </row>
    <row r="11" spans="1:12" x14ac:dyDescent="0.25">
      <c r="A11" s="4" t="s">
        <v>723</v>
      </c>
      <c r="B11" s="41" t="s">
        <v>217</v>
      </c>
      <c r="C11" s="14">
        <v>16060</v>
      </c>
      <c r="D11" s="11" t="str">
        <f t="shared" si="0"/>
        <v>N/A</v>
      </c>
      <c r="E11" s="14">
        <v>14761</v>
      </c>
      <c r="F11" s="11" t="str">
        <f t="shared" si="1"/>
        <v>N/A</v>
      </c>
      <c r="G11" s="14">
        <v>15148</v>
      </c>
      <c r="H11" s="11" t="str">
        <f t="shared" si="2"/>
        <v>N/A</v>
      </c>
      <c r="I11" s="12">
        <v>-8.09</v>
      </c>
      <c r="J11" s="12">
        <v>2.6219999999999999</v>
      </c>
      <c r="K11" s="41" t="s">
        <v>732</v>
      </c>
      <c r="L11" s="9" t="str">
        <f t="shared" si="3"/>
        <v>Yes</v>
      </c>
    </row>
    <row r="12" spans="1:12" x14ac:dyDescent="0.25">
      <c r="A12" s="4" t="s">
        <v>724</v>
      </c>
      <c r="B12" s="41" t="s">
        <v>217</v>
      </c>
      <c r="C12" s="14">
        <v>59323</v>
      </c>
      <c r="D12" s="11" t="str">
        <f t="shared" si="0"/>
        <v>N/A</v>
      </c>
      <c r="E12" s="14">
        <v>61895</v>
      </c>
      <c r="F12" s="11" t="str">
        <f t="shared" si="1"/>
        <v>N/A</v>
      </c>
      <c r="G12" s="14">
        <v>64874</v>
      </c>
      <c r="H12" s="11" t="str">
        <f t="shared" si="2"/>
        <v>N/A</v>
      </c>
      <c r="I12" s="12">
        <v>4.3360000000000003</v>
      </c>
      <c r="J12" s="12">
        <v>4.8129999999999997</v>
      </c>
      <c r="K12" s="41" t="s">
        <v>732</v>
      </c>
      <c r="L12" s="9" t="str">
        <f t="shared" si="3"/>
        <v>Yes</v>
      </c>
    </row>
    <row r="13" spans="1:12" x14ac:dyDescent="0.25">
      <c r="A13" s="4" t="s">
        <v>74</v>
      </c>
      <c r="B13" s="41" t="s">
        <v>217</v>
      </c>
      <c r="C13" s="14">
        <v>2206007</v>
      </c>
      <c r="D13" s="11" t="str">
        <f>IF($B13="N/A","N/A",IF(C13&gt;10,"No",IF(C13&lt;-10,"No","Yes")))</f>
        <v>N/A</v>
      </c>
      <c r="E13" s="14">
        <v>4249332</v>
      </c>
      <c r="F13" s="11" t="str">
        <f>IF($B13="N/A","N/A",IF(E13&gt;10,"No",IF(E13&lt;-10,"No","Yes")))</f>
        <v>N/A</v>
      </c>
      <c r="G13" s="14">
        <v>4277562</v>
      </c>
      <c r="H13" s="11" t="str">
        <f>IF($B13="N/A","N/A",IF(G13&gt;10,"No",IF(G13&lt;-10,"No","Yes")))</f>
        <v>N/A</v>
      </c>
      <c r="I13" s="12">
        <v>92.63</v>
      </c>
      <c r="J13" s="12">
        <v>0.6643</v>
      </c>
      <c r="K13" s="41" t="s">
        <v>732</v>
      </c>
      <c r="L13" s="9" t="str">
        <f t="shared" si="3"/>
        <v>Yes</v>
      </c>
    </row>
    <row r="14" spans="1:12" x14ac:dyDescent="0.25">
      <c r="A14" s="50" t="s">
        <v>161</v>
      </c>
      <c r="B14" s="33" t="s">
        <v>217</v>
      </c>
      <c r="C14" s="8">
        <v>13.482236072999999</v>
      </c>
      <c r="D14" s="11" t="str">
        <f t="shared" ref="D14:D18" si="4">IF($B14="N/A","N/A",IF(C14&gt;10,"No",IF(C14&lt;-10,"No","Yes")))</f>
        <v>N/A</v>
      </c>
      <c r="E14" s="8">
        <v>13.548785774000001</v>
      </c>
      <c r="F14" s="11" t="str">
        <f t="shared" ref="F14:F18" si="5">IF($B14="N/A","N/A",IF(E14&gt;10,"No",IF(E14&lt;-10,"No","Yes")))</f>
        <v>N/A</v>
      </c>
      <c r="G14" s="8">
        <v>12.089282314</v>
      </c>
      <c r="H14" s="11" t="str">
        <f t="shared" ref="H14:H18" si="6">IF($B14="N/A","N/A",IF(G14&gt;10,"No",IF(G14&lt;-10,"No","Yes")))</f>
        <v>N/A</v>
      </c>
      <c r="I14" s="12">
        <v>0.49359999999999998</v>
      </c>
      <c r="J14" s="12">
        <v>-10.8</v>
      </c>
      <c r="K14" s="41" t="s">
        <v>732</v>
      </c>
      <c r="L14" s="9" t="str">
        <f t="shared" ref="L14:L18" si="7">IF(J14="Div by 0", "N/A", IF(K14="N/A","N/A", IF(J14&gt;VALUE(MID(K14,1,2)), "No", IF(J14&lt;-1*VALUE(MID(K14,1,2)), "No", "Yes"))))</f>
        <v>Yes</v>
      </c>
    </row>
    <row r="15" spans="1:12" x14ac:dyDescent="0.25">
      <c r="A15" s="4" t="s">
        <v>418</v>
      </c>
      <c r="B15" s="33" t="s">
        <v>217</v>
      </c>
      <c r="C15" s="8">
        <v>38.477828520999999</v>
      </c>
      <c r="D15" s="11" t="str">
        <f t="shared" si="4"/>
        <v>N/A</v>
      </c>
      <c r="E15" s="8">
        <v>39.743764480999999</v>
      </c>
      <c r="F15" s="11" t="str">
        <f t="shared" si="5"/>
        <v>N/A</v>
      </c>
      <c r="G15" s="8">
        <v>40.301838713999999</v>
      </c>
      <c r="H15" s="11" t="str">
        <f t="shared" si="6"/>
        <v>N/A</v>
      </c>
      <c r="I15" s="12">
        <v>3.29</v>
      </c>
      <c r="J15" s="12">
        <v>1.4039999999999999</v>
      </c>
      <c r="K15" s="41" t="s">
        <v>732</v>
      </c>
      <c r="L15" s="9" t="str">
        <f t="shared" si="7"/>
        <v>Yes</v>
      </c>
    </row>
    <row r="16" spans="1:12" x14ac:dyDescent="0.25">
      <c r="A16" s="4" t="s">
        <v>419</v>
      </c>
      <c r="B16" s="33" t="s">
        <v>217</v>
      </c>
      <c r="C16" s="8">
        <v>16.149478103</v>
      </c>
      <c r="D16" s="11" t="str">
        <f t="shared" si="4"/>
        <v>N/A</v>
      </c>
      <c r="E16" s="8">
        <v>16.099521807999999</v>
      </c>
      <c r="F16" s="11" t="str">
        <f t="shared" si="5"/>
        <v>N/A</v>
      </c>
      <c r="G16" s="8">
        <v>15.371635132</v>
      </c>
      <c r="H16" s="11" t="str">
        <f t="shared" si="6"/>
        <v>N/A</v>
      </c>
      <c r="I16" s="12">
        <v>-0.309</v>
      </c>
      <c r="J16" s="12">
        <v>-4.5199999999999996</v>
      </c>
      <c r="K16" s="41" t="s">
        <v>732</v>
      </c>
      <c r="L16" s="9" t="str">
        <f t="shared" si="7"/>
        <v>Yes</v>
      </c>
    </row>
    <row r="17" spans="1:12" x14ac:dyDescent="0.25">
      <c r="A17" s="4" t="s">
        <v>420</v>
      </c>
      <c r="B17" s="33" t="s">
        <v>217</v>
      </c>
      <c r="C17" s="8">
        <v>6.4291025458000002</v>
      </c>
      <c r="D17" s="11" t="str">
        <f t="shared" si="4"/>
        <v>N/A</v>
      </c>
      <c r="E17" s="8">
        <v>6.6054430105000002</v>
      </c>
      <c r="F17" s="11" t="str">
        <f t="shared" si="5"/>
        <v>N/A</v>
      </c>
      <c r="G17" s="8">
        <v>5.2181552251000003</v>
      </c>
      <c r="H17" s="11" t="str">
        <f t="shared" si="6"/>
        <v>N/A</v>
      </c>
      <c r="I17" s="12">
        <v>2.7429999999999999</v>
      </c>
      <c r="J17" s="12">
        <v>-21</v>
      </c>
      <c r="K17" s="41" t="s">
        <v>732</v>
      </c>
      <c r="L17" s="9" t="str">
        <f t="shared" si="7"/>
        <v>Yes</v>
      </c>
    </row>
    <row r="18" spans="1:12" x14ac:dyDescent="0.25">
      <c r="A18" s="4" t="s">
        <v>421</v>
      </c>
      <c r="B18" s="33" t="s">
        <v>217</v>
      </c>
      <c r="C18" s="8">
        <v>13.482994015999999</v>
      </c>
      <c r="D18" s="11" t="str">
        <f t="shared" si="4"/>
        <v>N/A</v>
      </c>
      <c r="E18" s="8">
        <v>13.872454011</v>
      </c>
      <c r="F18" s="11" t="str">
        <f t="shared" si="5"/>
        <v>N/A</v>
      </c>
      <c r="G18" s="8">
        <v>10.503955756</v>
      </c>
      <c r="H18" s="11" t="str">
        <f t="shared" si="6"/>
        <v>N/A</v>
      </c>
      <c r="I18" s="12">
        <v>2.8889999999999998</v>
      </c>
      <c r="J18" s="12">
        <v>-24.3</v>
      </c>
      <c r="K18" s="41" t="s">
        <v>732</v>
      </c>
      <c r="L18" s="9" t="str">
        <f t="shared" si="7"/>
        <v>Yes</v>
      </c>
    </row>
    <row r="19" spans="1:12" x14ac:dyDescent="0.25">
      <c r="A19" s="4" t="s">
        <v>75</v>
      </c>
      <c r="B19" s="41" t="s">
        <v>217</v>
      </c>
      <c r="C19" s="34">
        <v>11</v>
      </c>
      <c r="D19" s="11" t="str">
        <f t="shared" ref="D19:D50" si="8">IF($B19="N/A","N/A",IF(C19&gt;10,"No",IF(C19&lt;-10,"No","Yes")))</f>
        <v>N/A</v>
      </c>
      <c r="E19" s="34">
        <v>14</v>
      </c>
      <c r="F19" s="11" t="str">
        <f t="shared" ref="F19:F50" si="9">IF($B19="N/A","N/A",IF(E19&gt;10,"No",IF(E19&lt;-10,"No","Yes")))</f>
        <v>N/A</v>
      </c>
      <c r="G19" s="34">
        <v>16</v>
      </c>
      <c r="H19" s="11" t="str">
        <f t="shared" ref="H19:H50" si="10">IF($B19="N/A","N/A",IF(G19&gt;10,"No",IF(G19&lt;-10,"No","Yes")))</f>
        <v>N/A</v>
      </c>
      <c r="I19" s="12">
        <v>27.27</v>
      </c>
      <c r="J19" s="12">
        <v>14.29</v>
      </c>
      <c r="K19" s="41" t="s">
        <v>217</v>
      </c>
      <c r="L19" s="9" t="str">
        <f t="shared" ref="L19:L25" si="11">IF(J19="Div by 0", "N/A", IF(K19="N/A","N/A", IF(J19&gt;VALUE(MID(K19,1,2)), "No", IF(J19&lt;-1*VALUE(MID(K19,1,2)), "No", "Yes"))))</f>
        <v>N/A</v>
      </c>
    </row>
    <row r="20" spans="1:12" x14ac:dyDescent="0.25">
      <c r="A20" s="4" t="s">
        <v>76</v>
      </c>
      <c r="B20" s="41" t="s">
        <v>217</v>
      </c>
      <c r="C20" s="34">
        <v>91</v>
      </c>
      <c r="D20" s="11" t="str">
        <f t="shared" si="8"/>
        <v>N/A</v>
      </c>
      <c r="E20" s="34">
        <v>93</v>
      </c>
      <c r="F20" s="11" t="str">
        <f t="shared" si="9"/>
        <v>N/A</v>
      </c>
      <c r="G20" s="34">
        <v>94</v>
      </c>
      <c r="H20" s="11" t="str">
        <f t="shared" si="10"/>
        <v>N/A</v>
      </c>
      <c r="I20" s="12">
        <v>2.198</v>
      </c>
      <c r="J20" s="12">
        <v>1.075</v>
      </c>
      <c r="K20" s="41" t="s">
        <v>217</v>
      </c>
      <c r="L20" s="9" t="str">
        <f t="shared" si="11"/>
        <v>N/A</v>
      </c>
    </row>
    <row r="21" spans="1:12" x14ac:dyDescent="0.25">
      <c r="A21" s="50" t="s">
        <v>1120</v>
      </c>
      <c r="B21" s="41" t="s">
        <v>217</v>
      </c>
      <c r="C21" s="14">
        <v>4061.9612984</v>
      </c>
      <c r="D21" s="11" t="str">
        <f t="shared" si="8"/>
        <v>N/A</v>
      </c>
      <c r="E21" s="14">
        <v>3879.4197598999999</v>
      </c>
      <c r="F21" s="11" t="str">
        <f t="shared" si="9"/>
        <v>N/A</v>
      </c>
      <c r="G21" s="14">
        <v>4119.7079610999999</v>
      </c>
      <c r="H21" s="11" t="str">
        <f t="shared" si="10"/>
        <v>N/A</v>
      </c>
      <c r="I21" s="12">
        <v>-4.49</v>
      </c>
      <c r="J21" s="12">
        <v>6.194</v>
      </c>
      <c r="K21" s="41" t="s">
        <v>732</v>
      </c>
      <c r="L21" s="9" t="str">
        <f t="shared" si="11"/>
        <v>Yes</v>
      </c>
    </row>
    <row r="22" spans="1:12" x14ac:dyDescent="0.25">
      <c r="A22" s="4" t="s">
        <v>1725</v>
      </c>
      <c r="B22" s="41" t="s">
        <v>217</v>
      </c>
      <c r="C22" s="14">
        <v>7495.0778211999996</v>
      </c>
      <c r="D22" s="11" t="str">
        <f t="shared" si="8"/>
        <v>N/A</v>
      </c>
      <c r="E22" s="14">
        <v>7742.3730308000004</v>
      </c>
      <c r="F22" s="11" t="str">
        <f t="shared" si="9"/>
        <v>N/A</v>
      </c>
      <c r="G22" s="14">
        <v>7870.3199990000003</v>
      </c>
      <c r="H22" s="11" t="str">
        <f t="shared" si="10"/>
        <v>N/A</v>
      </c>
      <c r="I22" s="12">
        <v>3.2989999999999999</v>
      </c>
      <c r="J22" s="12">
        <v>1.653</v>
      </c>
      <c r="K22" s="41" t="s">
        <v>732</v>
      </c>
      <c r="L22" s="9" t="str">
        <f t="shared" si="11"/>
        <v>Yes</v>
      </c>
    </row>
    <row r="23" spans="1:12" x14ac:dyDescent="0.25">
      <c r="A23" s="4" t="s">
        <v>1121</v>
      </c>
      <c r="B23" s="41" t="s">
        <v>217</v>
      </c>
      <c r="C23" s="14">
        <v>10161.854934999999</v>
      </c>
      <c r="D23" s="11" t="str">
        <f t="shared" si="8"/>
        <v>N/A</v>
      </c>
      <c r="E23" s="14">
        <v>10053.328745000001</v>
      </c>
      <c r="F23" s="11" t="str">
        <f t="shared" si="9"/>
        <v>N/A</v>
      </c>
      <c r="G23" s="14">
        <v>10699.367910999999</v>
      </c>
      <c r="H23" s="11" t="str">
        <f t="shared" si="10"/>
        <v>N/A</v>
      </c>
      <c r="I23" s="12">
        <v>-1.07</v>
      </c>
      <c r="J23" s="12">
        <v>6.4260000000000002</v>
      </c>
      <c r="K23" s="41" t="s">
        <v>732</v>
      </c>
      <c r="L23" s="9" t="str">
        <f t="shared" si="11"/>
        <v>Yes</v>
      </c>
    </row>
    <row r="24" spans="1:12" x14ac:dyDescent="0.25">
      <c r="A24" s="4" t="s">
        <v>1122</v>
      </c>
      <c r="B24" s="41" t="s">
        <v>217</v>
      </c>
      <c r="C24" s="14">
        <v>1610.4273350999999</v>
      </c>
      <c r="D24" s="11" t="str">
        <f t="shared" si="8"/>
        <v>N/A</v>
      </c>
      <c r="E24" s="14">
        <v>1441.8135543000001</v>
      </c>
      <c r="F24" s="11" t="str">
        <f t="shared" si="9"/>
        <v>N/A</v>
      </c>
      <c r="G24" s="14">
        <v>1588.3128885000001</v>
      </c>
      <c r="H24" s="11" t="str">
        <f t="shared" si="10"/>
        <v>N/A</v>
      </c>
      <c r="I24" s="12">
        <v>-10.5</v>
      </c>
      <c r="J24" s="12">
        <v>10.16</v>
      </c>
      <c r="K24" s="41" t="s">
        <v>732</v>
      </c>
      <c r="L24" s="9" t="str">
        <f t="shared" si="11"/>
        <v>Yes</v>
      </c>
    </row>
    <row r="25" spans="1:12" x14ac:dyDescent="0.25">
      <c r="A25" s="4" t="s">
        <v>1123</v>
      </c>
      <c r="B25" s="41" t="s">
        <v>217</v>
      </c>
      <c r="C25" s="14">
        <v>2565.8510477</v>
      </c>
      <c r="D25" s="11" t="str">
        <f t="shared" si="8"/>
        <v>N/A</v>
      </c>
      <c r="E25" s="14">
        <v>2489.7515486000002</v>
      </c>
      <c r="F25" s="11" t="str">
        <f t="shared" si="9"/>
        <v>N/A</v>
      </c>
      <c r="G25" s="14">
        <v>2838.2968415999999</v>
      </c>
      <c r="H25" s="11" t="str">
        <f t="shared" si="10"/>
        <v>N/A</v>
      </c>
      <c r="I25" s="12">
        <v>-2.97</v>
      </c>
      <c r="J25" s="12">
        <v>14</v>
      </c>
      <c r="K25" s="41" t="s">
        <v>732</v>
      </c>
      <c r="L25" s="9" t="str">
        <f t="shared" si="11"/>
        <v>Yes</v>
      </c>
    </row>
    <row r="26" spans="1:12" x14ac:dyDescent="0.25">
      <c r="A26" s="2" t="s">
        <v>1124</v>
      </c>
      <c r="B26" s="41" t="s">
        <v>217</v>
      </c>
      <c r="C26" s="14">
        <v>4121.1214669999999</v>
      </c>
      <c r="D26" s="11" t="str">
        <f t="shared" si="8"/>
        <v>N/A</v>
      </c>
      <c r="E26" s="14">
        <v>3954.0508144999999</v>
      </c>
      <c r="F26" s="11" t="str">
        <f t="shared" si="9"/>
        <v>N/A</v>
      </c>
      <c r="G26" s="14">
        <v>4240.5763600999999</v>
      </c>
      <c r="H26" s="11" t="str">
        <f t="shared" si="10"/>
        <v>N/A</v>
      </c>
      <c r="I26" s="12">
        <v>-4.05</v>
      </c>
      <c r="J26" s="12">
        <v>7.2460000000000004</v>
      </c>
      <c r="K26" s="41" t="s">
        <v>732</v>
      </c>
      <c r="L26" s="9" t="str">
        <f>IF(J26="Div by 0", "N/A", IF(OR(J26="N/A",K26="N/A"),"N/A", IF(J26&gt;VALUE(MID(K26,1,2)), "No", IF(J26&lt;-1*VALUE(MID(K26,1,2)), "No", "Yes"))))</f>
        <v>Yes</v>
      </c>
    </row>
    <row r="27" spans="1:12" x14ac:dyDescent="0.25">
      <c r="A27" s="2" t="s">
        <v>1125</v>
      </c>
      <c r="B27" s="41" t="s">
        <v>217</v>
      </c>
      <c r="C27" s="14">
        <v>4020.4718653999998</v>
      </c>
      <c r="D27" s="11" t="str">
        <f t="shared" si="8"/>
        <v>N/A</v>
      </c>
      <c r="E27" s="14">
        <v>3806.7256406000001</v>
      </c>
      <c r="F27" s="11" t="str">
        <f t="shared" si="9"/>
        <v>N/A</v>
      </c>
      <c r="G27" s="14">
        <v>3967.2346542999999</v>
      </c>
      <c r="H27" s="11" t="str">
        <f t="shared" si="10"/>
        <v>N/A</v>
      </c>
      <c r="I27" s="12">
        <v>-5.32</v>
      </c>
      <c r="J27" s="12">
        <v>4.2160000000000002</v>
      </c>
      <c r="K27" s="41" t="s">
        <v>732</v>
      </c>
      <c r="L27" s="9" t="str">
        <f>IF(J27="Div by 0", "N/A", IF(OR(J27="N/A",K27="N/A"),"N/A", IF(J27&gt;VALUE(MID(K27,1,2)), "No", IF(J27&lt;-1*VALUE(MID(K27,1,2)), "No", "Yes"))))</f>
        <v>Yes</v>
      </c>
    </row>
    <row r="28" spans="1:12" x14ac:dyDescent="0.25">
      <c r="A28" s="50" t="s">
        <v>1126</v>
      </c>
      <c r="B28" s="41" t="s">
        <v>217</v>
      </c>
      <c r="C28" s="14">
        <v>6705.4259645000002</v>
      </c>
      <c r="D28" s="11" t="str">
        <f t="shared" si="8"/>
        <v>N/A</v>
      </c>
      <c r="E28" s="14">
        <v>6795.9252709000002</v>
      </c>
      <c r="F28" s="11" t="str">
        <f t="shared" si="9"/>
        <v>N/A</v>
      </c>
      <c r="G28" s="14">
        <v>6878.5318957</v>
      </c>
      <c r="H28" s="11" t="str">
        <f t="shared" si="10"/>
        <v>N/A</v>
      </c>
      <c r="I28" s="12">
        <v>1.35</v>
      </c>
      <c r="J28" s="12">
        <v>1.216</v>
      </c>
      <c r="K28" s="41" t="s">
        <v>732</v>
      </c>
      <c r="L28" s="9" t="str">
        <f>IF(J28="Div by 0", "N/A", IF(K28="N/A","N/A", IF(J28&gt;VALUE(MID(K28,1,2)), "No", IF(J28&lt;-1*VALUE(MID(K28,1,2)), "No", "Yes"))))</f>
        <v>Yes</v>
      </c>
    </row>
    <row r="29" spans="1:12" x14ac:dyDescent="0.25">
      <c r="A29" s="2" t="s">
        <v>1127</v>
      </c>
      <c r="B29" s="41" t="s">
        <v>217</v>
      </c>
      <c r="C29" s="14">
        <v>7389.5191179000003</v>
      </c>
      <c r="D29" s="11" t="str">
        <f t="shared" si="8"/>
        <v>N/A</v>
      </c>
      <c r="E29" s="14">
        <v>7684.5998786999999</v>
      </c>
      <c r="F29" s="11" t="str">
        <f t="shared" si="9"/>
        <v>N/A</v>
      </c>
      <c r="G29" s="14">
        <v>7744.1644425000004</v>
      </c>
      <c r="H29" s="11" t="str">
        <f t="shared" si="10"/>
        <v>N/A</v>
      </c>
      <c r="I29" s="12">
        <v>3.9929999999999999</v>
      </c>
      <c r="J29" s="12">
        <v>0.77510000000000001</v>
      </c>
      <c r="K29" s="41" t="s">
        <v>732</v>
      </c>
      <c r="L29" s="9" t="str">
        <f>IF(J29="Div by 0", "N/A", IF(K29="N/A","N/A", IF(J29&gt;VALUE(MID(K29,1,2)), "No", IF(J29&lt;-1*VALUE(MID(K29,1,2)), "No", "Yes"))))</f>
        <v>Yes</v>
      </c>
    </row>
    <row r="30" spans="1:12" x14ac:dyDescent="0.25">
      <c r="A30" s="2" t="s">
        <v>1128</v>
      </c>
      <c r="B30" s="41" t="s">
        <v>217</v>
      </c>
      <c r="C30" s="14">
        <v>5721.0449787999996</v>
      </c>
      <c r="D30" s="11" t="str">
        <f t="shared" si="8"/>
        <v>N/A</v>
      </c>
      <c r="E30" s="14">
        <v>5544.4749240000001</v>
      </c>
      <c r="F30" s="11" t="str">
        <f t="shared" si="9"/>
        <v>N/A</v>
      </c>
      <c r="G30" s="14">
        <v>5644.0184691000004</v>
      </c>
      <c r="H30" s="11" t="str">
        <f t="shared" si="10"/>
        <v>N/A</v>
      </c>
      <c r="I30" s="12">
        <v>-3.09</v>
      </c>
      <c r="J30" s="12">
        <v>1.7949999999999999</v>
      </c>
      <c r="K30" s="41" t="s">
        <v>732</v>
      </c>
      <c r="L30" s="9" t="str">
        <f>IF(J30="Div by 0", "N/A", IF(K30="N/A","N/A", IF(J30&gt;VALUE(MID(K30,1,2)), "No", IF(J30&lt;-1*VALUE(MID(K30,1,2)), "No", "Yes"))))</f>
        <v>Yes</v>
      </c>
    </row>
    <row r="31" spans="1:12" x14ac:dyDescent="0.25">
      <c r="A31" s="2" t="s">
        <v>1129</v>
      </c>
      <c r="B31" s="41" t="s">
        <v>217</v>
      </c>
      <c r="C31" s="14">
        <v>6997.5111735</v>
      </c>
      <c r="D31" s="11" t="str">
        <f t="shared" si="8"/>
        <v>N/A</v>
      </c>
      <c r="E31" s="14">
        <v>7160.2481521</v>
      </c>
      <c r="F31" s="11" t="str">
        <f t="shared" si="9"/>
        <v>N/A</v>
      </c>
      <c r="G31" s="14">
        <v>7264.6551127000002</v>
      </c>
      <c r="H31" s="11" t="str">
        <f t="shared" si="10"/>
        <v>N/A</v>
      </c>
      <c r="I31" s="12">
        <v>2.3260000000000001</v>
      </c>
      <c r="J31" s="12">
        <v>1.458</v>
      </c>
      <c r="K31" s="41" t="s">
        <v>732</v>
      </c>
      <c r="L31" s="9" t="str">
        <f>IF(J31="Div by 0", "N/A", IF(OR(J31="N/A",K31="N/A"),"N/A", IF(J31&gt;VALUE(MID(K31,1,2)), "No", IF(J31&lt;-1*VALUE(MID(K31,1,2)), "No", "Yes"))))</f>
        <v>Yes</v>
      </c>
    </row>
    <row r="32" spans="1:12" x14ac:dyDescent="0.25">
      <c r="A32" s="2" t="s">
        <v>1130</v>
      </c>
      <c r="B32" s="41" t="s">
        <v>217</v>
      </c>
      <c r="C32" s="14">
        <v>6223.1530851999996</v>
      </c>
      <c r="D32" s="11" t="str">
        <f t="shared" si="8"/>
        <v>N/A</v>
      </c>
      <c r="E32" s="14">
        <v>6206.7547108999997</v>
      </c>
      <c r="F32" s="11" t="str">
        <f t="shared" si="9"/>
        <v>N/A</v>
      </c>
      <c r="G32" s="14">
        <v>6267.6385516999999</v>
      </c>
      <c r="H32" s="11" t="str">
        <f t="shared" si="10"/>
        <v>N/A</v>
      </c>
      <c r="I32" s="12">
        <v>-0.26400000000000001</v>
      </c>
      <c r="J32" s="12">
        <v>0.98089999999999999</v>
      </c>
      <c r="K32" s="41" t="s">
        <v>732</v>
      </c>
      <c r="L32" s="9" t="str">
        <f>IF(J32="Div by 0", "N/A", IF(OR(J32="N/A",K32="N/A"),"N/A", IF(J32&gt;VALUE(MID(K32,1,2)), "No", IF(J32&lt;-1*VALUE(MID(K32,1,2)), "No", "Yes"))))</f>
        <v>Yes</v>
      </c>
    </row>
    <row r="33" spans="1:12" x14ac:dyDescent="0.25">
      <c r="A33" s="2" t="s">
        <v>1730</v>
      </c>
      <c r="B33" s="41" t="s">
        <v>217</v>
      </c>
      <c r="C33" s="14">
        <v>8420.1235995999996</v>
      </c>
      <c r="D33" s="11" t="str">
        <f t="shared" si="8"/>
        <v>N/A</v>
      </c>
      <c r="E33" s="14">
        <v>9059.8422764000006</v>
      </c>
      <c r="F33" s="11" t="str">
        <f t="shared" si="9"/>
        <v>N/A</v>
      </c>
      <c r="G33" s="14">
        <v>9833.0586112000001</v>
      </c>
      <c r="H33" s="11" t="str">
        <f t="shared" si="10"/>
        <v>N/A</v>
      </c>
      <c r="I33" s="12">
        <v>7.5970000000000004</v>
      </c>
      <c r="J33" s="12">
        <v>8.5350000000000001</v>
      </c>
      <c r="K33" s="41" t="s">
        <v>732</v>
      </c>
      <c r="L33" s="9" t="str">
        <f t="shared" ref="L33:L45" si="12">IF(J33="Div by 0", "N/A", IF(K33="N/A","N/A", IF(J33&gt;VALUE(MID(K33,1,2)), "No", IF(J33&lt;-1*VALUE(MID(K33,1,2)), "No", "Yes"))))</f>
        <v>Yes</v>
      </c>
    </row>
    <row r="34" spans="1:12" x14ac:dyDescent="0.25">
      <c r="A34" s="2" t="s">
        <v>1731</v>
      </c>
      <c r="B34" s="41" t="s">
        <v>217</v>
      </c>
      <c r="C34" s="14">
        <v>712.58977168000001</v>
      </c>
      <c r="D34" s="11" t="str">
        <f t="shared" si="8"/>
        <v>N/A</v>
      </c>
      <c r="E34" s="14">
        <v>676.45290535000004</v>
      </c>
      <c r="F34" s="11" t="str">
        <f t="shared" si="9"/>
        <v>N/A</v>
      </c>
      <c r="G34" s="14">
        <v>730.19917238000005</v>
      </c>
      <c r="H34" s="11" t="str">
        <f t="shared" si="10"/>
        <v>N/A</v>
      </c>
      <c r="I34" s="12">
        <v>-5.07</v>
      </c>
      <c r="J34" s="12">
        <v>7.9450000000000003</v>
      </c>
      <c r="K34" s="41" t="s">
        <v>732</v>
      </c>
      <c r="L34" s="9" t="str">
        <f t="shared" si="12"/>
        <v>Yes</v>
      </c>
    </row>
    <row r="35" spans="1:12" x14ac:dyDescent="0.25">
      <c r="A35" s="2" t="s">
        <v>1732</v>
      </c>
      <c r="B35" s="41" t="s">
        <v>217</v>
      </c>
      <c r="C35" s="14">
        <v>8134.1436835000004</v>
      </c>
      <c r="D35" s="11" t="str">
        <f t="shared" si="8"/>
        <v>N/A</v>
      </c>
      <c r="E35" s="14">
        <v>8192.6691460000002</v>
      </c>
      <c r="F35" s="11" t="str">
        <f t="shared" si="9"/>
        <v>N/A</v>
      </c>
      <c r="G35" s="14">
        <v>8549.2714575000009</v>
      </c>
      <c r="H35" s="11" t="str">
        <f t="shared" si="10"/>
        <v>N/A</v>
      </c>
      <c r="I35" s="12">
        <v>0.71950000000000003</v>
      </c>
      <c r="J35" s="12">
        <v>4.3529999999999998</v>
      </c>
      <c r="K35" s="41" t="s">
        <v>732</v>
      </c>
      <c r="L35" s="9" t="str">
        <f t="shared" si="12"/>
        <v>Yes</v>
      </c>
    </row>
    <row r="36" spans="1:12" x14ac:dyDescent="0.25">
      <c r="A36" s="2" t="s">
        <v>1733</v>
      </c>
      <c r="B36" s="41" t="s">
        <v>217</v>
      </c>
      <c r="C36" s="14">
        <v>275.41734259999998</v>
      </c>
      <c r="D36" s="11" t="str">
        <f t="shared" si="8"/>
        <v>N/A</v>
      </c>
      <c r="E36" s="14">
        <v>390.46175391999998</v>
      </c>
      <c r="F36" s="11" t="str">
        <f t="shared" si="9"/>
        <v>N/A</v>
      </c>
      <c r="G36" s="14">
        <v>401.92948673000001</v>
      </c>
      <c r="H36" s="11" t="str">
        <f t="shared" si="10"/>
        <v>N/A</v>
      </c>
      <c r="I36" s="12">
        <v>41.77</v>
      </c>
      <c r="J36" s="12">
        <v>2.9369999999999998</v>
      </c>
      <c r="K36" s="41" t="s">
        <v>732</v>
      </c>
      <c r="L36" s="9" t="str">
        <f t="shared" si="12"/>
        <v>Yes</v>
      </c>
    </row>
    <row r="37" spans="1:12" x14ac:dyDescent="0.25">
      <c r="A37" s="2" t="s">
        <v>1734</v>
      </c>
      <c r="B37" s="41" t="s">
        <v>217</v>
      </c>
      <c r="C37" s="14">
        <v>26257.184356000002</v>
      </c>
      <c r="D37" s="11" t="str">
        <f t="shared" si="8"/>
        <v>N/A</v>
      </c>
      <c r="E37" s="14">
        <v>26675.143470999999</v>
      </c>
      <c r="F37" s="11" t="str">
        <f t="shared" si="9"/>
        <v>N/A</v>
      </c>
      <c r="G37" s="14">
        <v>28160.605229000001</v>
      </c>
      <c r="H37" s="11" t="str">
        <f t="shared" si="10"/>
        <v>N/A</v>
      </c>
      <c r="I37" s="12">
        <v>1.5920000000000001</v>
      </c>
      <c r="J37" s="12">
        <v>5.569</v>
      </c>
      <c r="K37" s="41" t="s">
        <v>732</v>
      </c>
      <c r="L37" s="9" t="str">
        <f t="shared" si="12"/>
        <v>Yes</v>
      </c>
    </row>
    <row r="38" spans="1:12" x14ac:dyDescent="0.25">
      <c r="A38" s="2" t="s">
        <v>1735</v>
      </c>
      <c r="B38" s="41" t="s">
        <v>217</v>
      </c>
      <c r="C38" s="14" t="s">
        <v>1742</v>
      </c>
      <c r="D38" s="11" t="str">
        <f t="shared" si="8"/>
        <v>N/A</v>
      </c>
      <c r="E38" s="14" t="s">
        <v>1742</v>
      </c>
      <c r="F38" s="11" t="str">
        <f t="shared" si="9"/>
        <v>N/A</v>
      </c>
      <c r="G38" s="14" t="s">
        <v>1742</v>
      </c>
      <c r="H38" s="11" t="str">
        <f t="shared" si="10"/>
        <v>N/A</v>
      </c>
      <c r="I38" s="12" t="s">
        <v>1742</v>
      </c>
      <c r="J38" s="12" t="s">
        <v>1742</v>
      </c>
      <c r="K38" s="41" t="s">
        <v>732</v>
      </c>
      <c r="L38" s="9" t="str">
        <f t="shared" si="12"/>
        <v>N/A</v>
      </c>
    </row>
    <row r="39" spans="1:12" x14ac:dyDescent="0.25">
      <c r="A39" s="2" t="s">
        <v>1736</v>
      </c>
      <c r="B39" s="41" t="s">
        <v>217</v>
      </c>
      <c r="C39" s="14">
        <v>295.51670199</v>
      </c>
      <c r="D39" s="11" t="str">
        <f t="shared" si="8"/>
        <v>N/A</v>
      </c>
      <c r="E39" s="14">
        <v>355.45170767000002</v>
      </c>
      <c r="F39" s="11" t="str">
        <f t="shared" si="9"/>
        <v>N/A</v>
      </c>
      <c r="G39" s="14">
        <v>414.94315382000002</v>
      </c>
      <c r="H39" s="11" t="str">
        <f t="shared" si="10"/>
        <v>N/A</v>
      </c>
      <c r="I39" s="12">
        <v>20.28</v>
      </c>
      <c r="J39" s="12">
        <v>16.739999999999998</v>
      </c>
      <c r="K39" s="41" t="s">
        <v>732</v>
      </c>
      <c r="L39" s="9" t="str">
        <f t="shared" si="12"/>
        <v>Yes</v>
      </c>
    </row>
    <row r="40" spans="1:12" x14ac:dyDescent="0.25">
      <c r="A40" s="2" t="s">
        <v>1737</v>
      </c>
      <c r="B40" s="41" t="s">
        <v>217</v>
      </c>
      <c r="C40" s="14" t="s">
        <v>1742</v>
      </c>
      <c r="D40" s="11" t="str">
        <f t="shared" si="8"/>
        <v>N/A</v>
      </c>
      <c r="E40" s="14" t="s">
        <v>1742</v>
      </c>
      <c r="F40" s="11" t="str">
        <f t="shared" si="9"/>
        <v>N/A</v>
      </c>
      <c r="G40" s="14" t="s">
        <v>1742</v>
      </c>
      <c r="H40" s="11" t="str">
        <f t="shared" si="10"/>
        <v>N/A</v>
      </c>
      <c r="I40" s="12" t="s">
        <v>1742</v>
      </c>
      <c r="J40" s="12" t="s">
        <v>1742</v>
      </c>
      <c r="K40" s="41" t="s">
        <v>732</v>
      </c>
      <c r="L40" s="9" t="str">
        <f t="shared" si="12"/>
        <v>N/A</v>
      </c>
    </row>
    <row r="41" spans="1:12" x14ac:dyDescent="0.25">
      <c r="A41" s="2" t="s">
        <v>1738</v>
      </c>
      <c r="B41" s="41" t="s">
        <v>217</v>
      </c>
      <c r="C41" s="14">
        <v>22130.820625</v>
      </c>
      <c r="D41" s="11" t="str">
        <f t="shared" si="8"/>
        <v>N/A</v>
      </c>
      <c r="E41" s="14">
        <v>22603.437493000001</v>
      </c>
      <c r="F41" s="11" t="str">
        <f t="shared" si="9"/>
        <v>N/A</v>
      </c>
      <c r="G41" s="14">
        <v>24346.252086</v>
      </c>
      <c r="H41" s="11" t="str">
        <f t="shared" si="10"/>
        <v>N/A</v>
      </c>
      <c r="I41" s="12">
        <v>2.1360000000000001</v>
      </c>
      <c r="J41" s="12">
        <v>7.71</v>
      </c>
      <c r="K41" s="41" t="s">
        <v>732</v>
      </c>
      <c r="L41" s="9" t="str">
        <f t="shared" si="12"/>
        <v>Yes</v>
      </c>
    </row>
    <row r="42" spans="1:12" x14ac:dyDescent="0.25">
      <c r="A42" s="2" t="s">
        <v>1739</v>
      </c>
      <c r="B42" s="41" t="s">
        <v>217</v>
      </c>
      <c r="C42" s="14" t="s">
        <v>1742</v>
      </c>
      <c r="D42" s="11" t="str">
        <f t="shared" si="8"/>
        <v>N/A</v>
      </c>
      <c r="E42" s="14" t="s">
        <v>1742</v>
      </c>
      <c r="F42" s="11" t="str">
        <f t="shared" si="9"/>
        <v>N/A</v>
      </c>
      <c r="G42" s="14" t="s">
        <v>1742</v>
      </c>
      <c r="H42" s="11" t="str">
        <f t="shared" si="10"/>
        <v>N/A</v>
      </c>
      <c r="I42" s="12" t="s">
        <v>1742</v>
      </c>
      <c r="J42" s="12" t="s">
        <v>1742</v>
      </c>
      <c r="K42" s="41" t="s">
        <v>732</v>
      </c>
      <c r="L42" s="9" t="str">
        <f t="shared" si="12"/>
        <v>N/A</v>
      </c>
    </row>
    <row r="43" spans="1:12" x14ac:dyDescent="0.25">
      <c r="A43" s="2" t="s">
        <v>1740</v>
      </c>
      <c r="B43" s="41" t="s">
        <v>217</v>
      </c>
      <c r="C43" s="14" t="s">
        <v>1742</v>
      </c>
      <c r="D43" s="11" t="str">
        <f t="shared" si="8"/>
        <v>N/A</v>
      </c>
      <c r="E43" s="14" t="s">
        <v>1742</v>
      </c>
      <c r="F43" s="11" t="str">
        <f t="shared" si="9"/>
        <v>N/A</v>
      </c>
      <c r="G43" s="14" t="s">
        <v>1742</v>
      </c>
      <c r="H43" s="11" t="str">
        <f t="shared" si="10"/>
        <v>N/A</v>
      </c>
      <c r="I43" s="12" t="s">
        <v>1742</v>
      </c>
      <c r="J43" s="12" t="s">
        <v>1742</v>
      </c>
      <c r="K43" s="41" t="s">
        <v>732</v>
      </c>
      <c r="L43" s="9" t="str">
        <f t="shared" si="12"/>
        <v>N/A</v>
      </c>
    </row>
    <row r="44" spans="1:12" x14ac:dyDescent="0.25">
      <c r="A44" s="2" t="s">
        <v>1131</v>
      </c>
      <c r="B44" s="41" t="s">
        <v>217</v>
      </c>
      <c r="C44" s="14">
        <v>11258.311775</v>
      </c>
      <c r="D44" s="11" t="str">
        <f t="shared" si="8"/>
        <v>N/A</v>
      </c>
      <c r="E44" s="14">
        <v>11586.591977</v>
      </c>
      <c r="F44" s="11" t="str">
        <f t="shared" si="9"/>
        <v>N/A</v>
      </c>
      <c r="G44" s="14">
        <v>12295.737451000001</v>
      </c>
      <c r="H44" s="11" t="str">
        <f t="shared" si="10"/>
        <v>N/A</v>
      </c>
      <c r="I44" s="12">
        <v>2.9159999999999999</v>
      </c>
      <c r="J44" s="12">
        <v>6.12</v>
      </c>
      <c r="K44" s="41" t="s">
        <v>732</v>
      </c>
      <c r="L44" s="9" t="str">
        <f t="shared" si="12"/>
        <v>Yes</v>
      </c>
    </row>
    <row r="45" spans="1:12" ht="25" x14ac:dyDescent="0.25">
      <c r="A45" s="2" t="s">
        <v>1132</v>
      </c>
      <c r="B45" s="41" t="s">
        <v>217</v>
      </c>
      <c r="C45" s="14">
        <v>532.22710290999999</v>
      </c>
      <c r="D45" s="11" t="str">
        <f t="shared" si="8"/>
        <v>N/A</v>
      </c>
      <c r="E45" s="14">
        <v>544.77945371999999</v>
      </c>
      <c r="F45" s="11" t="str">
        <f t="shared" si="9"/>
        <v>N/A</v>
      </c>
      <c r="G45" s="14">
        <v>586.68657414999996</v>
      </c>
      <c r="H45" s="11" t="str">
        <f t="shared" si="10"/>
        <v>N/A</v>
      </c>
      <c r="I45" s="12">
        <v>2.3580000000000001</v>
      </c>
      <c r="J45" s="12">
        <v>7.6920000000000002</v>
      </c>
      <c r="K45" s="41" t="s">
        <v>732</v>
      </c>
      <c r="L45" s="9" t="str">
        <f t="shared" si="12"/>
        <v>Yes</v>
      </c>
    </row>
    <row r="46" spans="1:12" x14ac:dyDescent="0.25">
      <c r="A46" s="2" t="s">
        <v>1133</v>
      </c>
      <c r="B46" s="33" t="s">
        <v>217</v>
      </c>
      <c r="C46" s="43">
        <v>43991.583396000002</v>
      </c>
      <c r="D46" s="11" t="str">
        <f t="shared" si="8"/>
        <v>N/A</v>
      </c>
      <c r="E46" s="43">
        <v>48313.280046</v>
      </c>
      <c r="F46" s="11" t="str">
        <f t="shared" si="9"/>
        <v>N/A</v>
      </c>
      <c r="G46" s="43">
        <v>51407.562803000001</v>
      </c>
      <c r="H46" s="11" t="str">
        <f t="shared" si="10"/>
        <v>N/A</v>
      </c>
      <c r="I46" s="12">
        <v>9.8239999999999998</v>
      </c>
      <c r="J46" s="12">
        <v>6.4050000000000002</v>
      </c>
      <c r="K46" s="41" t="s">
        <v>732</v>
      </c>
      <c r="L46" s="9" t="str">
        <f>IF(J46="Div by 0", "N/A", IF(K46="N/A","N/A", IF(J46&gt;VALUE(MID(K46,1,2)), "No", IF(J46&lt;-1*VALUE(MID(K46,1,2)), "No", "Yes"))))</f>
        <v>Yes</v>
      </c>
    </row>
    <row r="47" spans="1:12" x14ac:dyDescent="0.25">
      <c r="A47" s="51" t="s">
        <v>1134</v>
      </c>
      <c r="B47" s="33" t="s">
        <v>217</v>
      </c>
      <c r="C47" s="43">
        <v>27071.565676999999</v>
      </c>
      <c r="D47" s="11" t="str">
        <f t="shared" si="8"/>
        <v>N/A</v>
      </c>
      <c r="E47" s="43">
        <v>21612.596629</v>
      </c>
      <c r="F47" s="11" t="str">
        <f t="shared" si="9"/>
        <v>N/A</v>
      </c>
      <c r="G47" s="43">
        <v>27154.795998000001</v>
      </c>
      <c r="H47" s="11" t="str">
        <f t="shared" si="10"/>
        <v>N/A</v>
      </c>
      <c r="I47" s="12">
        <v>-20.2</v>
      </c>
      <c r="J47" s="12">
        <v>25.64</v>
      </c>
      <c r="K47" s="41" t="s">
        <v>732</v>
      </c>
      <c r="L47" s="9" t="str">
        <f>IF(J47="Div by 0", "N/A", IF(K47="N/A","N/A", IF(J47&gt;VALUE(MID(K47,1,2)), "No", IF(J47&lt;-1*VALUE(MID(K47,1,2)), "No", "Yes"))))</f>
        <v>Yes</v>
      </c>
    </row>
    <row r="48" spans="1:12" ht="25" x14ac:dyDescent="0.25">
      <c r="A48" s="2" t="s">
        <v>1135</v>
      </c>
      <c r="B48" s="33" t="s">
        <v>217</v>
      </c>
      <c r="C48" s="43">
        <v>41007.321022999997</v>
      </c>
      <c r="D48" s="11" t="str">
        <f t="shared" si="8"/>
        <v>N/A</v>
      </c>
      <c r="E48" s="43">
        <v>46273.002746999999</v>
      </c>
      <c r="F48" s="11" t="str">
        <f t="shared" si="9"/>
        <v>N/A</v>
      </c>
      <c r="G48" s="43">
        <v>46223.225391</v>
      </c>
      <c r="H48" s="11" t="str">
        <f t="shared" si="10"/>
        <v>N/A</v>
      </c>
      <c r="I48" s="12">
        <v>12.84</v>
      </c>
      <c r="J48" s="12">
        <v>-0.108</v>
      </c>
      <c r="K48" s="41" t="s">
        <v>732</v>
      </c>
      <c r="L48" s="9" t="str">
        <f>IF(J48="Div by 0", "N/A", IF(K48="N/A","N/A", IF(J48&gt;VALUE(MID(K48,1,2)), "No", IF(J48&lt;-1*VALUE(MID(K48,1,2)), "No", "Yes"))))</f>
        <v>Yes</v>
      </c>
    </row>
    <row r="49" spans="1:12" x14ac:dyDescent="0.25">
      <c r="A49" s="6" t="s">
        <v>1136</v>
      </c>
      <c r="B49" s="33" t="s">
        <v>217</v>
      </c>
      <c r="C49" s="43">
        <v>25898.225907</v>
      </c>
      <c r="D49" s="11" t="str">
        <f t="shared" si="8"/>
        <v>N/A</v>
      </c>
      <c r="E49" s="43">
        <v>23279.119696000002</v>
      </c>
      <c r="F49" s="11" t="str">
        <f t="shared" si="9"/>
        <v>N/A</v>
      </c>
      <c r="G49" s="43">
        <v>23699.080922000001</v>
      </c>
      <c r="H49" s="11" t="str">
        <f t="shared" si="10"/>
        <v>N/A</v>
      </c>
      <c r="I49" s="12">
        <v>-10.1</v>
      </c>
      <c r="J49" s="12">
        <v>1.804</v>
      </c>
      <c r="K49" s="41" t="s">
        <v>732</v>
      </c>
      <c r="L49" s="9" t="str">
        <f t="shared" ref="L49:L59" si="13">IF(J49="Div by 0", "N/A", IF(K49="N/A","N/A", IF(J49&gt;VALUE(MID(K49,1,2)), "No", IF(J49&lt;-1*VALUE(MID(K49,1,2)), "No", "Yes"))))</f>
        <v>Yes</v>
      </c>
    </row>
    <row r="50" spans="1:12" ht="25" x14ac:dyDescent="0.25">
      <c r="A50" s="2" t="s">
        <v>1137</v>
      </c>
      <c r="B50" s="33" t="s">
        <v>217</v>
      </c>
      <c r="C50" s="43">
        <v>13132.244764999999</v>
      </c>
      <c r="D50" s="11" t="str">
        <f t="shared" si="8"/>
        <v>N/A</v>
      </c>
      <c r="E50" s="43">
        <v>12582.114509999999</v>
      </c>
      <c r="F50" s="11" t="str">
        <f t="shared" si="9"/>
        <v>N/A</v>
      </c>
      <c r="G50" s="43">
        <v>13711.918034</v>
      </c>
      <c r="H50" s="11" t="str">
        <f t="shared" si="10"/>
        <v>N/A</v>
      </c>
      <c r="I50" s="12">
        <v>-4.1900000000000004</v>
      </c>
      <c r="J50" s="12">
        <v>8.9789999999999992</v>
      </c>
      <c r="K50" s="41" t="s">
        <v>732</v>
      </c>
      <c r="L50" s="9" t="str">
        <f t="shared" si="13"/>
        <v>Yes</v>
      </c>
    </row>
    <row r="51" spans="1:12" x14ac:dyDescent="0.25">
      <c r="A51" s="2" t="s">
        <v>1138</v>
      </c>
      <c r="B51" s="33" t="s">
        <v>217</v>
      </c>
      <c r="C51" s="43">
        <v>15172.021572</v>
      </c>
      <c r="D51" s="11" t="str">
        <f t="shared" ref="D51:D82" si="14">IF($B51="N/A","N/A",IF(C51&gt;10,"No",IF(C51&lt;-10,"No","Yes")))</f>
        <v>N/A</v>
      </c>
      <c r="E51" s="43">
        <v>15269.506858000001</v>
      </c>
      <c r="F51" s="11" t="str">
        <f t="shared" ref="F51:F82" si="15">IF($B51="N/A","N/A",IF(E51&gt;10,"No",IF(E51&lt;-10,"No","Yes")))</f>
        <v>N/A</v>
      </c>
      <c r="G51" s="43">
        <v>15141.48034</v>
      </c>
      <c r="H51" s="11" t="str">
        <f t="shared" ref="H51:H82" si="16">IF($B51="N/A","N/A",IF(G51&gt;10,"No",IF(G51&lt;-10,"No","Yes")))</f>
        <v>N/A</v>
      </c>
      <c r="I51" s="12">
        <v>0.64249999999999996</v>
      </c>
      <c r="J51" s="12">
        <v>-0.83799999999999997</v>
      </c>
      <c r="K51" s="41" t="s">
        <v>732</v>
      </c>
      <c r="L51" s="9" t="str">
        <f t="shared" si="13"/>
        <v>Yes</v>
      </c>
    </row>
    <row r="52" spans="1:12" ht="25" x14ac:dyDescent="0.25">
      <c r="A52" s="2" t="s">
        <v>1139</v>
      </c>
      <c r="B52" s="33" t="s">
        <v>217</v>
      </c>
      <c r="C52" s="43">
        <v>208011.2</v>
      </c>
      <c r="D52" s="11" t="str">
        <f t="shared" si="14"/>
        <v>N/A</v>
      </c>
      <c r="E52" s="43">
        <v>234886.8</v>
      </c>
      <c r="F52" s="11" t="str">
        <f t="shared" si="15"/>
        <v>N/A</v>
      </c>
      <c r="G52" s="43">
        <v>240221.6</v>
      </c>
      <c r="H52" s="11" t="str">
        <f t="shared" si="16"/>
        <v>N/A</v>
      </c>
      <c r="I52" s="12">
        <v>12.92</v>
      </c>
      <c r="J52" s="12">
        <v>2.2709999999999999</v>
      </c>
      <c r="K52" s="41" t="s">
        <v>732</v>
      </c>
      <c r="L52" s="9" t="str">
        <f t="shared" si="13"/>
        <v>Yes</v>
      </c>
    </row>
    <row r="53" spans="1:12" ht="25" x14ac:dyDescent="0.25">
      <c r="A53" s="2" t="s">
        <v>1140</v>
      </c>
      <c r="B53" s="33" t="s">
        <v>217</v>
      </c>
      <c r="C53" s="43">
        <v>41560.045015999996</v>
      </c>
      <c r="D53" s="11" t="str">
        <f t="shared" si="14"/>
        <v>N/A</v>
      </c>
      <c r="E53" s="43">
        <v>38697.985422999998</v>
      </c>
      <c r="F53" s="11" t="str">
        <f t="shared" si="15"/>
        <v>N/A</v>
      </c>
      <c r="G53" s="43">
        <v>42965.931817999997</v>
      </c>
      <c r="H53" s="11" t="str">
        <f t="shared" si="16"/>
        <v>N/A</v>
      </c>
      <c r="I53" s="12">
        <v>-6.89</v>
      </c>
      <c r="J53" s="12">
        <v>11.03</v>
      </c>
      <c r="K53" s="41" t="s">
        <v>732</v>
      </c>
      <c r="L53" s="9" t="str">
        <f t="shared" si="13"/>
        <v>Yes</v>
      </c>
    </row>
    <row r="54" spans="1:12" ht="25" x14ac:dyDescent="0.25">
      <c r="A54" s="2" t="s">
        <v>1141</v>
      </c>
      <c r="B54" s="33" t="s">
        <v>217</v>
      </c>
      <c r="C54" s="43">
        <v>22125.221137</v>
      </c>
      <c r="D54" s="11" t="str">
        <f t="shared" si="14"/>
        <v>N/A</v>
      </c>
      <c r="E54" s="43">
        <v>14414.414298</v>
      </c>
      <c r="F54" s="11" t="str">
        <f t="shared" si="15"/>
        <v>N/A</v>
      </c>
      <c r="G54" s="43">
        <v>15345.254333000001</v>
      </c>
      <c r="H54" s="11" t="str">
        <f t="shared" si="16"/>
        <v>N/A</v>
      </c>
      <c r="I54" s="12">
        <v>-34.9</v>
      </c>
      <c r="J54" s="12">
        <v>6.4580000000000002</v>
      </c>
      <c r="K54" s="41" t="s">
        <v>732</v>
      </c>
      <c r="L54" s="9" t="str">
        <f t="shared" si="13"/>
        <v>Yes</v>
      </c>
    </row>
    <row r="55" spans="1:12" ht="25" x14ac:dyDescent="0.25">
      <c r="A55" s="2" t="s">
        <v>1142</v>
      </c>
      <c r="B55" s="33" t="s">
        <v>217</v>
      </c>
      <c r="C55" s="43">
        <v>37940.891018000002</v>
      </c>
      <c r="D55" s="11" t="str">
        <f t="shared" si="14"/>
        <v>N/A</v>
      </c>
      <c r="E55" s="43">
        <v>36180.956574000003</v>
      </c>
      <c r="F55" s="11" t="str">
        <f t="shared" si="15"/>
        <v>N/A</v>
      </c>
      <c r="G55" s="43">
        <v>38320.101648999997</v>
      </c>
      <c r="H55" s="11" t="str">
        <f t="shared" si="16"/>
        <v>N/A</v>
      </c>
      <c r="I55" s="12">
        <v>-4.6399999999999997</v>
      </c>
      <c r="J55" s="12">
        <v>5.9119999999999999</v>
      </c>
      <c r="K55" s="41" t="s">
        <v>732</v>
      </c>
      <c r="L55" s="9" t="str">
        <f t="shared" si="13"/>
        <v>Yes</v>
      </c>
    </row>
    <row r="56" spans="1:12" ht="25" x14ac:dyDescent="0.25">
      <c r="A56" s="2" t="s">
        <v>1143</v>
      </c>
      <c r="B56" s="33" t="s">
        <v>217</v>
      </c>
      <c r="C56" s="43" t="s">
        <v>1742</v>
      </c>
      <c r="D56" s="11" t="str">
        <f t="shared" si="14"/>
        <v>N/A</v>
      </c>
      <c r="E56" s="43" t="s">
        <v>1742</v>
      </c>
      <c r="F56" s="11" t="str">
        <f t="shared" si="15"/>
        <v>N/A</v>
      </c>
      <c r="G56" s="43" t="s">
        <v>1742</v>
      </c>
      <c r="H56" s="11" t="str">
        <f t="shared" si="16"/>
        <v>N/A</v>
      </c>
      <c r="I56" s="12" t="s">
        <v>1742</v>
      </c>
      <c r="J56" s="12" t="s">
        <v>1742</v>
      </c>
      <c r="K56" s="41" t="s">
        <v>732</v>
      </c>
      <c r="L56" s="9" t="str">
        <f t="shared" si="13"/>
        <v>N/A</v>
      </c>
    </row>
    <row r="57" spans="1:12" ht="25" x14ac:dyDescent="0.25">
      <c r="A57" s="2" t="s">
        <v>1144</v>
      </c>
      <c r="B57" s="33" t="s">
        <v>217</v>
      </c>
      <c r="C57" s="43" t="s">
        <v>1742</v>
      </c>
      <c r="D57" s="11" t="str">
        <f t="shared" si="14"/>
        <v>N/A</v>
      </c>
      <c r="E57" s="43" t="s">
        <v>1742</v>
      </c>
      <c r="F57" s="11" t="str">
        <f t="shared" si="15"/>
        <v>N/A</v>
      </c>
      <c r="G57" s="43" t="s">
        <v>1742</v>
      </c>
      <c r="H57" s="11" t="str">
        <f t="shared" si="16"/>
        <v>N/A</v>
      </c>
      <c r="I57" s="12" t="s">
        <v>1742</v>
      </c>
      <c r="J57" s="12" t="s">
        <v>1742</v>
      </c>
      <c r="K57" s="41" t="s">
        <v>732</v>
      </c>
      <c r="L57" s="9" t="str">
        <f t="shared" si="13"/>
        <v>N/A</v>
      </c>
    </row>
    <row r="58" spans="1:12" ht="25" x14ac:dyDescent="0.25">
      <c r="A58" s="2" t="s">
        <v>1145</v>
      </c>
      <c r="B58" s="33" t="s">
        <v>217</v>
      </c>
      <c r="C58" s="43" t="s">
        <v>1742</v>
      </c>
      <c r="D58" s="11" t="str">
        <f t="shared" si="14"/>
        <v>N/A</v>
      </c>
      <c r="E58" s="43" t="s">
        <v>1742</v>
      </c>
      <c r="F58" s="11" t="str">
        <f t="shared" si="15"/>
        <v>N/A</v>
      </c>
      <c r="G58" s="43" t="s">
        <v>1742</v>
      </c>
      <c r="H58" s="11" t="str">
        <f t="shared" si="16"/>
        <v>N/A</v>
      </c>
      <c r="I58" s="12" t="s">
        <v>1742</v>
      </c>
      <c r="J58" s="12" t="s">
        <v>1742</v>
      </c>
      <c r="K58" s="41" t="s">
        <v>732</v>
      </c>
      <c r="L58" s="9" t="str">
        <f t="shared" si="13"/>
        <v>N/A</v>
      </c>
    </row>
    <row r="59" spans="1:12" ht="25" x14ac:dyDescent="0.25">
      <c r="A59" s="2" t="s">
        <v>1146</v>
      </c>
      <c r="B59" s="33" t="s">
        <v>217</v>
      </c>
      <c r="C59" s="43" t="s">
        <v>1742</v>
      </c>
      <c r="D59" s="11" t="str">
        <f t="shared" si="14"/>
        <v>N/A</v>
      </c>
      <c r="E59" s="43" t="s">
        <v>1742</v>
      </c>
      <c r="F59" s="11" t="str">
        <f t="shared" si="15"/>
        <v>N/A</v>
      </c>
      <c r="G59" s="43" t="s">
        <v>1742</v>
      </c>
      <c r="H59" s="11" t="str">
        <f t="shared" si="16"/>
        <v>N/A</v>
      </c>
      <c r="I59" s="12" t="s">
        <v>1742</v>
      </c>
      <c r="J59" s="12" t="s">
        <v>1742</v>
      </c>
      <c r="K59" s="41" t="s">
        <v>732</v>
      </c>
      <c r="L59" s="9" t="str">
        <f t="shared" si="13"/>
        <v>N/A</v>
      </c>
    </row>
    <row r="60" spans="1:12" x14ac:dyDescent="0.25">
      <c r="A60" s="6" t="s">
        <v>360</v>
      </c>
      <c r="B60" s="33" t="s">
        <v>217</v>
      </c>
      <c r="C60" s="43" t="s">
        <v>217</v>
      </c>
      <c r="D60" s="11" t="str">
        <f t="shared" si="14"/>
        <v>N/A</v>
      </c>
      <c r="E60" s="43" t="s">
        <v>217</v>
      </c>
      <c r="F60" s="11" t="str">
        <f t="shared" si="15"/>
        <v>N/A</v>
      </c>
      <c r="G60" s="43">
        <v>1114830448</v>
      </c>
      <c r="H60" s="11" t="str">
        <f t="shared" si="16"/>
        <v>N/A</v>
      </c>
      <c r="I60" s="12" t="s">
        <v>217</v>
      </c>
      <c r="J60" s="12" t="s">
        <v>217</v>
      </c>
      <c r="K60" s="41" t="s">
        <v>732</v>
      </c>
      <c r="L60" s="9" t="str">
        <f t="shared" ref="L60:L70" si="17">IF(J60="Div by 0", "N/A", IF(K60="N/A","N/A", IF(J60&gt;VALUE(MID(K60,1,2)), "No", IF(J60&lt;-1*VALUE(MID(K60,1,2)), "No", "Yes"))))</f>
        <v>No</v>
      </c>
    </row>
    <row r="61" spans="1:12" ht="25" x14ac:dyDescent="0.25">
      <c r="A61" s="2" t="s">
        <v>1147</v>
      </c>
      <c r="B61" s="33" t="s">
        <v>217</v>
      </c>
      <c r="C61" s="43" t="s">
        <v>217</v>
      </c>
      <c r="D61" s="11" t="str">
        <f t="shared" si="14"/>
        <v>N/A</v>
      </c>
      <c r="E61" s="43" t="s">
        <v>217</v>
      </c>
      <c r="F61" s="11" t="str">
        <f t="shared" si="15"/>
        <v>N/A</v>
      </c>
      <c r="G61" s="43">
        <v>152930279</v>
      </c>
      <c r="H61" s="11" t="str">
        <f t="shared" si="16"/>
        <v>N/A</v>
      </c>
      <c r="I61" s="12" t="s">
        <v>217</v>
      </c>
      <c r="J61" s="12" t="s">
        <v>217</v>
      </c>
      <c r="K61" s="41" t="s">
        <v>732</v>
      </c>
      <c r="L61" s="9" t="str">
        <f t="shared" si="17"/>
        <v>No</v>
      </c>
    </row>
    <row r="62" spans="1:12" x14ac:dyDescent="0.25">
      <c r="A62" s="2" t="s">
        <v>1148</v>
      </c>
      <c r="B62" s="33" t="s">
        <v>217</v>
      </c>
      <c r="C62" s="43" t="s">
        <v>217</v>
      </c>
      <c r="D62" s="11" t="str">
        <f t="shared" si="14"/>
        <v>N/A</v>
      </c>
      <c r="E62" s="43" t="s">
        <v>217</v>
      </c>
      <c r="F62" s="11" t="str">
        <f t="shared" si="15"/>
        <v>N/A</v>
      </c>
      <c r="G62" s="43">
        <v>14293774</v>
      </c>
      <c r="H62" s="11" t="str">
        <f t="shared" si="16"/>
        <v>N/A</v>
      </c>
      <c r="I62" s="12" t="s">
        <v>217</v>
      </c>
      <c r="J62" s="12" t="s">
        <v>217</v>
      </c>
      <c r="K62" s="41" t="s">
        <v>732</v>
      </c>
      <c r="L62" s="9" t="str">
        <f t="shared" si="17"/>
        <v>No</v>
      </c>
    </row>
    <row r="63" spans="1:12" ht="25" x14ac:dyDescent="0.25">
      <c r="A63" s="2" t="s">
        <v>1149</v>
      </c>
      <c r="B63" s="33" t="s">
        <v>217</v>
      </c>
      <c r="C63" s="43" t="s">
        <v>217</v>
      </c>
      <c r="D63" s="11" t="str">
        <f t="shared" si="14"/>
        <v>N/A</v>
      </c>
      <c r="E63" s="43" t="s">
        <v>217</v>
      </c>
      <c r="F63" s="11" t="str">
        <f t="shared" si="15"/>
        <v>N/A</v>
      </c>
      <c r="G63" s="43">
        <v>33651</v>
      </c>
      <c r="H63" s="11" t="str">
        <f t="shared" si="16"/>
        <v>N/A</v>
      </c>
      <c r="I63" s="12" t="s">
        <v>217</v>
      </c>
      <c r="J63" s="12" t="s">
        <v>217</v>
      </c>
      <c r="K63" s="41" t="s">
        <v>732</v>
      </c>
      <c r="L63" s="9" t="str">
        <f t="shared" si="17"/>
        <v>No</v>
      </c>
    </row>
    <row r="64" spans="1:12" ht="25" x14ac:dyDescent="0.25">
      <c r="A64" s="2" t="s">
        <v>1150</v>
      </c>
      <c r="B64" s="33" t="s">
        <v>217</v>
      </c>
      <c r="C64" s="43" t="s">
        <v>217</v>
      </c>
      <c r="D64" s="11" t="str">
        <f t="shared" si="14"/>
        <v>N/A</v>
      </c>
      <c r="E64" s="43" t="s">
        <v>217</v>
      </c>
      <c r="F64" s="11" t="str">
        <f t="shared" si="15"/>
        <v>N/A</v>
      </c>
      <c r="G64" s="43">
        <v>12109698</v>
      </c>
      <c r="H64" s="11" t="str">
        <f t="shared" si="16"/>
        <v>N/A</v>
      </c>
      <c r="I64" s="12" t="s">
        <v>217</v>
      </c>
      <c r="J64" s="12" t="s">
        <v>217</v>
      </c>
      <c r="K64" s="41" t="s">
        <v>732</v>
      </c>
      <c r="L64" s="9" t="str">
        <f t="shared" si="17"/>
        <v>No</v>
      </c>
    </row>
    <row r="65" spans="1:12" ht="25" x14ac:dyDescent="0.25">
      <c r="A65" s="2" t="s">
        <v>1151</v>
      </c>
      <c r="B65" s="33" t="s">
        <v>217</v>
      </c>
      <c r="C65" s="43" t="s">
        <v>217</v>
      </c>
      <c r="D65" s="11" t="str">
        <f t="shared" si="14"/>
        <v>N/A</v>
      </c>
      <c r="E65" s="43" t="s">
        <v>217</v>
      </c>
      <c r="F65" s="11" t="str">
        <f t="shared" si="15"/>
        <v>N/A</v>
      </c>
      <c r="G65" s="43">
        <v>9099318</v>
      </c>
      <c r="H65" s="11" t="str">
        <f t="shared" si="16"/>
        <v>N/A</v>
      </c>
      <c r="I65" s="12" t="s">
        <v>217</v>
      </c>
      <c r="J65" s="12" t="s">
        <v>217</v>
      </c>
      <c r="K65" s="41" t="s">
        <v>732</v>
      </c>
      <c r="L65" s="9" t="str">
        <f t="shared" si="17"/>
        <v>No</v>
      </c>
    </row>
    <row r="66" spans="1:12" ht="25" x14ac:dyDescent="0.25">
      <c r="A66" s="2" t="s">
        <v>1152</v>
      </c>
      <c r="B66" s="33" t="s">
        <v>217</v>
      </c>
      <c r="C66" s="43" t="s">
        <v>217</v>
      </c>
      <c r="D66" s="11" t="str">
        <f t="shared" si="14"/>
        <v>N/A</v>
      </c>
      <c r="E66" s="43" t="s">
        <v>217</v>
      </c>
      <c r="F66" s="11" t="str">
        <f t="shared" si="15"/>
        <v>N/A</v>
      </c>
      <c r="G66" s="43">
        <v>926363728</v>
      </c>
      <c r="H66" s="11" t="str">
        <f t="shared" si="16"/>
        <v>N/A</v>
      </c>
      <c r="I66" s="12" t="s">
        <v>217</v>
      </c>
      <c r="J66" s="12" t="s">
        <v>217</v>
      </c>
      <c r="K66" s="41" t="s">
        <v>732</v>
      </c>
      <c r="L66" s="9" t="str">
        <f t="shared" si="17"/>
        <v>No</v>
      </c>
    </row>
    <row r="67" spans="1:12" ht="25" x14ac:dyDescent="0.25">
      <c r="A67" s="2" t="s">
        <v>1153</v>
      </c>
      <c r="B67" s="33" t="s">
        <v>217</v>
      </c>
      <c r="C67" s="43" t="s">
        <v>217</v>
      </c>
      <c r="D67" s="11" t="str">
        <f t="shared" si="14"/>
        <v>N/A</v>
      </c>
      <c r="E67" s="43" t="s">
        <v>217</v>
      </c>
      <c r="F67" s="11" t="str">
        <f t="shared" si="15"/>
        <v>N/A</v>
      </c>
      <c r="G67" s="43">
        <v>0</v>
      </c>
      <c r="H67" s="11" t="str">
        <f t="shared" si="16"/>
        <v>N/A</v>
      </c>
      <c r="I67" s="12" t="s">
        <v>217</v>
      </c>
      <c r="J67" s="12" t="s">
        <v>217</v>
      </c>
      <c r="K67" s="41" t="s">
        <v>732</v>
      </c>
      <c r="L67" s="9" t="str">
        <f t="shared" si="17"/>
        <v>No</v>
      </c>
    </row>
    <row r="68" spans="1:12" ht="25" x14ac:dyDescent="0.25">
      <c r="A68" s="2" t="s">
        <v>1154</v>
      </c>
      <c r="B68" s="33" t="s">
        <v>217</v>
      </c>
      <c r="C68" s="43" t="s">
        <v>217</v>
      </c>
      <c r="D68" s="11" t="str">
        <f t="shared" si="14"/>
        <v>N/A</v>
      </c>
      <c r="E68" s="43" t="s">
        <v>217</v>
      </c>
      <c r="F68" s="11" t="str">
        <f t="shared" si="15"/>
        <v>N/A</v>
      </c>
      <c r="G68" s="43">
        <v>0</v>
      </c>
      <c r="H68" s="11" t="str">
        <f t="shared" si="16"/>
        <v>N/A</v>
      </c>
      <c r="I68" s="12" t="s">
        <v>217</v>
      </c>
      <c r="J68" s="12" t="s">
        <v>217</v>
      </c>
      <c r="K68" s="41" t="s">
        <v>732</v>
      </c>
      <c r="L68" s="9" t="str">
        <f t="shared" si="17"/>
        <v>No</v>
      </c>
    </row>
    <row r="69" spans="1:12" ht="25" x14ac:dyDescent="0.25">
      <c r="A69" s="2" t="s">
        <v>1155</v>
      </c>
      <c r="B69" s="33" t="s">
        <v>217</v>
      </c>
      <c r="C69" s="43" t="s">
        <v>217</v>
      </c>
      <c r="D69" s="11" t="str">
        <f t="shared" si="14"/>
        <v>N/A</v>
      </c>
      <c r="E69" s="43" t="s">
        <v>217</v>
      </c>
      <c r="F69" s="11" t="str">
        <f t="shared" si="15"/>
        <v>N/A</v>
      </c>
      <c r="G69" s="43">
        <v>0</v>
      </c>
      <c r="H69" s="11" t="str">
        <f t="shared" si="16"/>
        <v>N/A</v>
      </c>
      <c r="I69" s="12" t="s">
        <v>217</v>
      </c>
      <c r="J69" s="12" t="s">
        <v>217</v>
      </c>
      <c r="K69" s="41" t="s">
        <v>732</v>
      </c>
      <c r="L69" s="9" t="str">
        <f t="shared" si="17"/>
        <v>No</v>
      </c>
    </row>
    <row r="70" spans="1:12" ht="25" x14ac:dyDescent="0.25">
      <c r="A70" s="2" t="s">
        <v>1156</v>
      </c>
      <c r="B70" s="33" t="s">
        <v>217</v>
      </c>
      <c r="C70" s="43" t="s">
        <v>217</v>
      </c>
      <c r="D70" s="11" t="str">
        <f t="shared" si="14"/>
        <v>N/A</v>
      </c>
      <c r="E70" s="43" t="s">
        <v>217</v>
      </c>
      <c r="F70" s="11" t="str">
        <f t="shared" si="15"/>
        <v>N/A</v>
      </c>
      <c r="G70" s="43">
        <v>0</v>
      </c>
      <c r="H70" s="11" t="str">
        <f t="shared" si="16"/>
        <v>N/A</v>
      </c>
      <c r="I70" s="12" t="s">
        <v>217</v>
      </c>
      <c r="J70" s="12" t="s">
        <v>217</v>
      </c>
      <c r="K70" s="41" t="s">
        <v>732</v>
      </c>
      <c r="L70" s="9" t="str">
        <f t="shared" si="17"/>
        <v>No</v>
      </c>
    </row>
    <row r="71" spans="1:12" x14ac:dyDescent="0.25">
      <c r="A71" s="6" t="s">
        <v>1157</v>
      </c>
      <c r="B71" s="33" t="s">
        <v>217</v>
      </c>
      <c r="C71" s="43">
        <v>16358.403517000001</v>
      </c>
      <c r="D71" s="11" t="str">
        <f t="shared" si="14"/>
        <v>N/A</v>
      </c>
      <c r="E71" s="43">
        <v>13639.512927</v>
      </c>
      <c r="F71" s="11" t="str">
        <f t="shared" si="15"/>
        <v>N/A</v>
      </c>
      <c r="G71" s="43">
        <v>13956.489791</v>
      </c>
      <c r="H71" s="11" t="str">
        <f t="shared" si="16"/>
        <v>N/A</v>
      </c>
      <c r="I71" s="12">
        <v>-16.600000000000001</v>
      </c>
      <c r="J71" s="12">
        <v>2.3239999999999998</v>
      </c>
      <c r="K71" s="41" t="s">
        <v>732</v>
      </c>
      <c r="L71" s="9" t="str">
        <f t="shared" ref="L71:L81" si="18">IF(J71="Div by 0", "N/A", IF(K71="N/A","N/A", IF(J71&gt;VALUE(MID(K71,1,2)), "No", IF(J71&lt;-1*VALUE(MID(K71,1,2)), "No", "Yes"))))</f>
        <v>Yes</v>
      </c>
    </row>
    <row r="72" spans="1:12" ht="25" x14ac:dyDescent="0.25">
      <c r="A72" s="2" t="s">
        <v>1158</v>
      </c>
      <c r="B72" s="33" t="s">
        <v>217</v>
      </c>
      <c r="C72" s="43">
        <v>9355.2465752999997</v>
      </c>
      <c r="D72" s="11" t="str">
        <f t="shared" si="14"/>
        <v>N/A</v>
      </c>
      <c r="E72" s="43">
        <v>8352.3005954</v>
      </c>
      <c r="F72" s="11" t="str">
        <f t="shared" si="15"/>
        <v>N/A</v>
      </c>
      <c r="G72" s="43">
        <v>8960.0585305999994</v>
      </c>
      <c r="H72" s="11" t="str">
        <f t="shared" si="16"/>
        <v>N/A</v>
      </c>
      <c r="I72" s="12">
        <v>-10.7</v>
      </c>
      <c r="J72" s="12">
        <v>7.2770000000000001</v>
      </c>
      <c r="K72" s="41" t="s">
        <v>732</v>
      </c>
      <c r="L72" s="9" t="str">
        <f t="shared" si="18"/>
        <v>Yes</v>
      </c>
    </row>
    <row r="73" spans="1:12" ht="25" x14ac:dyDescent="0.25">
      <c r="A73" s="2" t="s">
        <v>1159</v>
      </c>
      <c r="B73" s="33" t="s">
        <v>217</v>
      </c>
      <c r="C73" s="43">
        <v>855.12161037999999</v>
      </c>
      <c r="D73" s="11" t="str">
        <f t="shared" si="14"/>
        <v>N/A</v>
      </c>
      <c r="E73" s="43">
        <v>719.11366509000004</v>
      </c>
      <c r="F73" s="11" t="str">
        <f t="shared" si="15"/>
        <v>N/A</v>
      </c>
      <c r="G73" s="43">
        <v>544.08945225000002</v>
      </c>
      <c r="H73" s="11" t="str">
        <f t="shared" si="16"/>
        <v>N/A</v>
      </c>
      <c r="I73" s="12">
        <v>-15.9</v>
      </c>
      <c r="J73" s="12">
        <v>-24.3</v>
      </c>
      <c r="K73" s="41" t="s">
        <v>732</v>
      </c>
      <c r="L73" s="9" t="str">
        <f t="shared" si="18"/>
        <v>Yes</v>
      </c>
    </row>
    <row r="74" spans="1:12" ht="25" x14ac:dyDescent="0.25">
      <c r="A74" s="2" t="s">
        <v>1160</v>
      </c>
      <c r="B74" s="33" t="s">
        <v>217</v>
      </c>
      <c r="C74" s="43">
        <v>3113.4</v>
      </c>
      <c r="D74" s="11" t="str">
        <f t="shared" si="14"/>
        <v>N/A</v>
      </c>
      <c r="E74" s="43">
        <v>6030.4</v>
      </c>
      <c r="F74" s="11" t="str">
        <f t="shared" si="15"/>
        <v>N/A</v>
      </c>
      <c r="G74" s="43">
        <v>6730.2</v>
      </c>
      <c r="H74" s="11" t="str">
        <f t="shared" si="16"/>
        <v>N/A</v>
      </c>
      <c r="I74" s="12">
        <v>93.69</v>
      </c>
      <c r="J74" s="12">
        <v>11.6</v>
      </c>
      <c r="K74" s="41" t="s">
        <v>732</v>
      </c>
      <c r="L74" s="9" t="str">
        <f t="shared" si="18"/>
        <v>Yes</v>
      </c>
    </row>
    <row r="75" spans="1:12" ht="25" x14ac:dyDescent="0.25">
      <c r="A75" s="2" t="s">
        <v>1161</v>
      </c>
      <c r="B75" s="33" t="s">
        <v>217</v>
      </c>
      <c r="C75" s="43">
        <v>988.1221865</v>
      </c>
      <c r="D75" s="11" t="str">
        <f t="shared" si="14"/>
        <v>N/A</v>
      </c>
      <c r="E75" s="43">
        <v>15830.180758</v>
      </c>
      <c r="F75" s="11" t="str">
        <f t="shared" si="15"/>
        <v>N/A</v>
      </c>
      <c r="G75" s="43">
        <v>30580.045454999999</v>
      </c>
      <c r="H75" s="11" t="str">
        <f t="shared" si="16"/>
        <v>N/A</v>
      </c>
      <c r="I75" s="12">
        <v>1502</v>
      </c>
      <c r="J75" s="12">
        <v>93.18</v>
      </c>
      <c r="K75" s="41" t="s">
        <v>732</v>
      </c>
      <c r="L75" s="9" t="str">
        <f t="shared" si="18"/>
        <v>No</v>
      </c>
    </row>
    <row r="76" spans="1:12" ht="25" x14ac:dyDescent="0.25">
      <c r="A76" s="2" t="s">
        <v>1162</v>
      </c>
      <c r="B76" s="33" t="s">
        <v>217</v>
      </c>
      <c r="C76" s="43">
        <v>1590.5330269999999</v>
      </c>
      <c r="D76" s="11" t="str">
        <f t="shared" si="14"/>
        <v>N/A</v>
      </c>
      <c r="E76" s="43">
        <v>810.55533980999996</v>
      </c>
      <c r="F76" s="11" t="str">
        <f t="shared" si="15"/>
        <v>N/A</v>
      </c>
      <c r="G76" s="43">
        <v>1474.0511907</v>
      </c>
      <c r="H76" s="11" t="str">
        <f t="shared" si="16"/>
        <v>N/A</v>
      </c>
      <c r="I76" s="12">
        <v>-49</v>
      </c>
      <c r="J76" s="12">
        <v>81.86</v>
      </c>
      <c r="K76" s="41" t="s">
        <v>732</v>
      </c>
      <c r="L76" s="9" t="str">
        <f t="shared" si="18"/>
        <v>No</v>
      </c>
    </row>
    <row r="77" spans="1:12" ht="25" x14ac:dyDescent="0.25">
      <c r="A77" s="2" t="s">
        <v>1163</v>
      </c>
      <c r="B77" s="33" t="s">
        <v>217</v>
      </c>
      <c r="C77" s="43">
        <v>29844.549338000001</v>
      </c>
      <c r="D77" s="11" t="str">
        <f t="shared" si="14"/>
        <v>N/A</v>
      </c>
      <c r="E77" s="43">
        <v>28102.972699999998</v>
      </c>
      <c r="F77" s="11" t="str">
        <f t="shared" si="15"/>
        <v>N/A</v>
      </c>
      <c r="G77" s="43">
        <v>30913.826603000001</v>
      </c>
      <c r="H77" s="11" t="str">
        <f t="shared" si="16"/>
        <v>N/A</v>
      </c>
      <c r="I77" s="12">
        <v>-5.84</v>
      </c>
      <c r="J77" s="12">
        <v>10</v>
      </c>
      <c r="K77" s="41" t="s">
        <v>732</v>
      </c>
      <c r="L77" s="9" t="str">
        <f t="shared" si="18"/>
        <v>Yes</v>
      </c>
    </row>
    <row r="78" spans="1:12" ht="25" x14ac:dyDescent="0.25">
      <c r="A78" s="2" t="s">
        <v>1164</v>
      </c>
      <c r="B78" s="33" t="s">
        <v>217</v>
      </c>
      <c r="C78" s="43" t="s">
        <v>1742</v>
      </c>
      <c r="D78" s="11" t="str">
        <f t="shared" si="14"/>
        <v>N/A</v>
      </c>
      <c r="E78" s="43" t="s">
        <v>1742</v>
      </c>
      <c r="F78" s="11" t="str">
        <f t="shared" si="15"/>
        <v>N/A</v>
      </c>
      <c r="G78" s="43" t="s">
        <v>1742</v>
      </c>
      <c r="H78" s="11" t="str">
        <f t="shared" si="16"/>
        <v>N/A</v>
      </c>
      <c r="I78" s="12" t="s">
        <v>1742</v>
      </c>
      <c r="J78" s="12" t="s">
        <v>1742</v>
      </c>
      <c r="K78" s="41" t="s">
        <v>732</v>
      </c>
      <c r="L78" s="9" t="str">
        <f t="shared" si="18"/>
        <v>N/A</v>
      </c>
    </row>
    <row r="79" spans="1:12" ht="25" x14ac:dyDescent="0.25">
      <c r="A79" s="2" t="s">
        <v>1165</v>
      </c>
      <c r="B79" s="33" t="s">
        <v>217</v>
      </c>
      <c r="C79" s="43" t="s">
        <v>1742</v>
      </c>
      <c r="D79" s="11" t="str">
        <f t="shared" si="14"/>
        <v>N/A</v>
      </c>
      <c r="E79" s="43" t="s">
        <v>1742</v>
      </c>
      <c r="F79" s="11" t="str">
        <f t="shared" si="15"/>
        <v>N/A</v>
      </c>
      <c r="G79" s="43" t="s">
        <v>1742</v>
      </c>
      <c r="H79" s="11" t="str">
        <f t="shared" si="16"/>
        <v>N/A</v>
      </c>
      <c r="I79" s="12" t="s">
        <v>1742</v>
      </c>
      <c r="J79" s="12" t="s">
        <v>1742</v>
      </c>
      <c r="K79" s="41" t="s">
        <v>732</v>
      </c>
      <c r="L79" s="9" t="str">
        <f t="shared" si="18"/>
        <v>N/A</v>
      </c>
    </row>
    <row r="80" spans="1:12" ht="25" x14ac:dyDescent="0.25">
      <c r="A80" s="2" t="s">
        <v>1166</v>
      </c>
      <c r="B80" s="33" t="s">
        <v>217</v>
      </c>
      <c r="C80" s="43" t="s">
        <v>1742</v>
      </c>
      <c r="D80" s="11" t="str">
        <f t="shared" si="14"/>
        <v>N/A</v>
      </c>
      <c r="E80" s="43" t="s">
        <v>1742</v>
      </c>
      <c r="F80" s="11" t="str">
        <f t="shared" si="15"/>
        <v>N/A</v>
      </c>
      <c r="G80" s="43" t="s">
        <v>1742</v>
      </c>
      <c r="H80" s="11" t="str">
        <f t="shared" si="16"/>
        <v>N/A</v>
      </c>
      <c r="I80" s="12" t="s">
        <v>1742</v>
      </c>
      <c r="J80" s="12" t="s">
        <v>1742</v>
      </c>
      <c r="K80" s="41" t="s">
        <v>732</v>
      </c>
      <c r="L80" s="9" t="str">
        <f t="shared" si="18"/>
        <v>N/A</v>
      </c>
    </row>
    <row r="81" spans="1:12" ht="25" x14ac:dyDescent="0.25">
      <c r="A81" s="2" t="s">
        <v>1167</v>
      </c>
      <c r="B81" s="33" t="s">
        <v>217</v>
      </c>
      <c r="C81" s="43" t="s">
        <v>1742</v>
      </c>
      <c r="D81" s="11" t="str">
        <f t="shared" si="14"/>
        <v>N/A</v>
      </c>
      <c r="E81" s="43" t="s">
        <v>1742</v>
      </c>
      <c r="F81" s="11" t="str">
        <f t="shared" si="15"/>
        <v>N/A</v>
      </c>
      <c r="G81" s="43" t="s">
        <v>1742</v>
      </c>
      <c r="H81" s="11" t="str">
        <f t="shared" si="16"/>
        <v>N/A</v>
      </c>
      <c r="I81" s="12" t="s">
        <v>1742</v>
      </c>
      <c r="J81" s="12" t="s">
        <v>1742</v>
      </c>
      <c r="K81" s="41" t="s">
        <v>732</v>
      </c>
      <c r="L81" s="9" t="str">
        <f t="shared" si="18"/>
        <v>N/A</v>
      </c>
    </row>
    <row r="82" spans="1:12" x14ac:dyDescent="0.25">
      <c r="A82" s="2" t="s">
        <v>361</v>
      </c>
      <c r="B82" s="33" t="s">
        <v>217</v>
      </c>
      <c r="C82" s="43" t="s">
        <v>217</v>
      </c>
      <c r="D82" s="11" t="str">
        <f t="shared" si="14"/>
        <v>N/A</v>
      </c>
      <c r="E82" s="43" t="s">
        <v>217</v>
      </c>
      <c r="F82" s="11" t="str">
        <f t="shared" si="15"/>
        <v>N/A</v>
      </c>
      <c r="G82" s="43">
        <v>1203220970</v>
      </c>
      <c r="H82" s="11" t="str">
        <f t="shared" si="16"/>
        <v>N/A</v>
      </c>
      <c r="I82" s="12" t="s">
        <v>217</v>
      </c>
      <c r="J82" s="12" t="s">
        <v>217</v>
      </c>
      <c r="K82" s="41" t="s">
        <v>732</v>
      </c>
      <c r="L82" s="9" t="str">
        <f t="shared" ref="L82:L138" si="19">IF(J82="Div by 0", "N/A", IF(K82="N/A","N/A", IF(J82&gt;VALUE(MID(K82,1,2)), "No", IF(J82&lt;-1*VALUE(MID(K82,1,2)), "No", "Yes"))))</f>
        <v>No</v>
      </c>
    </row>
    <row r="83" spans="1:12" x14ac:dyDescent="0.25">
      <c r="A83" s="2" t="s">
        <v>367</v>
      </c>
      <c r="B83" s="33" t="s">
        <v>217</v>
      </c>
      <c r="C83" s="43" t="s">
        <v>217</v>
      </c>
      <c r="D83" s="11" t="str">
        <f t="shared" ref="D83:D114" si="20">IF($B83="N/A","N/A",IF(C83&gt;10,"No",IF(C83&lt;-10,"No","Yes")))</f>
        <v>N/A</v>
      </c>
      <c r="E83" s="34" t="s">
        <v>217</v>
      </c>
      <c r="F83" s="11" t="str">
        <f t="shared" ref="F83:F114" si="21">IF($B83="N/A","N/A",IF(E83&gt;10,"No",IF(E83&lt;-10,"No","Yes")))</f>
        <v>N/A</v>
      </c>
      <c r="G83" s="34">
        <v>57443</v>
      </c>
      <c r="H83" s="11" t="str">
        <f t="shared" ref="H83:H114" si="22">IF($B83="N/A","N/A",IF(G83&gt;10,"No",IF(G83&lt;-10,"No","Yes")))</f>
        <v>N/A</v>
      </c>
      <c r="I83" s="12" t="s">
        <v>217</v>
      </c>
      <c r="J83" s="12" t="s">
        <v>217</v>
      </c>
      <c r="K83" s="41" t="s">
        <v>732</v>
      </c>
      <c r="L83" s="9" t="str">
        <f t="shared" si="19"/>
        <v>No</v>
      </c>
    </row>
    <row r="84" spans="1:12" x14ac:dyDescent="0.25">
      <c r="A84" s="2" t="s">
        <v>362</v>
      </c>
      <c r="B84" s="33" t="s">
        <v>217</v>
      </c>
      <c r="C84" s="43" t="s">
        <v>217</v>
      </c>
      <c r="D84" s="11" t="str">
        <f t="shared" si="20"/>
        <v>N/A</v>
      </c>
      <c r="E84" s="43" t="s">
        <v>217</v>
      </c>
      <c r="F84" s="11" t="str">
        <f t="shared" si="21"/>
        <v>N/A</v>
      </c>
      <c r="G84" s="43">
        <v>20946.346291000002</v>
      </c>
      <c r="H84" s="11" t="str">
        <f t="shared" si="22"/>
        <v>N/A</v>
      </c>
      <c r="I84" s="12" t="s">
        <v>217</v>
      </c>
      <c r="J84" s="12" t="s">
        <v>217</v>
      </c>
      <c r="K84" s="41" t="s">
        <v>732</v>
      </c>
      <c r="L84" s="9" t="str">
        <f t="shared" si="19"/>
        <v>No</v>
      </c>
    </row>
    <row r="85" spans="1:12" ht="25" x14ac:dyDescent="0.25">
      <c r="A85" s="2" t="s">
        <v>1168</v>
      </c>
      <c r="B85" s="33" t="s">
        <v>217</v>
      </c>
      <c r="C85" s="43" t="s">
        <v>217</v>
      </c>
      <c r="D85" s="11" t="str">
        <f t="shared" si="20"/>
        <v>N/A</v>
      </c>
      <c r="E85" s="43" t="s">
        <v>217</v>
      </c>
      <c r="F85" s="11" t="str">
        <f t="shared" si="21"/>
        <v>N/A</v>
      </c>
      <c r="G85" s="43">
        <v>357105526</v>
      </c>
      <c r="H85" s="11" t="str">
        <f t="shared" si="22"/>
        <v>N/A</v>
      </c>
      <c r="I85" s="12" t="s">
        <v>217</v>
      </c>
      <c r="J85" s="12" t="s">
        <v>217</v>
      </c>
      <c r="K85" s="41" t="s">
        <v>732</v>
      </c>
      <c r="L85" s="9" t="str">
        <f t="shared" si="19"/>
        <v>No</v>
      </c>
    </row>
    <row r="86" spans="1:12" x14ac:dyDescent="0.25">
      <c r="A86" s="2" t="s">
        <v>725</v>
      </c>
      <c r="B86" s="33" t="s">
        <v>217</v>
      </c>
      <c r="C86" s="43" t="s">
        <v>217</v>
      </c>
      <c r="D86" s="11" t="str">
        <f t="shared" si="20"/>
        <v>N/A</v>
      </c>
      <c r="E86" s="34" t="s">
        <v>217</v>
      </c>
      <c r="F86" s="11" t="str">
        <f t="shared" si="21"/>
        <v>N/A</v>
      </c>
      <c r="G86" s="34">
        <v>55038</v>
      </c>
      <c r="H86" s="11" t="str">
        <f t="shared" si="22"/>
        <v>N/A</v>
      </c>
      <c r="I86" s="12" t="s">
        <v>217</v>
      </c>
      <c r="J86" s="12" t="s">
        <v>217</v>
      </c>
      <c r="K86" s="41" t="s">
        <v>732</v>
      </c>
      <c r="L86" s="9" t="str">
        <f t="shared" si="19"/>
        <v>No</v>
      </c>
    </row>
    <row r="87" spans="1:12" ht="25" x14ac:dyDescent="0.25">
      <c r="A87" s="2" t="s">
        <v>1169</v>
      </c>
      <c r="B87" s="33" t="s">
        <v>217</v>
      </c>
      <c r="C87" s="43" t="s">
        <v>217</v>
      </c>
      <c r="D87" s="11" t="str">
        <f t="shared" si="20"/>
        <v>N/A</v>
      </c>
      <c r="E87" s="43" t="s">
        <v>217</v>
      </c>
      <c r="F87" s="11" t="str">
        <f t="shared" si="21"/>
        <v>N/A</v>
      </c>
      <c r="G87" s="43">
        <v>6488.344889</v>
      </c>
      <c r="H87" s="11" t="str">
        <f t="shared" si="22"/>
        <v>N/A</v>
      </c>
      <c r="I87" s="12" t="s">
        <v>217</v>
      </c>
      <c r="J87" s="12" t="s">
        <v>217</v>
      </c>
      <c r="K87" s="41" t="s">
        <v>732</v>
      </c>
      <c r="L87" s="9" t="str">
        <f t="shared" si="19"/>
        <v>No</v>
      </c>
    </row>
    <row r="88" spans="1:12" ht="25" x14ac:dyDescent="0.25">
      <c r="A88" s="2" t="s">
        <v>1170</v>
      </c>
      <c r="B88" s="33" t="s">
        <v>217</v>
      </c>
      <c r="C88" s="43" t="s">
        <v>217</v>
      </c>
      <c r="D88" s="11" t="str">
        <f t="shared" si="20"/>
        <v>N/A</v>
      </c>
      <c r="E88" s="43" t="s">
        <v>217</v>
      </c>
      <c r="F88" s="11" t="str">
        <f t="shared" si="21"/>
        <v>N/A</v>
      </c>
      <c r="G88" s="43">
        <v>103833516</v>
      </c>
      <c r="H88" s="11" t="str">
        <f t="shared" si="22"/>
        <v>N/A</v>
      </c>
      <c r="I88" s="12" t="s">
        <v>217</v>
      </c>
      <c r="J88" s="12" t="s">
        <v>217</v>
      </c>
      <c r="K88" s="41" t="s">
        <v>732</v>
      </c>
      <c r="L88" s="9" t="str">
        <f t="shared" si="19"/>
        <v>No</v>
      </c>
    </row>
    <row r="89" spans="1:12" x14ac:dyDescent="0.25">
      <c r="A89" s="2" t="s">
        <v>726</v>
      </c>
      <c r="B89" s="33" t="s">
        <v>217</v>
      </c>
      <c r="C89" s="43" t="s">
        <v>217</v>
      </c>
      <c r="D89" s="11" t="str">
        <f t="shared" si="20"/>
        <v>N/A</v>
      </c>
      <c r="E89" s="34" t="s">
        <v>217</v>
      </c>
      <c r="F89" s="11" t="str">
        <f t="shared" si="21"/>
        <v>N/A</v>
      </c>
      <c r="G89" s="34">
        <v>4817</v>
      </c>
      <c r="H89" s="11" t="str">
        <f t="shared" si="22"/>
        <v>N/A</v>
      </c>
      <c r="I89" s="12" t="s">
        <v>217</v>
      </c>
      <c r="J89" s="12" t="s">
        <v>217</v>
      </c>
      <c r="K89" s="41" t="s">
        <v>732</v>
      </c>
      <c r="L89" s="9" t="str">
        <f t="shared" si="19"/>
        <v>No</v>
      </c>
    </row>
    <row r="90" spans="1:12" ht="25" x14ac:dyDescent="0.25">
      <c r="A90" s="2" t="s">
        <v>1171</v>
      </c>
      <c r="B90" s="33" t="s">
        <v>217</v>
      </c>
      <c r="C90" s="43" t="s">
        <v>217</v>
      </c>
      <c r="D90" s="11" t="str">
        <f t="shared" si="20"/>
        <v>N/A</v>
      </c>
      <c r="E90" s="43" t="s">
        <v>217</v>
      </c>
      <c r="F90" s="11" t="str">
        <f t="shared" si="21"/>
        <v>N/A</v>
      </c>
      <c r="G90" s="43">
        <v>21555.639609999998</v>
      </c>
      <c r="H90" s="11" t="str">
        <f t="shared" si="22"/>
        <v>N/A</v>
      </c>
      <c r="I90" s="12" t="s">
        <v>217</v>
      </c>
      <c r="J90" s="12" t="s">
        <v>217</v>
      </c>
      <c r="K90" s="41" t="s">
        <v>732</v>
      </c>
      <c r="L90" s="9" t="str">
        <f t="shared" si="19"/>
        <v>No</v>
      </c>
    </row>
    <row r="91" spans="1:12" ht="25" x14ac:dyDescent="0.25">
      <c r="A91" s="2" t="s">
        <v>1172</v>
      </c>
      <c r="B91" s="33" t="s">
        <v>217</v>
      </c>
      <c r="C91" s="43" t="s">
        <v>217</v>
      </c>
      <c r="D91" s="11" t="str">
        <f t="shared" si="20"/>
        <v>N/A</v>
      </c>
      <c r="E91" s="43" t="s">
        <v>217</v>
      </c>
      <c r="F91" s="11" t="str">
        <f t="shared" si="21"/>
        <v>N/A</v>
      </c>
      <c r="G91" s="43">
        <v>9427883</v>
      </c>
      <c r="H91" s="11" t="str">
        <f t="shared" si="22"/>
        <v>N/A</v>
      </c>
      <c r="I91" s="12" t="s">
        <v>217</v>
      </c>
      <c r="J91" s="12" t="s">
        <v>217</v>
      </c>
      <c r="K91" s="41" t="s">
        <v>732</v>
      </c>
      <c r="L91" s="9" t="str">
        <f t="shared" si="19"/>
        <v>No</v>
      </c>
    </row>
    <row r="92" spans="1:12" x14ac:dyDescent="0.25">
      <c r="A92" s="2" t="s">
        <v>727</v>
      </c>
      <c r="B92" s="33" t="s">
        <v>217</v>
      </c>
      <c r="C92" s="43" t="s">
        <v>217</v>
      </c>
      <c r="D92" s="11" t="str">
        <f t="shared" si="20"/>
        <v>N/A</v>
      </c>
      <c r="E92" s="34" t="s">
        <v>217</v>
      </c>
      <c r="F92" s="11" t="str">
        <f t="shared" si="21"/>
        <v>N/A</v>
      </c>
      <c r="G92" s="34">
        <v>2901</v>
      </c>
      <c r="H92" s="11" t="str">
        <f t="shared" si="22"/>
        <v>N/A</v>
      </c>
      <c r="I92" s="12" t="s">
        <v>217</v>
      </c>
      <c r="J92" s="12" t="s">
        <v>217</v>
      </c>
      <c r="K92" s="41" t="s">
        <v>732</v>
      </c>
      <c r="L92" s="9" t="str">
        <f t="shared" si="19"/>
        <v>No</v>
      </c>
    </row>
    <row r="93" spans="1:12" ht="25" x14ac:dyDescent="0.25">
      <c r="A93" s="2" t="s">
        <v>1173</v>
      </c>
      <c r="B93" s="33" t="s">
        <v>217</v>
      </c>
      <c r="C93" s="43" t="s">
        <v>217</v>
      </c>
      <c r="D93" s="11" t="str">
        <f t="shared" si="20"/>
        <v>N/A</v>
      </c>
      <c r="E93" s="43" t="s">
        <v>217</v>
      </c>
      <c r="F93" s="11" t="str">
        <f t="shared" si="21"/>
        <v>N/A</v>
      </c>
      <c r="G93" s="43">
        <v>3249.8734918999999</v>
      </c>
      <c r="H93" s="11" t="str">
        <f t="shared" si="22"/>
        <v>N/A</v>
      </c>
      <c r="I93" s="12" t="s">
        <v>217</v>
      </c>
      <c r="J93" s="12" t="s">
        <v>217</v>
      </c>
      <c r="K93" s="41" t="s">
        <v>732</v>
      </c>
      <c r="L93" s="9" t="str">
        <f t="shared" si="19"/>
        <v>No</v>
      </c>
    </row>
    <row r="94" spans="1:12" x14ac:dyDescent="0.25">
      <c r="A94" s="2" t="s">
        <v>1174</v>
      </c>
      <c r="B94" s="33" t="s">
        <v>217</v>
      </c>
      <c r="C94" s="43" t="s">
        <v>217</v>
      </c>
      <c r="D94" s="11" t="str">
        <f t="shared" si="20"/>
        <v>N/A</v>
      </c>
      <c r="E94" s="43" t="s">
        <v>217</v>
      </c>
      <c r="F94" s="11" t="str">
        <f t="shared" si="21"/>
        <v>N/A</v>
      </c>
      <c r="G94" s="43">
        <v>94345921</v>
      </c>
      <c r="H94" s="11" t="str">
        <f t="shared" si="22"/>
        <v>N/A</v>
      </c>
      <c r="I94" s="12" t="s">
        <v>217</v>
      </c>
      <c r="J94" s="12" t="s">
        <v>217</v>
      </c>
      <c r="K94" s="41" t="s">
        <v>732</v>
      </c>
      <c r="L94" s="9" t="str">
        <f t="shared" si="19"/>
        <v>No</v>
      </c>
    </row>
    <row r="95" spans="1:12" x14ac:dyDescent="0.25">
      <c r="A95" s="2" t="s">
        <v>728</v>
      </c>
      <c r="B95" s="33" t="s">
        <v>217</v>
      </c>
      <c r="C95" s="43" t="s">
        <v>217</v>
      </c>
      <c r="D95" s="11" t="str">
        <f t="shared" si="20"/>
        <v>N/A</v>
      </c>
      <c r="E95" s="34" t="s">
        <v>217</v>
      </c>
      <c r="F95" s="11" t="str">
        <f t="shared" si="21"/>
        <v>N/A</v>
      </c>
      <c r="G95" s="34">
        <v>14023</v>
      </c>
      <c r="H95" s="11" t="str">
        <f t="shared" si="22"/>
        <v>N/A</v>
      </c>
      <c r="I95" s="12" t="s">
        <v>217</v>
      </c>
      <c r="J95" s="12" t="s">
        <v>217</v>
      </c>
      <c r="K95" s="41" t="s">
        <v>732</v>
      </c>
      <c r="L95" s="9" t="str">
        <f t="shared" si="19"/>
        <v>No</v>
      </c>
    </row>
    <row r="96" spans="1:12" x14ac:dyDescent="0.25">
      <c r="A96" s="2" t="s">
        <v>1175</v>
      </c>
      <c r="B96" s="33" t="s">
        <v>217</v>
      </c>
      <c r="C96" s="43" t="s">
        <v>217</v>
      </c>
      <c r="D96" s="11" t="str">
        <f t="shared" si="20"/>
        <v>N/A</v>
      </c>
      <c r="E96" s="43" t="s">
        <v>217</v>
      </c>
      <c r="F96" s="11" t="str">
        <f t="shared" si="21"/>
        <v>N/A</v>
      </c>
      <c r="G96" s="43">
        <v>6727.9413107</v>
      </c>
      <c r="H96" s="11" t="str">
        <f t="shared" si="22"/>
        <v>N/A</v>
      </c>
      <c r="I96" s="12" t="s">
        <v>217</v>
      </c>
      <c r="J96" s="12" t="s">
        <v>217</v>
      </c>
      <c r="K96" s="41" t="s">
        <v>732</v>
      </c>
      <c r="L96" s="9" t="str">
        <f t="shared" si="19"/>
        <v>No</v>
      </c>
    </row>
    <row r="97" spans="1:12" x14ac:dyDescent="0.25">
      <c r="A97" s="2" t="s">
        <v>1176</v>
      </c>
      <c r="B97" s="33" t="s">
        <v>217</v>
      </c>
      <c r="C97" s="43" t="s">
        <v>217</v>
      </c>
      <c r="D97" s="11" t="str">
        <f t="shared" si="20"/>
        <v>N/A</v>
      </c>
      <c r="E97" s="43" t="s">
        <v>217</v>
      </c>
      <c r="F97" s="11" t="str">
        <f t="shared" si="21"/>
        <v>N/A</v>
      </c>
      <c r="G97" s="43">
        <v>21478625</v>
      </c>
      <c r="H97" s="11" t="str">
        <f t="shared" si="22"/>
        <v>N/A</v>
      </c>
      <c r="I97" s="12" t="s">
        <v>217</v>
      </c>
      <c r="J97" s="12" t="s">
        <v>217</v>
      </c>
      <c r="K97" s="41" t="s">
        <v>732</v>
      </c>
      <c r="L97" s="9" t="str">
        <f t="shared" si="19"/>
        <v>No</v>
      </c>
    </row>
    <row r="98" spans="1:12" x14ac:dyDescent="0.25">
      <c r="A98" s="2" t="s">
        <v>520</v>
      </c>
      <c r="B98" s="33" t="s">
        <v>217</v>
      </c>
      <c r="C98" s="43" t="s">
        <v>217</v>
      </c>
      <c r="D98" s="11" t="str">
        <f t="shared" si="20"/>
        <v>N/A</v>
      </c>
      <c r="E98" s="34" t="s">
        <v>217</v>
      </c>
      <c r="F98" s="11" t="str">
        <f t="shared" si="21"/>
        <v>N/A</v>
      </c>
      <c r="G98" s="34">
        <v>1049</v>
      </c>
      <c r="H98" s="11" t="str">
        <f t="shared" si="22"/>
        <v>N/A</v>
      </c>
      <c r="I98" s="12" t="s">
        <v>217</v>
      </c>
      <c r="J98" s="12" t="s">
        <v>217</v>
      </c>
      <c r="K98" s="41" t="s">
        <v>732</v>
      </c>
      <c r="L98" s="9" t="str">
        <f t="shared" si="19"/>
        <v>No</v>
      </c>
    </row>
    <row r="99" spans="1:12" x14ac:dyDescent="0.25">
      <c r="A99" s="2" t="s">
        <v>1177</v>
      </c>
      <c r="B99" s="33" t="s">
        <v>217</v>
      </c>
      <c r="C99" s="43" t="s">
        <v>217</v>
      </c>
      <c r="D99" s="11" t="str">
        <f t="shared" si="20"/>
        <v>N/A</v>
      </c>
      <c r="E99" s="43" t="s">
        <v>217</v>
      </c>
      <c r="F99" s="11" t="str">
        <f t="shared" si="21"/>
        <v>N/A</v>
      </c>
      <c r="G99" s="43">
        <v>20475.333651000001</v>
      </c>
      <c r="H99" s="11" t="str">
        <f t="shared" si="22"/>
        <v>N/A</v>
      </c>
      <c r="I99" s="12" t="s">
        <v>217</v>
      </c>
      <c r="J99" s="12" t="s">
        <v>217</v>
      </c>
      <c r="K99" s="41" t="s">
        <v>732</v>
      </c>
      <c r="L99" s="9" t="str">
        <f t="shared" si="19"/>
        <v>No</v>
      </c>
    </row>
    <row r="100" spans="1:12" ht="25" x14ac:dyDescent="0.25">
      <c r="A100" s="2" t="s">
        <v>1178</v>
      </c>
      <c r="B100" s="33" t="s">
        <v>217</v>
      </c>
      <c r="C100" s="43" t="s">
        <v>217</v>
      </c>
      <c r="D100" s="11" t="str">
        <f t="shared" si="20"/>
        <v>N/A</v>
      </c>
      <c r="E100" s="43" t="s">
        <v>217</v>
      </c>
      <c r="F100" s="11" t="str">
        <f t="shared" si="21"/>
        <v>N/A</v>
      </c>
      <c r="G100" s="43">
        <v>10272237</v>
      </c>
      <c r="H100" s="11" t="str">
        <f t="shared" si="22"/>
        <v>N/A</v>
      </c>
      <c r="I100" s="12" t="s">
        <v>217</v>
      </c>
      <c r="J100" s="12" t="s">
        <v>217</v>
      </c>
      <c r="K100" s="41" t="s">
        <v>732</v>
      </c>
      <c r="L100" s="9" t="str">
        <f t="shared" si="19"/>
        <v>No</v>
      </c>
    </row>
    <row r="101" spans="1:12" x14ac:dyDescent="0.25">
      <c r="A101" s="2" t="s">
        <v>521</v>
      </c>
      <c r="B101" s="33" t="s">
        <v>217</v>
      </c>
      <c r="C101" s="43" t="s">
        <v>217</v>
      </c>
      <c r="D101" s="11" t="str">
        <f t="shared" si="20"/>
        <v>N/A</v>
      </c>
      <c r="E101" s="34" t="s">
        <v>217</v>
      </c>
      <c r="F101" s="11" t="str">
        <f t="shared" si="21"/>
        <v>N/A</v>
      </c>
      <c r="G101" s="34">
        <v>7215</v>
      </c>
      <c r="H101" s="11" t="str">
        <f t="shared" si="22"/>
        <v>N/A</v>
      </c>
      <c r="I101" s="12" t="s">
        <v>217</v>
      </c>
      <c r="J101" s="12" t="s">
        <v>217</v>
      </c>
      <c r="K101" s="41" t="s">
        <v>732</v>
      </c>
      <c r="L101" s="9" t="str">
        <f t="shared" si="19"/>
        <v>No</v>
      </c>
    </row>
    <row r="102" spans="1:12" ht="25" x14ac:dyDescent="0.25">
      <c r="A102" s="2" t="s">
        <v>1179</v>
      </c>
      <c r="B102" s="33" t="s">
        <v>217</v>
      </c>
      <c r="C102" s="43" t="s">
        <v>217</v>
      </c>
      <c r="D102" s="11" t="str">
        <f t="shared" si="20"/>
        <v>N/A</v>
      </c>
      <c r="E102" s="43" t="s">
        <v>217</v>
      </c>
      <c r="F102" s="11" t="str">
        <f t="shared" si="21"/>
        <v>N/A</v>
      </c>
      <c r="G102" s="43">
        <v>1423.7334719</v>
      </c>
      <c r="H102" s="11" t="str">
        <f t="shared" si="22"/>
        <v>N/A</v>
      </c>
      <c r="I102" s="12" t="s">
        <v>217</v>
      </c>
      <c r="J102" s="12" t="s">
        <v>217</v>
      </c>
      <c r="K102" s="41" t="s">
        <v>732</v>
      </c>
      <c r="L102" s="9" t="str">
        <f t="shared" si="19"/>
        <v>No</v>
      </c>
    </row>
    <row r="103" spans="1:12" ht="25" x14ac:dyDescent="0.25">
      <c r="A103" s="2" t="s">
        <v>1180</v>
      </c>
      <c r="B103" s="33" t="s">
        <v>217</v>
      </c>
      <c r="C103" s="43" t="s">
        <v>217</v>
      </c>
      <c r="D103" s="11" t="str">
        <f t="shared" si="20"/>
        <v>N/A</v>
      </c>
      <c r="E103" s="43" t="s">
        <v>217</v>
      </c>
      <c r="F103" s="11" t="str">
        <f t="shared" si="21"/>
        <v>N/A</v>
      </c>
      <c r="G103" s="43">
        <v>0</v>
      </c>
      <c r="H103" s="11" t="str">
        <f t="shared" si="22"/>
        <v>N/A</v>
      </c>
      <c r="I103" s="12" t="s">
        <v>217</v>
      </c>
      <c r="J103" s="12" t="s">
        <v>217</v>
      </c>
      <c r="K103" s="41" t="s">
        <v>732</v>
      </c>
      <c r="L103" s="9" t="str">
        <f t="shared" si="19"/>
        <v>No</v>
      </c>
    </row>
    <row r="104" spans="1:12" ht="25" x14ac:dyDescent="0.25">
      <c r="A104" s="2" t="s">
        <v>522</v>
      </c>
      <c r="B104" s="33" t="s">
        <v>217</v>
      </c>
      <c r="C104" s="43" t="s">
        <v>217</v>
      </c>
      <c r="D104" s="11" t="str">
        <f t="shared" si="20"/>
        <v>N/A</v>
      </c>
      <c r="E104" s="34" t="s">
        <v>217</v>
      </c>
      <c r="F104" s="11" t="str">
        <f t="shared" si="21"/>
        <v>N/A</v>
      </c>
      <c r="G104" s="34">
        <v>0</v>
      </c>
      <c r="H104" s="11" t="str">
        <f t="shared" si="22"/>
        <v>N/A</v>
      </c>
      <c r="I104" s="12" t="s">
        <v>217</v>
      </c>
      <c r="J104" s="12" t="s">
        <v>217</v>
      </c>
      <c r="K104" s="41" t="s">
        <v>732</v>
      </c>
      <c r="L104" s="9" t="str">
        <f t="shared" si="19"/>
        <v>No</v>
      </c>
    </row>
    <row r="105" spans="1:12" ht="25" x14ac:dyDescent="0.25">
      <c r="A105" s="2" t="s">
        <v>1181</v>
      </c>
      <c r="B105" s="33" t="s">
        <v>217</v>
      </c>
      <c r="C105" s="43" t="s">
        <v>217</v>
      </c>
      <c r="D105" s="11" t="str">
        <f t="shared" si="20"/>
        <v>N/A</v>
      </c>
      <c r="E105" s="43" t="s">
        <v>217</v>
      </c>
      <c r="F105" s="11" t="str">
        <f t="shared" si="21"/>
        <v>N/A</v>
      </c>
      <c r="G105" s="43" t="s">
        <v>1742</v>
      </c>
      <c r="H105" s="11" t="str">
        <f t="shared" si="22"/>
        <v>N/A</v>
      </c>
      <c r="I105" s="12" t="s">
        <v>217</v>
      </c>
      <c r="J105" s="12" t="s">
        <v>217</v>
      </c>
      <c r="K105" s="41" t="s">
        <v>732</v>
      </c>
      <c r="L105" s="9" t="str">
        <f t="shared" si="19"/>
        <v>No</v>
      </c>
    </row>
    <row r="106" spans="1:12" ht="25" x14ac:dyDescent="0.25">
      <c r="A106" s="2" t="s">
        <v>1182</v>
      </c>
      <c r="B106" s="33" t="s">
        <v>217</v>
      </c>
      <c r="C106" s="43" t="s">
        <v>217</v>
      </c>
      <c r="D106" s="11" t="str">
        <f t="shared" si="20"/>
        <v>N/A</v>
      </c>
      <c r="E106" s="43" t="s">
        <v>217</v>
      </c>
      <c r="F106" s="11" t="str">
        <f t="shared" si="21"/>
        <v>N/A</v>
      </c>
      <c r="G106" s="43">
        <v>205200577</v>
      </c>
      <c r="H106" s="11" t="str">
        <f t="shared" si="22"/>
        <v>N/A</v>
      </c>
      <c r="I106" s="12" t="s">
        <v>217</v>
      </c>
      <c r="J106" s="12" t="s">
        <v>217</v>
      </c>
      <c r="K106" s="41" t="s">
        <v>732</v>
      </c>
      <c r="L106" s="9" t="str">
        <f t="shared" si="19"/>
        <v>No</v>
      </c>
    </row>
    <row r="107" spans="1:12" x14ac:dyDescent="0.25">
      <c r="A107" s="2" t="s">
        <v>523</v>
      </c>
      <c r="B107" s="33" t="s">
        <v>217</v>
      </c>
      <c r="C107" s="43" t="s">
        <v>217</v>
      </c>
      <c r="D107" s="11" t="str">
        <f t="shared" si="20"/>
        <v>N/A</v>
      </c>
      <c r="E107" s="34" t="s">
        <v>217</v>
      </c>
      <c r="F107" s="11" t="str">
        <f t="shared" si="21"/>
        <v>N/A</v>
      </c>
      <c r="G107" s="34">
        <v>20546</v>
      </c>
      <c r="H107" s="11" t="str">
        <f t="shared" si="22"/>
        <v>N/A</v>
      </c>
      <c r="I107" s="12" t="s">
        <v>217</v>
      </c>
      <c r="J107" s="12" t="s">
        <v>217</v>
      </c>
      <c r="K107" s="41" t="s">
        <v>732</v>
      </c>
      <c r="L107" s="9" t="str">
        <f t="shared" si="19"/>
        <v>No</v>
      </c>
    </row>
    <row r="108" spans="1:12" ht="25" x14ac:dyDescent="0.25">
      <c r="A108" s="2" t="s">
        <v>1183</v>
      </c>
      <c r="B108" s="33" t="s">
        <v>217</v>
      </c>
      <c r="C108" s="43" t="s">
        <v>217</v>
      </c>
      <c r="D108" s="11" t="str">
        <f t="shared" si="20"/>
        <v>N/A</v>
      </c>
      <c r="E108" s="43" t="s">
        <v>217</v>
      </c>
      <c r="F108" s="11" t="str">
        <f t="shared" si="21"/>
        <v>N/A</v>
      </c>
      <c r="G108" s="43">
        <v>9987.3735519999991</v>
      </c>
      <c r="H108" s="11" t="str">
        <f t="shared" si="22"/>
        <v>N/A</v>
      </c>
      <c r="I108" s="12" t="s">
        <v>217</v>
      </c>
      <c r="J108" s="12" t="s">
        <v>217</v>
      </c>
      <c r="K108" s="41" t="s">
        <v>732</v>
      </c>
      <c r="L108" s="9" t="str">
        <f t="shared" si="19"/>
        <v>No</v>
      </c>
    </row>
    <row r="109" spans="1:12" ht="25" x14ac:dyDescent="0.25">
      <c r="A109" s="2" t="s">
        <v>1184</v>
      </c>
      <c r="B109" s="33" t="s">
        <v>217</v>
      </c>
      <c r="C109" s="43" t="s">
        <v>217</v>
      </c>
      <c r="D109" s="11" t="str">
        <f t="shared" si="20"/>
        <v>N/A</v>
      </c>
      <c r="E109" s="43" t="s">
        <v>217</v>
      </c>
      <c r="F109" s="11" t="str">
        <f t="shared" si="21"/>
        <v>N/A</v>
      </c>
      <c r="G109" s="43">
        <v>33099276</v>
      </c>
      <c r="H109" s="11" t="str">
        <f t="shared" si="22"/>
        <v>N/A</v>
      </c>
      <c r="I109" s="12" t="s">
        <v>217</v>
      </c>
      <c r="J109" s="12" t="s">
        <v>217</v>
      </c>
      <c r="K109" s="41" t="s">
        <v>732</v>
      </c>
      <c r="L109" s="9" t="str">
        <f t="shared" si="19"/>
        <v>No</v>
      </c>
    </row>
    <row r="110" spans="1:12" x14ac:dyDescent="0.25">
      <c r="A110" s="2" t="s">
        <v>524</v>
      </c>
      <c r="B110" s="33" t="s">
        <v>217</v>
      </c>
      <c r="C110" s="43" t="s">
        <v>217</v>
      </c>
      <c r="D110" s="11" t="str">
        <f t="shared" si="20"/>
        <v>N/A</v>
      </c>
      <c r="E110" s="34" t="s">
        <v>217</v>
      </c>
      <c r="F110" s="11" t="str">
        <f t="shared" si="21"/>
        <v>N/A</v>
      </c>
      <c r="G110" s="34">
        <v>9158</v>
      </c>
      <c r="H110" s="11" t="str">
        <f t="shared" si="22"/>
        <v>N/A</v>
      </c>
      <c r="I110" s="12" t="s">
        <v>217</v>
      </c>
      <c r="J110" s="12" t="s">
        <v>217</v>
      </c>
      <c r="K110" s="41" t="s">
        <v>732</v>
      </c>
      <c r="L110" s="9" t="str">
        <f t="shared" si="19"/>
        <v>No</v>
      </c>
    </row>
    <row r="111" spans="1:12" ht="25" x14ac:dyDescent="0.25">
      <c r="A111" s="2" t="s">
        <v>1185</v>
      </c>
      <c r="B111" s="33" t="s">
        <v>217</v>
      </c>
      <c r="C111" s="43" t="s">
        <v>217</v>
      </c>
      <c r="D111" s="11" t="str">
        <f t="shared" si="20"/>
        <v>N/A</v>
      </c>
      <c r="E111" s="43" t="s">
        <v>217</v>
      </c>
      <c r="F111" s="11" t="str">
        <f t="shared" si="21"/>
        <v>N/A</v>
      </c>
      <c r="G111" s="43">
        <v>3614.2472155</v>
      </c>
      <c r="H111" s="11" t="str">
        <f t="shared" si="22"/>
        <v>N/A</v>
      </c>
      <c r="I111" s="12" t="s">
        <v>217</v>
      </c>
      <c r="J111" s="12" t="s">
        <v>217</v>
      </c>
      <c r="K111" s="41" t="s">
        <v>732</v>
      </c>
      <c r="L111" s="9" t="str">
        <f t="shared" si="19"/>
        <v>No</v>
      </c>
    </row>
    <row r="112" spans="1:12" ht="25" x14ac:dyDescent="0.25">
      <c r="A112" s="2" t="s">
        <v>1186</v>
      </c>
      <c r="B112" s="33" t="s">
        <v>217</v>
      </c>
      <c r="C112" s="43" t="s">
        <v>217</v>
      </c>
      <c r="D112" s="11" t="str">
        <f t="shared" si="20"/>
        <v>N/A</v>
      </c>
      <c r="E112" s="43" t="s">
        <v>217</v>
      </c>
      <c r="F112" s="11" t="str">
        <f t="shared" si="21"/>
        <v>N/A</v>
      </c>
      <c r="G112" s="43">
        <v>40225314</v>
      </c>
      <c r="H112" s="11" t="str">
        <f t="shared" si="22"/>
        <v>N/A</v>
      </c>
      <c r="I112" s="12" t="s">
        <v>217</v>
      </c>
      <c r="J112" s="12" t="s">
        <v>217</v>
      </c>
      <c r="K112" s="41" t="s">
        <v>732</v>
      </c>
      <c r="L112" s="9" t="str">
        <f t="shared" si="19"/>
        <v>No</v>
      </c>
    </row>
    <row r="113" spans="1:12" x14ac:dyDescent="0.25">
      <c r="A113" s="2" t="s">
        <v>525</v>
      </c>
      <c r="B113" s="33" t="s">
        <v>217</v>
      </c>
      <c r="C113" s="43" t="s">
        <v>217</v>
      </c>
      <c r="D113" s="11" t="str">
        <f t="shared" si="20"/>
        <v>N/A</v>
      </c>
      <c r="E113" s="34" t="s">
        <v>217</v>
      </c>
      <c r="F113" s="11" t="str">
        <f t="shared" si="21"/>
        <v>N/A</v>
      </c>
      <c r="G113" s="34">
        <v>7729</v>
      </c>
      <c r="H113" s="11" t="str">
        <f t="shared" si="22"/>
        <v>N/A</v>
      </c>
      <c r="I113" s="12" t="s">
        <v>217</v>
      </c>
      <c r="J113" s="12" t="s">
        <v>217</v>
      </c>
      <c r="K113" s="41" t="s">
        <v>732</v>
      </c>
      <c r="L113" s="9" t="str">
        <f t="shared" si="19"/>
        <v>No</v>
      </c>
    </row>
    <row r="114" spans="1:12" ht="25" x14ac:dyDescent="0.25">
      <c r="A114" s="2" t="s">
        <v>1187</v>
      </c>
      <c r="B114" s="33" t="s">
        <v>217</v>
      </c>
      <c r="C114" s="43" t="s">
        <v>217</v>
      </c>
      <c r="D114" s="11" t="str">
        <f t="shared" si="20"/>
        <v>N/A</v>
      </c>
      <c r="E114" s="43" t="s">
        <v>217</v>
      </c>
      <c r="F114" s="11" t="str">
        <f t="shared" si="21"/>
        <v>N/A</v>
      </c>
      <c r="G114" s="43">
        <v>5204.4655194999996</v>
      </c>
      <c r="H114" s="11" t="str">
        <f t="shared" si="22"/>
        <v>N/A</v>
      </c>
      <c r="I114" s="12" t="s">
        <v>217</v>
      </c>
      <c r="J114" s="12" t="s">
        <v>217</v>
      </c>
      <c r="K114" s="41" t="s">
        <v>732</v>
      </c>
      <c r="L114" s="9" t="str">
        <f t="shared" si="19"/>
        <v>No</v>
      </c>
    </row>
    <row r="115" spans="1:12" ht="25" x14ac:dyDescent="0.25">
      <c r="A115" s="2" t="s">
        <v>1188</v>
      </c>
      <c r="B115" s="33" t="s">
        <v>217</v>
      </c>
      <c r="C115" s="43" t="s">
        <v>217</v>
      </c>
      <c r="D115" s="11" t="str">
        <f t="shared" ref="D115:D146" si="23">IF($B115="N/A","N/A",IF(C115&gt;10,"No",IF(C115&lt;-10,"No","Yes")))</f>
        <v>N/A</v>
      </c>
      <c r="E115" s="43" t="s">
        <v>217</v>
      </c>
      <c r="F115" s="11" t="str">
        <f t="shared" ref="F115:F146" si="24">IF($B115="N/A","N/A",IF(E115&gt;10,"No",IF(E115&lt;-10,"No","Yes")))</f>
        <v>N/A</v>
      </c>
      <c r="G115" s="43">
        <v>20255524</v>
      </c>
      <c r="H115" s="11" t="str">
        <f t="shared" ref="H115:H146" si="25">IF($B115="N/A","N/A",IF(G115&gt;10,"No",IF(G115&lt;-10,"No","Yes")))</f>
        <v>N/A</v>
      </c>
      <c r="I115" s="12" t="s">
        <v>217</v>
      </c>
      <c r="J115" s="12" t="s">
        <v>217</v>
      </c>
      <c r="K115" s="41" t="s">
        <v>732</v>
      </c>
      <c r="L115" s="9" t="str">
        <f t="shared" si="19"/>
        <v>No</v>
      </c>
    </row>
    <row r="116" spans="1:12" ht="25" x14ac:dyDescent="0.25">
      <c r="A116" s="2" t="s">
        <v>526</v>
      </c>
      <c r="B116" s="33" t="s">
        <v>217</v>
      </c>
      <c r="C116" s="43" t="s">
        <v>217</v>
      </c>
      <c r="D116" s="11" t="str">
        <f t="shared" si="23"/>
        <v>N/A</v>
      </c>
      <c r="E116" s="34" t="s">
        <v>217</v>
      </c>
      <c r="F116" s="11" t="str">
        <f t="shared" si="24"/>
        <v>N/A</v>
      </c>
      <c r="G116" s="34">
        <v>10540</v>
      </c>
      <c r="H116" s="11" t="str">
        <f t="shared" si="25"/>
        <v>N/A</v>
      </c>
      <c r="I116" s="12" t="s">
        <v>217</v>
      </c>
      <c r="J116" s="12" t="s">
        <v>217</v>
      </c>
      <c r="K116" s="41" t="s">
        <v>732</v>
      </c>
      <c r="L116" s="9" t="str">
        <f t="shared" si="19"/>
        <v>No</v>
      </c>
    </row>
    <row r="117" spans="1:12" ht="25" x14ac:dyDescent="0.25">
      <c r="A117" s="2" t="s">
        <v>1189</v>
      </c>
      <c r="B117" s="33" t="s">
        <v>217</v>
      </c>
      <c r="C117" s="43" t="s">
        <v>217</v>
      </c>
      <c r="D117" s="11" t="str">
        <f t="shared" si="23"/>
        <v>N/A</v>
      </c>
      <c r="E117" s="43" t="s">
        <v>217</v>
      </c>
      <c r="F117" s="11" t="str">
        <f t="shared" si="24"/>
        <v>N/A</v>
      </c>
      <c r="G117" s="43">
        <v>1921.7764706</v>
      </c>
      <c r="H117" s="11" t="str">
        <f t="shared" si="25"/>
        <v>N/A</v>
      </c>
      <c r="I117" s="12" t="s">
        <v>217</v>
      </c>
      <c r="J117" s="12" t="s">
        <v>217</v>
      </c>
      <c r="K117" s="41" t="s">
        <v>732</v>
      </c>
      <c r="L117" s="9" t="str">
        <f t="shared" si="19"/>
        <v>No</v>
      </c>
    </row>
    <row r="118" spans="1:12" ht="25" x14ac:dyDescent="0.25">
      <c r="A118" s="2" t="s">
        <v>1190</v>
      </c>
      <c r="B118" s="33" t="s">
        <v>217</v>
      </c>
      <c r="C118" s="43" t="s">
        <v>217</v>
      </c>
      <c r="D118" s="11" t="str">
        <f t="shared" si="23"/>
        <v>N/A</v>
      </c>
      <c r="E118" s="43" t="s">
        <v>217</v>
      </c>
      <c r="F118" s="11" t="str">
        <f t="shared" si="24"/>
        <v>N/A</v>
      </c>
      <c r="G118" s="43">
        <v>0</v>
      </c>
      <c r="H118" s="11" t="str">
        <f t="shared" si="25"/>
        <v>N/A</v>
      </c>
      <c r="I118" s="12" t="s">
        <v>217</v>
      </c>
      <c r="J118" s="12" t="s">
        <v>217</v>
      </c>
      <c r="K118" s="41" t="s">
        <v>732</v>
      </c>
      <c r="L118" s="9" t="str">
        <f t="shared" si="19"/>
        <v>No</v>
      </c>
    </row>
    <row r="119" spans="1:12" ht="25" x14ac:dyDescent="0.25">
      <c r="A119" s="2" t="s">
        <v>527</v>
      </c>
      <c r="B119" s="33" t="s">
        <v>217</v>
      </c>
      <c r="C119" s="43" t="s">
        <v>217</v>
      </c>
      <c r="D119" s="11" t="str">
        <f t="shared" si="23"/>
        <v>N/A</v>
      </c>
      <c r="E119" s="34" t="s">
        <v>217</v>
      </c>
      <c r="F119" s="11" t="str">
        <f t="shared" si="24"/>
        <v>N/A</v>
      </c>
      <c r="G119" s="34">
        <v>0</v>
      </c>
      <c r="H119" s="11" t="str">
        <f t="shared" si="25"/>
        <v>N/A</v>
      </c>
      <c r="I119" s="12" t="s">
        <v>217</v>
      </c>
      <c r="J119" s="12" t="s">
        <v>217</v>
      </c>
      <c r="K119" s="41" t="s">
        <v>732</v>
      </c>
      <c r="L119" s="9" t="str">
        <f t="shared" si="19"/>
        <v>No</v>
      </c>
    </row>
    <row r="120" spans="1:12" ht="25" x14ac:dyDescent="0.25">
      <c r="A120" s="2" t="s">
        <v>1191</v>
      </c>
      <c r="B120" s="33" t="s">
        <v>217</v>
      </c>
      <c r="C120" s="43" t="s">
        <v>217</v>
      </c>
      <c r="D120" s="11" t="str">
        <f t="shared" si="23"/>
        <v>N/A</v>
      </c>
      <c r="E120" s="43" t="s">
        <v>217</v>
      </c>
      <c r="F120" s="11" t="str">
        <f t="shared" si="24"/>
        <v>N/A</v>
      </c>
      <c r="G120" s="43" t="s">
        <v>1742</v>
      </c>
      <c r="H120" s="11" t="str">
        <f t="shared" si="25"/>
        <v>N/A</v>
      </c>
      <c r="I120" s="12" t="s">
        <v>217</v>
      </c>
      <c r="J120" s="12" t="s">
        <v>217</v>
      </c>
      <c r="K120" s="41" t="s">
        <v>732</v>
      </c>
      <c r="L120" s="9" t="str">
        <f t="shared" si="19"/>
        <v>No</v>
      </c>
    </row>
    <row r="121" spans="1:12" ht="25" x14ac:dyDescent="0.25">
      <c r="A121" s="2" t="s">
        <v>1192</v>
      </c>
      <c r="B121" s="33" t="s">
        <v>217</v>
      </c>
      <c r="C121" s="43" t="s">
        <v>217</v>
      </c>
      <c r="D121" s="11" t="str">
        <f t="shared" si="23"/>
        <v>N/A</v>
      </c>
      <c r="E121" s="43" t="s">
        <v>217</v>
      </c>
      <c r="F121" s="11" t="str">
        <f t="shared" si="24"/>
        <v>N/A</v>
      </c>
      <c r="G121" s="43">
        <v>141219346</v>
      </c>
      <c r="H121" s="11" t="str">
        <f t="shared" si="25"/>
        <v>N/A</v>
      </c>
      <c r="I121" s="12" t="s">
        <v>217</v>
      </c>
      <c r="J121" s="12" t="s">
        <v>217</v>
      </c>
      <c r="K121" s="41" t="s">
        <v>732</v>
      </c>
      <c r="L121" s="9" t="str">
        <f t="shared" si="19"/>
        <v>No</v>
      </c>
    </row>
    <row r="122" spans="1:12" x14ac:dyDescent="0.25">
      <c r="A122" s="2" t="s">
        <v>528</v>
      </c>
      <c r="B122" s="33" t="s">
        <v>217</v>
      </c>
      <c r="C122" s="43" t="s">
        <v>217</v>
      </c>
      <c r="D122" s="11" t="str">
        <f t="shared" si="23"/>
        <v>N/A</v>
      </c>
      <c r="E122" s="34" t="s">
        <v>217</v>
      </c>
      <c r="F122" s="11" t="str">
        <f t="shared" si="24"/>
        <v>N/A</v>
      </c>
      <c r="G122" s="34">
        <v>9684</v>
      </c>
      <c r="H122" s="11" t="str">
        <f t="shared" si="25"/>
        <v>N/A</v>
      </c>
      <c r="I122" s="12" t="s">
        <v>217</v>
      </c>
      <c r="J122" s="12" t="s">
        <v>217</v>
      </c>
      <c r="K122" s="41" t="s">
        <v>732</v>
      </c>
      <c r="L122" s="9" t="str">
        <f t="shared" si="19"/>
        <v>No</v>
      </c>
    </row>
    <row r="123" spans="1:12" ht="25" x14ac:dyDescent="0.25">
      <c r="A123" s="2" t="s">
        <v>1193</v>
      </c>
      <c r="B123" s="33" t="s">
        <v>217</v>
      </c>
      <c r="C123" s="43" t="s">
        <v>217</v>
      </c>
      <c r="D123" s="11" t="str">
        <f t="shared" si="23"/>
        <v>N/A</v>
      </c>
      <c r="E123" s="43" t="s">
        <v>217</v>
      </c>
      <c r="F123" s="11" t="str">
        <f t="shared" si="24"/>
        <v>N/A</v>
      </c>
      <c r="G123" s="43">
        <v>14582.749484</v>
      </c>
      <c r="H123" s="11" t="str">
        <f t="shared" si="25"/>
        <v>N/A</v>
      </c>
      <c r="I123" s="12" t="s">
        <v>217</v>
      </c>
      <c r="J123" s="12" t="s">
        <v>217</v>
      </c>
      <c r="K123" s="41" t="s">
        <v>732</v>
      </c>
      <c r="L123" s="9" t="str">
        <f t="shared" si="19"/>
        <v>No</v>
      </c>
    </row>
    <row r="124" spans="1:12" ht="25" x14ac:dyDescent="0.25">
      <c r="A124" s="2" t="s">
        <v>1194</v>
      </c>
      <c r="B124" s="33" t="s">
        <v>217</v>
      </c>
      <c r="C124" s="43" t="s">
        <v>217</v>
      </c>
      <c r="D124" s="11" t="str">
        <f t="shared" si="23"/>
        <v>N/A</v>
      </c>
      <c r="E124" s="43" t="s">
        <v>217</v>
      </c>
      <c r="F124" s="11" t="str">
        <f t="shared" si="24"/>
        <v>N/A</v>
      </c>
      <c r="G124" s="43">
        <v>32685107</v>
      </c>
      <c r="H124" s="11" t="str">
        <f t="shared" si="25"/>
        <v>N/A</v>
      </c>
      <c r="I124" s="12" t="s">
        <v>217</v>
      </c>
      <c r="J124" s="12" t="s">
        <v>217</v>
      </c>
      <c r="K124" s="41" t="s">
        <v>732</v>
      </c>
      <c r="L124" s="9" t="str">
        <f t="shared" si="19"/>
        <v>No</v>
      </c>
    </row>
    <row r="125" spans="1:12" ht="25" x14ac:dyDescent="0.25">
      <c r="A125" s="2" t="s">
        <v>529</v>
      </c>
      <c r="B125" s="33" t="s">
        <v>217</v>
      </c>
      <c r="C125" s="43" t="s">
        <v>217</v>
      </c>
      <c r="D125" s="11" t="str">
        <f t="shared" si="23"/>
        <v>N/A</v>
      </c>
      <c r="E125" s="34" t="s">
        <v>217</v>
      </c>
      <c r="F125" s="11" t="str">
        <f t="shared" si="24"/>
        <v>N/A</v>
      </c>
      <c r="G125" s="34">
        <v>22884</v>
      </c>
      <c r="H125" s="11" t="str">
        <f t="shared" si="25"/>
        <v>N/A</v>
      </c>
      <c r="I125" s="12" t="s">
        <v>217</v>
      </c>
      <c r="J125" s="12" t="s">
        <v>217</v>
      </c>
      <c r="K125" s="41" t="s">
        <v>732</v>
      </c>
      <c r="L125" s="9" t="str">
        <f t="shared" si="19"/>
        <v>No</v>
      </c>
    </row>
    <row r="126" spans="1:12" ht="25" x14ac:dyDescent="0.25">
      <c r="A126" s="2" t="s">
        <v>1195</v>
      </c>
      <c r="B126" s="33" t="s">
        <v>217</v>
      </c>
      <c r="C126" s="43" t="s">
        <v>217</v>
      </c>
      <c r="D126" s="11" t="str">
        <f t="shared" si="23"/>
        <v>N/A</v>
      </c>
      <c r="E126" s="43" t="s">
        <v>217</v>
      </c>
      <c r="F126" s="11" t="str">
        <f t="shared" si="24"/>
        <v>N/A</v>
      </c>
      <c r="G126" s="43">
        <v>1428.2951843999999</v>
      </c>
      <c r="H126" s="11" t="str">
        <f t="shared" si="25"/>
        <v>N/A</v>
      </c>
      <c r="I126" s="12" t="s">
        <v>217</v>
      </c>
      <c r="J126" s="12" t="s">
        <v>217</v>
      </c>
      <c r="K126" s="41" t="s">
        <v>732</v>
      </c>
      <c r="L126" s="9" t="str">
        <f t="shared" si="19"/>
        <v>No</v>
      </c>
    </row>
    <row r="127" spans="1:12" ht="25" x14ac:dyDescent="0.25">
      <c r="A127" s="2" t="s">
        <v>1196</v>
      </c>
      <c r="B127" s="33" t="s">
        <v>217</v>
      </c>
      <c r="C127" s="43" t="s">
        <v>217</v>
      </c>
      <c r="D127" s="11" t="str">
        <f t="shared" si="23"/>
        <v>N/A</v>
      </c>
      <c r="E127" s="43" t="s">
        <v>217</v>
      </c>
      <c r="F127" s="11" t="str">
        <f t="shared" si="24"/>
        <v>N/A</v>
      </c>
      <c r="G127" s="43">
        <v>35237562</v>
      </c>
      <c r="H127" s="11" t="str">
        <f t="shared" si="25"/>
        <v>N/A</v>
      </c>
      <c r="I127" s="12" t="s">
        <v>217</v>
      </c>
      <c r="J127" s="12" t="s">
        <v>217</v>
      </c>
      <c r="K127" s="41" t="s">
        <v>732</v>
      </c>
      <c r="L127" s="9" t="str">
        <f t="shared" si="19"/>
        <v>No</v>
      </c>
    </row>
    <row r="128" spans="1:12" x14ac:dyDescent="0.25">
      <c r="A128" s="2" t="s">
        <v>530</v>
      </c>
      <c r="B128" s="33" t="s">
        <v>217</v>
      </c>
      <c r="C128" s="43" t="s">
        <v>217</v>
      </c>
      <c r="D128" s="11" t="str">
        <f t="shared" si="23"/>
        <v>N/A</v>
      </c>
      <c r="E128" s="34" t="s">
        <v>217</v>
      </c>
      <c r="F128" s="11" t="str">
        <f t="shared" si="24"/>
        <v>N/A</v>
      </c>
      <c r="G128" s="34">
        <v>11006</v>
      </c>
      <c r="H128" s="11" t="str">
        <f t="shared" si="25"/>
        <v>N/A</v>
      </c>
      <c r="I128" s="12" t="s">
        <v>217</v>
      </c>
      <c r="J128" s="12" t="s">
        <v>217</v>
      </c>
      <c r="K128" s="41" t="s">
        <v>732</v>
      </c>
      <c r="L128" s="9" t="str">
        <f t="shared" si="19"/>
        <v>No</v>
      </c>
    </row>
    <row r="129" spans="1:12" ht="25" x14ac:dyDescent="0.25">
      <c r="A129" s="2" t="s">
        <v>1197</v>
      </c>
      <c r="B129" s="33" t="s">
        <v>217</v>
      </c>
      <c r="C129" s="43" t="s">
        <v>217</v>
      </c>
      <c r="D129" s="11" t="str">
        <f t="shared" si="23"/>
        <v>N/A</v>
      </c>
      <c r="E129" s="43" t="s">
        <v>217</v>
      </c>
      <c r="F129" s="11" t="str">
        <f t="shared" si="24"/>
        <v>N/A</v>
      </c>
      <c r="G129" s="43">
        <v>3201.6683627000002</v>
      </c>
      <c r="H129" s="11" t="str">
        <f t="shared" si="25"/>
        <v>N/A</v>
      </c>
      <c r="I129" s="12" t="s">
        <v>217</v>
      </c>
      <c r="J129" s="12" t="s">
        <v>217</v>
      </c>
      <c r="K129" s="41" t="s">
        <v>732</v>
      </c>
      <c r="L129" s="9" t="str">
        <f t="shared" si="19"/>
        <v>No</v>
      </c>
    </row>
    <row r="130" spans="1:12" ht="25" x14ac:dyDescent="0.25">
      <c r="A130" s="2" t="s">
        <v>1198</v>
      </c>
      <c r="B130" s="33" t="s">
        <v>217</v>
      </c>
      <c r="C130" s="43" t="s">
        <v>217</v>
      </c>
      <c r="D130" s="11" t="str">
        <f t="shared" si="23"/>
        <v>N/A</v>
      </c>
      <c r="E130" s="43" t="s">
        <v>217</v>
      </c>
      <c r="F130" s="11" t="str">
        <f t="shared" si="24"/>
        <v>N/A</v>
      </c>
      <c r="G130" s="43">
        <v>62890</v>
      </c>
      <c r="H130" s="11" t="str">
        <f t="shared" si="25"/>
        <v>N/A</v>
      </c>
      <c r="I130" s="12" t="s">
        <v>217</v>
      </c>
      <c r="J130" s="12" t="s">
        <v>217</v>
      </c>
      <c r="K130" s="41" t="s">
        <v>732</v>
      </c>
      <c r="L130" s="9" t="str">
        <f t="shared" si="19"/>
        <v>No</v>
      </c>
    </row>
    <row r="131" spans="1:12" x14ac:dyDescent="0.25">
      <c r="A131" s="2" t="s">
        <v>531</v>
      </c>
      <c r="B131" s="33" t="s">
        <v>217</v>
      </c>
      <c r="C131" s="43" t="s">
        <v>217</v>
      </c>
      <c r="D131" s="11" t="str">
        <f t="shared" si="23"/>
        <v>N/A</v>
      </c>
      <c r="E131" s="34" t="s">
        <v>217</v>
      </c>
      <c r="F131" s="11" t="str">
        <f t="shared" si="24"/>
        <v>N/A</v>
      </c>
      <c r="G131" s="34">
        <v>11</v>
      </c>
      <c r="H131" s="11" t="str">
        <f t="shared" si="25"/>
        <v>N/A</v>
      </c>
      <c r="I131" s="12" t="s">
        <v>217</v>
      </c>
      <c r="J131" s="12" t="s">
        <v>217</v>
      </c>
      <c r="K131" s="41" t="s">
        <v>732</v>
      </c>
      <c r="L131" s="9" t="str">
        <f t="shared" si="19"/>
        <v>No</v>
      </c>
    </row>
    <row r="132" spans="1:12" ht="25" x14ac:dyDescent="0.25">
      <c r="A132" s="2" t="s">
        <v>1199</v>
      </c>
      <c r="B132" s="33" t="s">
        <v>217</v>
      </c>
      <c r="C132" s="43" t="s">
        <v>217</v>
      </c>
      <c r="D132" s="11" t="str">
        <f t="shared" si="23"/>
        <v>N/A</v>
      </c>
      <c r="E132" s="43" t="s">
        <v>217</v>
      </c>
      <c r="F132" s="11" t="str">
        <f t="shared" si="24"/>
        <v>N/A</v>
      </c>
      <c r="G132" s="43">
        <v>10481.666667</v>
      </c>
      <c r="H132" s="11" t="str">
        <f t="shared" si="25"/>
        <v>N/A</v>
      </c>
      <c r="I132" s="12" t="s">
        <v>217</v>
      </c>
      <c r="J132" s="12" t="s">
        <v>217</v>
      </c>
      <c r="K132" s="41" t="s">
        <v>732</v>
      </c>
      <c r="L132" s="9" t="str">
        <f t="shared" si="19"/>
        <v>No</v>
      </c>
    </row>
    <row r="133" spans="1:12" x14ac:dyDescent="0.25">
      <c r="A133" s="2" t="s">
        <v>1200</v>
      </c>
      <c r="B133" s="33" t="s">
        <v>217</v>
      </c>
      <c r="C133" s="43" t="s">
        <v>217</v>
      </c>
      <c r="D133" s="11" t="str">
        <f t="shared" si="23"/>
        <v>N/A</v>
      </c>
      <c r="E133" s="43" t="s">
        <v>217</v>
      </c>
      <c r="F133" s="11" t="str">
        <f t="shared" si="24"/>
        <v>N/A</v>
      </c>
      <c r="G133" s="43">
        <v>52011504</v>
      </c>
      <c r="H133" s="11" t="str">
        <f t="shared" si="25"/>
        <v>N/A</v>
      </c>
      <c r="I133" s="12" t="s">
        <v>217</v>
      </c>
      <c r="J133" s="12" t="s">
        <v>217</v>
      </c>
      <c r="K133" s="41" t="s">
        <v>732</v>
      </c>
      <c r="L133" s="9" t="str">
        <f t="shared" si="19"/>
        <v>No</v>
      </c>
    </row>
    <row r="134" spans="1:12" x14ac:dyDescent="0.25">
      <c r="A134" s="2" t="s">
        <v>532</v>
      </c>
      <c r="B134" s="33" t="s">
        <v>217</v>
      </c>
      <c r="C134" s="43" t="s">
        <v>217</v>
      </c>
      <c r="D134" s="11" t="str">
        <f t="shared" si="23"/>
        <v>N/A</v>
      </c>
      <c r="E134" s="34" t="s">
        <v>217</v>
      </c>
      <c r="F134" s="11" t="str">
        <f t="shared" si="24"/>
        <v>N/A</v>
      </c>
      <c r="G134" s="34">
        <v>2108</v>
      </c>
      <c r="H134" s="11" t="str">
        <f t="shared" si="25"/>
        <v>N/A</v>
      </c>
      <c r="I134" s="12" t="s">
        <v>217</v>
      </c>
      <c r="J134" s="12" t="s">
        <v>217</v>
      </c>
      <c r="K134" s="41" t="s">
        <v>732</v>
      </c>
      <c r="L134" s="9" t="str">
        <f t="shared" si="19"/>
        <v>No</v>
      </c>
    </row>
    <row r="135" spans="1:12" x14ac:dyDescent="0.25">
      <c r="A135" s="2" t="s">
        <v>1201</v>
      </c>
      <c r="B135" s="33" t="s">
        <v>217</v>
      </c>
      <c r="C135" s="43" t="s">
        <v>217</v>
      </c>
      <c r="D135" s="11" t="str">
        <f t="shared" si="23"/>
        <v>N/A</v>
      </c>
      <c r="E135" s="43" t="s">
        <v>217</v>
      </c>
      <c r="F135" s="11" t="str">
        <f t="shared" si="24"/>
        <v>N/A</v>
      </c>
      <c r="G135" s="43">
        <v>24673.388994000001</v>
      </c>
      <c r="H135" s="11" t="str">
        <f t="shared" si="25"/>
        <v>N/A</v>
      </c>
      <c r="I135" s="12" t="s">
        <v>217</v>
      </c>
      <c r="J135" s="12" t="s">
        <v>217</v>
      </c>
      <c r="K135" s="41" t="s">
        <v>732</v>
      </c>
      <c r="L135" s="9" t="str">
        <f t="shared" si="19"/>
        <v>No</v>
      </c>
    </row>
    <row r="136" spans="1:12" x14ac:dyDescent="0.25">
      <c r="A136" s="2" t="s">
        <v>1202</v>
      </c>
      <c r="B136" s="33" t="s">
        <v>217</v>
      </c>
      <c r="C136" s="43" t="s">
        <v>217</v>
      </c>
      <c r="D136" s="11" t="str">
        <f t="shared" si="23"/>
        <v>N/A</v>
      </c>
      <c r="E136" s="43" t="s">
        <v>217</v>
      </c>
      <c r="F136" s="11" t="str">
        <f t="shared" si="24"/>
        <v>N/A</v>
      </c>
      <c r="G136" s="43">
        <v>46760162</v>
      </c>
      <c r="H136" s="11" t="str">
        <f t="shared" si="25"/>
        <v>N/A</v>
      </c>
      <c r="I136" s="12" t="s">
        <v>217</v>
      </c>
      <c r="J136" s="12" t="s">
        <v>217</v>
      </c>
      <c r="K136" s="41" t="s">
        <v>732</v>
      </c>
      <c r="L136" s="9" t="str">
        <f t="shared" si="19"/>
        <v>No</v>
      </c>
    </row>
    <row r="137" spans="1:12" x14ac:dyDescent="0.25">
      <c r="A137" s="2" t="s">
        <v>533</v>
      </c>
      <c r="B137" s="33" t="s">
        <v>217</v>
      </c>
      <c r="C137" s="43" t="s">
        <v>217</v>
      </c>
      <c r="D137" s="11" t="str">
        <f t="shared" si="23"/>
        <v>N/A</v>
      </c>
      <c r="E137" s="34" t="s">
        <v>217</v>
      </c>
      <c r="F137" s="11" t="str">
        <f t="shared" si="24"/>
        <v>N/A</v>
      </c>
      <c r="G137" s="34">
        <v>908</v>
      </c>
      <c r="H137" s="11" t="str">
        <f t="shared" si="25"/>
        <v>N/A</v>
      </c>
      <c r="I137" s="12" t="s">
        <v>217</v>
      </c>
      <c r="J137" s="12" t="s">
        <v>217</v>
      </c>
      <c r="K137" s="41" t="s">
        <v>732</v>
      </c>
      <c r="L137" s="9" t="str">
        <f t="shared" si="19"/>
        <v>No</v>
      </c>
    </row>
    <row r="138" spans="1:12" x14ac:dyDescent="0.25">
      <c r="A138" s="2" t="s">
        <v>1203</v>
      </c>
      <c r="B138" s="33" t="s">
        <v>217</v>
      </c>
      <c r="C138" s="43" t="s">
        <v>217</v>
      </c>
      <c r="D138" s="11" t="str">
        <f t="shared" si="23"/>
        <v>N/A</v>
      </c>
      <c r="E138" s="43" t="s">
        <v>217</v>
      </c>
      <c r="F138" s="11" t="str">
        <f t="shared" si="24"/>
        <v>N/A</v>
      </c>
      <c r="G138" s="43">
        <v>51497.975770999998</v>
      </c>
      <c r="H138" s="11" t="str">
        <f t="shared" si="25"/>
        <v>N/A</v>
      </c>
      <c r="I138" s="12" t="s">
        <v>217</v>
      </c>
      <c r="J138" s="12" t="s">
        <v>217</v>
      </c>
      <c r="K138" s="41" t="s">
        <v>732</v>
      </c>
      <c r="L138" s="9" t="str">
        <f t="shared" si="19"/>
        <v>No</v>
      </c>
    </row>
    <row r="139" spans="1:12" x14ac:dyDescent="0.25">
      <c r="A139" s="48" t="s">
        <v>405</v>
      </c>
      <c r="B139" s="14" t="s">
        <v>217</v>
      </c>
      <c r="C139" s="14" t="s">
        <v>217</v>
      </c>
      <c r="D139" s="11" t="str">
        <f t="shared" si="23"/>
        <v>N/A</v>
      </c>
      <c r="E139" s="14">
        <v>12906173444</v>
      </c>
      <c r="F139" s="11" t="str">
        <f t="shared" si="24"/>
        <v>N/A</v>
      </c>
      <c r="G139" s="14">
        <v>14684803742</v>
      </c>
      <c r="H139" s="11" t="str">
        <f t="shared" si="25"/>
        <v>N/A</v>
      </c>
      <c r="I139" s="12" t="s">
        <v>217</v>
      </c>
      <c r="J139" s="12">
        <v>13.78</v>
      </c>
      <c r="K139" s="14" t="s">
        <v>217</v>
      </c>
      <c r="L139" s="9" t="str">
        <f t="shared" ref="L139:L158" si="26">IF(J139="Div by 0", "N/A", IF(K139="N/A","N/A", IF(J139&gt;VALUE(MID(K139,1,2)), "No", IF(J139&lt;-1*VALUE(MID(K139,1,2)), "No", "Yes"))))</f>
        <v>N/A</v>
      </c>
    </row>
    <row r="140" spans="1:12" x14ac:dyDescent="0.25">
      <c r="A140" s="48" t="s">
        <v>1204</v>
      </c>
      <c r="B140" s="14" t="s">
        <v>217</v>
      </c>
      <c r="C140" s="14" t="s">
        <v>217</v>
      </c>
      <c r="D140" s="11" t="str">
        <f t="shared" si="23"/>
        <v>N/A</v>
      </c>
      <c r="E140" s="14">
        <v>4277.4170408999998</v>
      </c>
      <c r="F140" s="11" t="str">
        <f t="shared" si="24"/>
        <v>N/A</v>
      </c>
      <c r="G140" s="14">
        <v>4507.1762024</v>
      </c>
      <c r="H140" s="11" t="str">
        <f t="shared" si="25"/>
        <v>N/A</v>
      </c>
      <c r="I140" s="12" t="s">
        <v>217</v>
      </c>
      <c r="J140" s="12">
        <v>5.3710000000000004</v>
      </c>
      <c r="K140" s="14" t="s">
        <v>217</v>
      </c>
      <c r="L140" s="9" t="str">
        <f t="shared" si="26"/>
        <v>N/A</v>
      </c>
    </row>
    <row r="141" spans="1:12" x14ac:dyDescent="0.25">
      <c r="A141" s="48" t="s">
        <v>406</v>
      </c>
      <c r="B141" s="14" t="s">
        <v>217</v>
      </c>
      <c r="C141" s="14">
        <v>64930718</v>
      </c>
      <c r="D141" s="11" t="str">
        <f t="shared" si="23"/>
        <v>N/A</v>
      </c>
      <c r="E141" s="14">
        <v>138620776</v>
      </c>
      <c r="F141" s="11" t="str">
        <f t="shared" si="24"/>
        <v>N/A</v>
      </c>
      <c r="G141" s="14">
        <v>133101554</v>
      </c>
      <c r="H141" s="11" t="str">
        <f t="shared" si="25"/>
        <v>N/A</v>
      </c>
      <c r="I141" s="12">
        <v>113.5</v>
      </c>
      <c r="J141" s="12">
        <v>-3.98</v>
      </c>
      <c r="K141" s="14" t="s">
        <v>217</v>
      </c>
      <c r="L141" s="9" t="str">
        <f t="shared" si="26"/>
        <v>N/A</v>
      </c>
    </row>
    <row r="142" spans="1:12" x14ac:dyDescent="0.25">
      <c r="A142" s="48" t="s">
        <v>1205</v>
      </c>
      <c r="B142" s="14" t="s">
        <v>217</v>
      </c>
      <c r="C142" s="14">
        <v>5282.7856154999999</v>
      </c>
      <c r="D142" s="11" t="str">
        <f t="shared" si="23"/>
        <v>N/A</v>
      </c>
      <c r="E142" s="14">
        <v>6635.7480133999998</v>
      </c>
      <c r="F142" s="11" t="str">
        <f t="shared" si="24"/>
        <v>N/A</v>
      </c>
      <c r="G142" s="14">
        <v>7488.1324332000004</v>
      </c>
      <c r="H142" s="11" t="str">
        <f t="shared" si="25"/>
        <v>N/A</v>
      </c>
      <c r="I142" s="12">
        <v>25.61</v>
      </c>
      <c r="J142" s="12">
        <v>12.85</v>
      </c>
      <c r="K142" s="14" t="s">
        <v>217</v>
      </c>
      <c r="L142" s="9" t="str">
        <f t="shared" si="26"/>
        <v>N/A</v>
      </c>
    </row>
    <row r="143" spans="1:12" x14ac:dyDescent="0.25">
      <c r="A143" s="48" t="s">
        <v>407</v>
      </c>
      <c r="B143" s="14" t="s">
        <v>217</v>
      </c>
      <c r="C143" s="14">
        <v>79812061</v>
      </c>
      <c r="D143" s="11" t="str">
        <f t="shared" si="23"/>
        <v>N/A</v>
      </c>
      <c r="E143" s="14">
        <v>79748962</v>
      </c>
      <c r="F143" s="11" t="str">
        <f t="shared" si="24"/>
        <v>N/A</v>
      </c>
      <c r="G143" s="14">
        <v>93727564</v>
      </c>
      <c r="H143" s="11" t="str">
        <f t="shared" si="25"/>
        <v>N/A</v>
      </c>
      <c r="I143" s="12">
        <v>-7.9000000000000001E-2</v>
      </c>
      <c r="J143" s="12">
        <v>17.53</v>
      </c>
      <c r="K143" s="14" t="s">
        <v>217</v>
      </c>
      <c r="L143" s="9" t="str">
        <f t="shared" si="26"/>
        <v>N/A</v>
      </c>
    </row>
    <row r="144" spans="1:12" x14ac:dyDescent="0.25">
      <c r="A144" s="48" t="s">
        <v>1206</v>
      </c>
      <c r="B144" s="14" t="s">
        <v>217</v>
      </c>
      <c r="C144" s="14">
        <v>336.06776342000001</v>
      </c>
      <c r="D144" s="11" t="str">
        <f t="shared" si="23"/>
        <v>N/A</v>
      </c>
      <c r="E144" s="14">
        <v>319.71712983999998</v>
      </c>
      <c r="F144" s="11" t="str">
        <f t="shared" si="24"/>
        <v>N/A</v>
      </c>
      <c r="G144" s="14">
        <v>325.36384906000001</v>
      </c>
      <c r="H144" s="11" t="str">
        <f t="shared" si="25"/>
        <v>N/A</v>
      </c>
      <c r="I144" s="12">
        <v>-4.87</v>
      </c>
      <c r="J144" s="12">
        <v>1.766</v>
      </c>
      <c r="K144" s="14" t="s">
        <v>217</v>
      </c>
      <c r="L144" s="9" t="str">
        <f t="shared" si="26"/>
        <v>N/A</v>
      </c>
    </row>
    <row r="145" spans="1:13" x14ac:dyDescent="0.25">
      <c r="A145" s="48" t="s">
        <v>408</v>
      </c>
      <c r="B145" s="14" t="s">
        <v>217</v>
      </c>
      <c r="C145" s="14" t="s">
        <v>217</v>
      </c>
      <c r="D145" s="11" t="str">
        <f t="shared" si="23"/>
        <v>N/A</v>
      </c>
      <c r="E145" s="14">
        <v>139947755</v>
      </c>
      <c r="F145" s="11" t="str">
        <f t="shared" si="24"/>
        <v>N/A</v>
      </c>
      <c r="G145" s="14">
        <v>147167726</v>
      </c>
      <c r="H145" s="11" t="str">
        <f t="shared" si="25"/>
        <v>N/A</v>
      </c>
      <c r="I145" s="12" t="s">
        <v>217</v>
      </c>
      <c r="J145" s="12">
        <v>5.1589999999999998</v>
      </c>
      <c r="K145" s="14" t="s">
        <v>217</v>
      </c>
      <c r="L145" s="9" t="str">
        <f t="shared" si="26"/>
        <v>N/A</v>
      </c>
    </row>
    <row r="146" spans="1:13" x14ac:dyDescent="0.25">
      <c r="A146" s="48" t="s">
        <v>1207</v>
      </c>
      <c r="B146" s="14" t="s">
        <v>217</v>
      </c>
      <c r="C146" s="14" t="s">
        <v>217</v>
      </c>
      <c r="D146" s="11" t="str">
        <f t="shared" si="23"/>
        <v>N/A</v>
      </c>
      <c r="E146" s="14">
        <v>3674.8091012</v>
      </c>
      <c r="F146" s="11" t="str">
        <f t="shared" si="24"/>
        <v>N/A</v>
      </c>
      <c r="G146" s="14">
        <v>4000.6449736</v>
      </c>
      <c r="H146" s="11" t="str">
        <f t="shared" si="25"/>
        <v>N/A</v>
      </c>
      <c r="I146" s="12" t="s">
        <v>217</v>
      </c>
      <c r="J146" s="12">
        <v>8.8670000000000009</v>
      </c>
      <c r="K146" s="14" t="s">
        <v>217</v>
      </c>
      <c r="L146" s="9" t="str">
        <f t="shared" si="26"/>
        <v>N/A</v>
      </c>
    </row>
    <row r="147" spans="1:13" x14ac:dyDescent="0.25">
      <c r="A147" s="48" t="s">
        <v>409</v>
      </c>
      <c r="B147" s="14" t="s">
        <v>217</v>
      </c>
      <c r="C147" s="14" t="s">
        <v>217</v>
      </c>
      <c r="D147" s="11" t="str">
        <f t="shared" ref="D147:D160" si="27">IF($B147="N/A","N/A",IF(C147&gt;10,"No",IF(C147&lt;-10,"No","Yes")))</f>
        <v>N/A</v>
      </c>
      <c r="E147" s="14">
        <v>747058286</v>
      </c>
      <c r="F147" s="11" t="str">
        <f t="shared" ref="F147:F160" si="28">IF($B147="N/A","N/A",IF(E147&gt;10,"No",IF(E147&lt;-10,"No","Yes")))</f>
        <v>N/A</v>
      </c>
      <c r="G147" s="14">
        <v>919766935</v>
      </c>
      <c r="H147" s="11" t="str">
        <f t="shared" ref="H147:H160" si="29">IF($B147="N/A","N/A",IF(G147&gt;10,"No",IF(G147&lt;-10,"No","Yes")))</f>
        <v>N/A</v>
      </c>
      <c r="I147" s="12" t="s">
        <v>217</v>
      </c>
      <c r="J147" s="12">
        <v>23.12</v>
      </c>
      <c r="K147" s="14" t="s">
        <v>217</v>
      </c>
      <c r="L147" s="9" t="str">
        <f t="shared" si="26"/>
        <v>N/A</v>
      </c>
    </row>
    <row r="148" spans="1:13" x14ac:dyDescent="0.25">
      <c r="A148" s="48" t="s">
        <v>1208</v>
      </c>
      <c r="B148" s="14" t="s">
        <v>217</v>
      </c>
      <c r="C148" s="14" t="s">
        <v>217</v>
      </c>
      <c r="D148" s="11" t="str">
        <f t="shared" si="27"/>
        <v>N/A</v>
      </c>
      <c r="E148" s="14">
        <v>3445.5865158000001</v>
      </c>
      <c r="F148" s="11" t="str">
        <f t="shared" si="28"/>
        <v>N/A</v>
      </c>
      <c r="G148" s="14">
        <v>3751.9761404000001</v>
      </c>
      <c r="H148" s="11" t="str">
        <f t="shared" si="29"/>
        <v>N/A</v>
      </c>
      <c r="I148" s="12" t="s">
        <v>217</v>
      </c>
      <c r="J148" s="12">
        <v>8.8919999999999995</v>
      </c>
      <c r="K148" s="14" t="s">
        <v>217</v>
      </c>
      <c r="L148" s="9" t="str">
        <f t="shared" si="26"/>
        <v>N/A</v>
      </c>
    </row>
    <row r="149" spans="1:13" x14ac:dyDescent="0.25">
      <c r="A149" s="48" t="s">
        <v>410</v>
      </c>
      <c r="B149" s="14" t="s">
        <v>217</v>
      </c>
      <c r="C149" s="14">
        <v>5699848</v>
      </c>
      <c r="D149" s="11" t="str">
        <f t="shared" si="27"/>
        <v>N/A</v>
      </c>
      <c r="E149" s="14">
        <v>2293954</v>
      </c>
      <c r="F149" s="11" t="str">
        <f t="shared" si="28"/>
        <v>N/A</v>
      </c>
      <c r="G149" s="14">
        <v>508750</v>
      </c>
      <c r="H149" s="11" t="str">
        <f t="shared" si="29"/>
        <v>N/A</v>
      </c>
      <c r="I149" s="12">
        <v>-59.8</v>
      </c>
      <c r="J149" s="12">
        <v>-77.8</v>
      </c>
      <c r="K149" s="14" t="s">
        <v>217</v>
      </c>
      <c r="L149" s="9" t="str">
        <f t="shared" si="26"/>
        <v>N/A</v>
      </c>
    </row>
    <row r="150" spans="1:13" x14ac:dyDescent="0.25">
      <c r="A150" s="48" t="s">
        <v>1209</v>
      </c>
      <c r="B150" s="14" t="s">
        <v>217</v>
      </c>
      <c r="C150" s="14">
        <v>139.70558102000001</v>
      </c>
      <c r="D150" s="11" t="str">
        <f t="shared" si="27"/>
        <v>N/A</v>
      </c>
      <c r="E150" s="14">
        <v>58.201502003999998</v>
      </c>
      <c r="F150" s="11" t="str">
        <f t="shared" si="28"/>
        <v>N/A</v>
      </c>
      <c r="G150" s="14">
        <v>218.44139115999999</v>
      </c>
      <c r="H150" s="11" t="str">
        <f t="shared" si="29"/>
        <v>N/A</v>
      </c>
      <c r="I150" s="12">
        <v>-58.3</v>
      </c>
      <c r="J150" s="12">
        <v>275.3</v>
      </c>
      <c r="K150" s="14" t="s">
        <v>217</v>
      </c>
      <c r="L150" s="9" t="str">
        <f t="shared" si="26"/>
        <v>N/A</v>
      </c>
    </row>
    <row r="151" spans="1:13" x14ac:dyDescent="0.25">
      <c r="A151" s="48" t="s">
        <v>411</v>
      </c>
      <c r="B151" s="14" t="s">
        <v>217</v>
      </c>
      <c r="C151" s="14" t="s">
        <v>217</v>
      </c>
      <c r="D151" s="11" t="str">
        <f t="shared" si="27"/>
        <v>N/A</v>
      </c>
      <c r="E151" s="14">
        <v>0</v>
      </c>
      <c r="F151" s="11" t="str">
        <f t="shared" si="28"/>
        <v>N/A</v>
      </c>
      <c r="G151" s="14">
        <v>0</v>
      </c>
      <c r="H151" s="11" t="str">
        <f t="shared" si="29"/>
        <v>N/A</v>
      </c>
      <c r="I151" s="12" t="s">
        <v>217</v>
      </c>
      <c r="J151" s="12" t="s">
        <v>1742</v>
      </c>
      <c r="K151" s="14" t="s">
        <v>217</v>
      </c>
      <c r="L151" s="9" t="str">
        <f t="shared" si="26"/>
        <v>N/A</v>
      </c>
    </row>
    <row r="152" spans="1:13" x14ac:dyDescent="0.25">
      <c r="A152" s="48" t="s">
        <v>1210</v>
      </c>
      <c r="B152" s="14" t="s">
        <v>217</v>
      </c>
      <c r="C152" s="14" t="s">
        <v>217</v>
      </c>
      <c r="D152" s="11" t="str">
        <f t="shared" si="27"/>
        <v>N/A</v>
      </c>
      <c r="E152" s="14" t="s">
        <v>1742</v>
      </c>
      <c r="F152" s="11" t="str">
        <f t="shared" si="28"/>
        <v>N/A</v>
      </c>
      <c r="G152" s="14" t="s">
        <v>1742</v>
      </c>
      <c r="H152" s="11" t="str">
        <f t="shared" si="29"/>
        <v>N/A</v>
      </c>
      <c r="I152" s="12" t="s">
        <v>217</v>
      </c>
      <c r="J152" s="12" t="s">
        <v>1742</v>
      </c>
      <c r="K152" s="14" t="s">
        <v>217</v>
      </c>
      <c r="L152" s="9" t="str">
        <f t="shared" si="26"/>
        <v>N/A</v>
      </c>
    </row>
    <row r="153" spans="1:13" x14ac:dyDescent="0.25">
      <c r="A153" s="48" t="s">
        <v>412</v>
      </c>
      <c r="B153" s="14" t="s">
        <v>217</v>
      </c>
      <c r="C153" s="14" t="s">
        <v>217</v>
      </c>
      <c r="D153" s="11" t="str">
        <f t="shared" si="27"/>
        <v>N/A</v>
      </c>
      <c r="E153" s="14">
        <v>0</v>
      </c>
      <c r="F153" s="11" t="str">
        <f t="shared" si="28"/>
        <v>N/A</v>
      </c>
      <c r="G153" s="14">
        <v>0</v>
      </c>
      <c r="H153" s="11" t="str">
        <f t="shared" si="29"/>
        <v>N/A</v>
      </c>
      <c r="I153" s="12" t="s">
        <v>217</v>
      </c>
      <c r="J153" s="12" t="s">
        <v>1742</v>
      </c>
      <c r="K153" s="14" t="s">
        <v>217</v>
      </c>
      <c r="L153" s="9" t="str">
        <f t="shared" si="26"/>
        <v>N/A</v>
      </c>
      <c r="M153" s="52"/>
    </row>
    <row r="154" spans="1:13" x14ac:dyDescent="0.25">
      <c r="A154" s="48" t="s">
        <v>1211</v>
      </c>
      <c r="B154" s="14" t="s">
        <v>217</v>
      </c>
      <c r="C154" s="14" t="s">
        <v>217</v>
      </c>
      <c r="D154" s="11" t="str">
        <f t="shared" si="27"/>
        <v>N/A</v>
      </c>
      <c r="E154" s="14" t="s">
        <v>1742</v>
      </c>
      <c r="F154" s="11" t="str">
        <f t="shared" si="28"/>
        <v>N/A</v>
      </c>
      <c r="G154" s="14" t="s">
        <v>1742</v>
      </c>
      <c r="H154" s="11" t="str">
        <f t="shared" si="29"/>
        <v>N/A</v>
      </c>
      <c r="I154" s="12" t="s">
        <v>217</v>
      </c>
      <c r="J154" s="12" t="s">
        <v>1742</v>
      </c>
      <c r="K154" s="14" t="s">
        <v>217</v>
      </c>
      <c r="L154" s="9" t="str">
        <f t="shared" si="26"/>
        <v>N/A</v>
      </c>
      <c r="M154" s="53"/>
    </row>
    <row r="155" spans="1:13" x14ac:dyDescent="0.25">
      <c r="A155" s="48" t="s">
        <v>413</v>
      </c>
      <c r="B155" s="14" t="s">
        <v>217</v>
      </c>
      <c r="C155" s="14" t="s">
        <v>217</v>
      </c>
      <c r="D155" s="11" t="str">
        <f t="shared" si="27"/>
        <v>N/A</v>
      </c>
      <c r="E155" s="14">
        <v>0</v>
      </c>
      <c r="F155" s="11" t="str">
        <f t="shared" si="28"/>
        <v>N/A</v>
      </c>
      <c r="G155" s="14">
        <v>0</v>
      </c>
      <c r="H155" s="11" t="str">
        <f t="shared" si="29"/>
        <v>N/A</v>
      </c>
      <c r="I155" s="12" t="s">
        <v>217</v>
      </c>
      <c r="J155" s="12" t="s">
        <v>1742</v>
      </c>
      <c r="K155" s="14" t="s">
        <v>217</v>
      </c>
      <c r="L155" s="9" t="str">
        <f t="shared" si="26"/>
        <v>N/A</v>
      </c>
    </row>
    <row r="156" spans="1:13" x14ac:dyDescent="0.25">
      <c r="A156" s="48" t="s">
        <v>1212</v>
      </c>
      <c r="B156" s="14" t="s">
        <v>217</v>
      </c>
      <c r="C156" s="14" t="s">
        <v>217</v>
      </c>
      <c r="D156" s="11" t="str">
        <f t="shared" si="27"/>
        <v>N/A</v>
      </c>
      <c r="E156" s="14" t="s">
        <v>1742</v>
      </c>
      <c r="F156" s="11" t="str">
        <f t="shared" si="28"/>
        <v>N/A</v>
      </c>
      <c r="G156" s="14" t="s">
        <v>1742</v>
      </c>
      <c r="H156" s="11" t="str">
        <f t="shared" si="29"/>
        <v>N/A</v>
      </c>
      <c r="I156" s="12" t="s">
        <v>217</v>
      </c>
      <c r="J156" s="12" t="s">
        <v>1742</v>
      </c>
      <c r="K156" s="14" t="s">
        <v>217</v>
      </c>
      <c r="L156" s="9" t="str">
        <f t="shared" si="26"/>
        <v>N/A</v>
      </c>
    </row>
    <row r="157" spans="1:13" x14ac:dyDescent="0.25">
      <c r="A157" s="48" t="s">
        <v>414</v>
      </c>
      <c r="B157" s="14" t="s">
        <v>217</v>
      </c>
      <c r="C157" s="14" t="s">
        <v>217</v>
      </c>
      <c r="D157" s="11" t="str">
        <f t="shared" si="27"/>
        <v>N/A</v>
      </c>
      <c r="E157" s="14">
        <v>0</v>
      </c>
      <c r="F157" s="11" t="str">
        <f t="shared" si="28"/>
        <v>N/A</v>
      </c>
      <c r="G157" s="14">
        <v>0</v>
      </c>
      <c r="H157" s="11" t="str">
        <f t="shared" si="29"/>
        <v>N/A</v>
      </c>
      <c r="I157" s="12" t="s">
        <v>217</v>
      </c>
      <c r="J157" s="12" t="s">
        <v>1742</v>
      </c>
      <c r="K157" s="14" t="s">
        <v>217</v>
      </c>
      <c r="L157" s="9" t="str">
        <f t="shared" si="26"/>
        <v>N/A</v>
      </c>
    </row>
    <row r="158" spans="1:13" x14ac:dyDescent="0.25">
      <c r="A158" s="48" t="s">
        <v>1213</v>
      </c>
      <c r="B158" s="14" t="s">
        <v>217</v>
      </c>
      <c r="C158" s="14" t="s">
        <v>217</v>
      </c>
      <c r="D158" s="11" t="str">
        <f t="shared" si="27"/>
        <v>N/A</v>
      </c>
      <c r="E158" s="14" t="s">
        <v>1742</v>
      </c>
      <c r="F158" s="11" t="str">
        <f t="shared" si="28"/>
        <v>N/A</v>
      </c>
      <c r="G158" s="14" t="s">
        <v>1742</v>
      </c>
      <c r="H158" s="11" t="str">
        <f t="shared" si="29"/>
        <v>N/A</v>
      </c>
      <c r="I158" s="12" t="s">
        <v>217</v>
      </c>
      <c r="J158" s="12" t="s">
        <v>1742</v>
      </c>
      <c r="K158" s="14" t="s">
        <v>217</v>
      </c>
      <c r="L158" s="9" t="str">
        <f t="shared" si="26"/>
        <v>N/A</v>
      </c>
    </row>
    <row r="159" spans="1:13" ht="25" x14ac:dyDescent="0.25">
      <c r="A159" s="48" t="s">
        <v>415</v>
      </c>
      <c r="B159" s="14" t="s">
        <v>217</v>
      </c>
      <c r="C159" s="14" t="s">
        <v>217</v>
      </c>
      <c r="D159" s="11" t="str">
        <f t="shared" si="27"/>
        <v>N/A</v>
      </c>
      <c r="E159" s="14">
        <v>0</v>
      </c>
      <c r="F159" s="11" t="str">
        <f t="shared" si="28"/>
        <v>N/A</v>
      </c>
      <c r="G159" s="14">
        <v>0</v>
      </c>
      <c r="H159" s="11" t="str">
        <f t="shared" si="29"/>
        <v>N/A</v>
      </c>
      <c r="I159" s="12" t="s">
        <v>217</v>
      </c>
      <c r="J159" s="12" t="s">
        <v>1742</v>
      </c>
      <c r="K159" s="14" t="s">
        <v>217</v>
      </c>
      <c r="L159" s="9" t="str">
        <f t="shared" ref="L159:L160" si="30">IF(J159="Div by 0", "N/A", IF(K159="N/A","N/A", IF(J159&gt;VALUE(MID(K159,1,2)), "No", IF(J159&lt;-1*VALUE(MID(K159,1,2)), "No", "Yes"))))</f>
        <v>N/A</v>
      </c>
    </row>
    <row r="160" spans="1:13" ht="25" x14ac:dyDescent="0.25">
      <c r="A160" s="48" t="s">
        <v>1214</v>
      </c>
      <c r="B160" s="14" t="s">
        <v>217</v>
      </c>
      <c r="C160" s="14" t="s">
        <v>217</v>
      </c>
      <c r="D160" s="11" t="str">
        <f t="shared" si="27"/>
        <v>N/A</v>
      </c>
      <c r="E160" s="14" t="s">
        <v>1742</v>
      </c>
      <c r="F160" s="11" t="str">
        <f t="shared" si="28"/>
        <v>N/A</v>
      </c>
      <c r="G160" s="14" t="s">
        <v>1742</v>
      </c>
      <c r="H160" s="11" t="str">
        <f t="shared" si="29"/>
        <v>N/A</v>
      </c>
      <c r="I160" s="12" t="s">
        <v>217</v>
      </c>
      <c r="J160" s="12" t="s">
        <v>1742</v>
      </c>
      <c r="K160" s="14" t="s">
        <v>217</v>
      </c>
      <c r="L160" s="9" t="str">
        <f t="shared" si="30"/>
        <v>N/A</v>
      </c>
    </row>
    <row r="161" spans="1:16" x14ac:dyDescent="0.25">
      <c r="A161" s="48" t="s">
        <v>416</v>
      </c>
      <c r="B161" s="14" t="s">
        <v>217</v>
      </c>
      <c r="C161" s="14">
        <v>0</v>
      </c>
      <c r="D161" s="14" t="s">
        <v>217</v>
      </c>
      <c r="E161" s="14">
        <v>0</v>
      </c>
      <c r="F161" s="14" t="s">
        <v>217</v>
      </c>
      <c r="G161" s="14">
        <v>0</v>
      </c>
      <c r="H161" s="14" t="s">
        <v>217</v>
      </c>
      <c r="I161" s="12" t="s">
        <v>1742</v>
      </c>
      <c r="J161" s="12" t="s">
        <v>1742</v>
      </c>
      <c r="K161" s="14" t="s">
        <v>217</v>
      </c>
      <c r="L161" s="9" t="str">
        <f>IF(J161="Div by 0", "N/A", IF(K161="N/A","N/A", IF(J161&gt;VALUE(MID(K161,1,2)), "No", IF(J161&lt;-1*VALUE(MID(K161,1,2)), "No", "Yes"))))</f>
        <v>N/A</v>
      </c>
    </row>
    <row r="162" spans="1:16" ht="25" x14ac:dyDescent="0.25">
      <c r="A162" s="48" t="s">
        <v>1215</v>
      </c>
      <c r="B162" s="14" t="s">
        <v>217</v>
      </c>
      <c r="C162" s="14" t="s">
        <v>1742</v>
      </c>
      <c r="D162" s="14" t="s">
        <v>217</v>
      </c>
      <c r="E162" s="14" t="s">
        <v>1742</v>
      </c>
      <c r="F162" s="14" t="s">
        <v>217</v>
      </c>
      <c r="G162" s="14" t="s">
        <v>1742</v>
      </c>
      <c r="H162" s="14" t="s">
        <v>217</v>
      </c>
      <c r="I162" s="12" t="s">
        <v>1742</v>
      </c>
      <c r="J162" s="12" t="s">
        <v>1742</v>
      </c>
      <c r="K162" s="14" t="s">
        <v>217</v>
      </c>
      <c r="L162" s="9" t="str">
        <f>IF(J162="Div by 0", "N/A", IF(K162="N/A","N/A", IF(J162&gt;VALUE(MID(K162,1,2)), "No", IF(J162&lt;-1*VALUE(MID(K162,1,2)), "No", "Yes"))))</f>
        <v>N/A</v>
      </c>
    </row>
    <row r="163" spans="1:16" ht="25" x14ac:dyDescent="0.25">
      <c r="A163" s="48" t="s">
        <v>417</v>
      </c>
      <c r="B163" s="14" t="s">
        <v>217</v>
      </c>
      <c r="C163" s="14">
        <v>0</v>
      </c>
      <c r="D163" s="14" t="s">
        <v>217</v>
      </c>
      <c r="E163" s="14">
        <v>0</v>
      </c>
      <c r="F163" s="14" t="s">
        <v>217</v>
      </c>
      <c r="G163" s="14">
        <v>0</v>
      </c>
      <c r="H163" s="14" t="s">
        <v>217</v>
      </c>
      <c r="I163" s="12" t="s">
        <v>1742</v>
      </c>
      <c r="J163" s="12" t="s">
        <v>1742</v>
      </c>
      <c r="K163" s="14" t="s">
        <v>217</v>
      </c>
      <c r="L163" s="9" t="str">
        <f>IF(J163="Div by 0", "N/A", IF(K163="N/A","N/A", IF(J163&gt;VALUE(MID(K163,1,2)), "No", IF(J163&lt;-1*VALUE(MID(K163,1,2)), "No", "Yes"))))</f>
        <v>N/A</v>
      </c>
      <c r="N163" s="53"/>
    </row>
    <row r="164" spans="1:16" x14ac:dyDescent="0.25">
      <c r="A164" s="48" t="s">
        <v>1227</v>
      </c>
      <c r="B164" s="113" t="s">
        <v>217</v>
      </c>
      <c r="C164" s="113">
        <v>2493.8018140999998</v>
      </c>
      <c r="D164" s="112" t="str">
        <f t="shared" ref="D164:D166" si="31">IF($B164="N/A","N/A",IF(C164&gt;10,"No",IF(C164&lt;-10,"No","Yes")))</f>
        <v>N/A</v>
      </c>
      <c r="E164" s="113">
        <v>2454.6924872</v>
      </c>
      <c r="F164" s="112" t="str">
        <f t="shared" ref="F164:F166" si="32">IF($B164="N/A","N/A",IF(E164&gt;10,"No",IF(E164&lt;-10,"No","Yes")))</f>
        <v>N/A</v>
      </c>
      <c r="G164" s="113">
        <v>2496.1365154999999</v>
      </c>
      <c r="H164" s="112" t="str">
        <f t="shared" ref="H164:H166" si="33">IF($B164="N/A","N/A",IF(G164&gt;10,"No",IF(G164&lt;-10,"No","Yes")))</f>
        <v>N/A</v>
      </c>
      <c r="I164" s="114">
        <v>-1.57</v>
      </c>
      <c r="J164" s="114">
        <v>1.6879999999999999</v>
      </c>
      <c r="K164" s="115" t="s">
        <v>732</v>
      </c>
      <c r="L164" s="116" t="str">
        <f>IF(J164="Div by 0", "N/A", IF(OR(J164="N/A",K164="N/A"),"N/A", IF(J164&gt;VALUE(MID(K164,1,2)), "No", IF(J164&lt;-1*VALUE(MID(K164,1,2)), "No", "Yes"))))</f>
        <v>Yes</v>
      </c>
      <c r="N164" s="53"/>
    </row>
    <row r="165" spans="1:16" x14ac:dyDescent="0.25">
      <c r="A165" s="48" t="s">
        <v>1216</v>
      </c>
      <c r="B165" s="113" t="s">
        <v>217</v>
      </c>
      <c r="C165" s="113">
        <v>2493.8018140999998</v>
      </c>
      <c r="D165" s="112" t="str">
        <f t="shared" si="31"/>
        <v>N/A</v>
      </c>
      <c r="E165" s="113">
        <v>2454.6924872</v>
      </c>
      <c r="F165" s="112" t="str">
        <f t="shared" si="32"/>
        <v>N/A</v>
      </c>
      <c r="G165" s="113">
        <v>2496.1365154999999</v>
      </c>
      <c r="H165" s="112" t="str">
        <f t="shared" si="33"/>
        <v>N/A</v>
      </c>
      <c r="I165" s="114">
        <v>-1.57</v>
      </c>
      <c r="J165" s="114">
        <v>1.6879999999999999</v>
      </c>
      <c r="K165" s="115" t="s">
        <v>732</v>
      </c>
      <c r="L165" s="116" t="str">
        <f t="shared" ref="L165:L166" si="34">IF(J165="Div by 0", "N/A", IF(OR(J165="N/A",K165="N/A"),"N/A", IF(J165&gt;VALUE(MID(K165,1,2)), "No", IF(J165&lt;-1*VALUE(MID(K165,1,2)), "No", "Yes"))))</f>
        <v>Yes</v>
      </c>
      <c r="N165" s="53"/>
    </row>
    <row r="166" spans="1:16" x14ac:dyDescent="0.25">
      <c r="A166" s="48" t="s">
        <v>1217</v>
      </c>
      <c r="B166" s="113" t="s">
        <v>217</v>
      </c>
      <c r="C166" s="113" t="s">
        <v>1742</v>
      </c>
      <c r="D166" s="112" t="str">
        <f t="shared" si="31"/>
        <v>N/A</v>
      </c>
      <c r="E166" s="113" t="s">
        <v>1742</v>
      </c>
      <c r="F166" s="112" t="str">
        <f t="shared" si="32"/>
        <v>N/A</v>
      </c>
      <c r="G166" s="113" t="s">
        <v>1742</v>
      </c>
      <c r="H166" s="112" t="str">
        <f t="shared" si="33"/>
        <v>N/A</v>
      </c>
      <c r="I166" s="114" t="s">
        <v>1742</v>
      </c>
      <c r="J166" s="114" t="s">
        <v>1742</v>
      </c>
      <c r="K166" s="115" t="s">
        <v>732</v>
      </c>
      <c r="L166" s="116" t="str">
        <f t="shared" si="34"/>
        <v>N/A</v>
      </c>
      <c r="O166" s="53"/>
      <c r="P166" s="53"/>
    </row>
    <row r="167" spans="1:16" s="18" customFormat="1" ht="12" customHeight="1" x14ac:dyDescent="0.25">
      <c r="A167" s="151" t="s">
        <v>1648</v>
      </c>
      <c r="B167" s="152"/>
      <c r="C167" s="152"/>
      <c r="D167" s="152"/>
      <c r="E167" s="152"/>
      <c r="F167" s="152"/>
      <c r="G167" s="152"/>
      <c r="H167" s="152"/>
      <c r="I167" s="152"/>
      <c r="J167" s="152"/>
      <c r="K167" s="152"/>
      <c r="L167" s="153"/>
    </row>
    <row r="168" spans="1:16" s="18" customFormat="1" ht="12.75" customHeight="1" x14ac:dyDescent="0.25">
      <c r="A168" s="145" t="s">
        <v>1646</v>
      </c>
      <c r="B168" s="146"/>
      <c r="C168" s="146"/>
      <c r="D168" s="146"/>
      <c r="E168" s="146"/>
      <c r="F168" s="146"/>
      <c r="G168" s="146"/>
      <c r="H168" s="146"/>
      <c r="I168" s="146"/>
      <c r="J168" s="146"/>
      <c r="K168" s="146"/>
      <c r="L168" s="147"/>
    </row>
  </sheetData>
  <mergeCells count="5">
    <mergeCell ref="A4:K4"/>
    <mergeCell ref="A2:L2"/>
    <mergeCell ref="A167:L167"/>
    <mergeCell ref="A168:L168"/>
    <mergeCell ref="A1:L1"/>
  </mergeCells>
  <printOptions headings="1"/>
  <pageMargins left="0.75" right="0.75" top="1" bottom="0.75" header="0.5" footer="0.5"/>
  <pageSetup scale="61" fitToHeight="20" orientation="landscape" useFirstPageNumber="1" r:id="rId1"/>
  <headerFooter alignWithMargins="0">
    <oddFooter>&amp;R&amp;A Page &amp;P</oddFooter>
  </headerFooter>
  <rowBreaks count="1" manualBreakCount="1">
    <brk id="111" max="11" man="1"/>
  </row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9"/>
  <dimension ref="A1:L228"/>
  <sheetViews>
    <sheetView zoomScaleNormal="100" zoomScaleSheetLayoutView="80" workbookViewId="0">
      <pane xSplit="2" ySplit="5" topLeftCell="F21"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26" customWidth="1"/>
    <col min="2" max="2" width="10.7265625" style="26"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26"/>
  </cols>
  <sheetData>
    <row r="1" spans="1:12" s="17" customFormat="1" ht="18.75" customHeight="1" x14ac:dyDescent="0.25">
      <c r="A1" s="136" t="s">
        <v>1681</v>
      </c>
      <c r="B1" s="137"/>
      <c r="C1" s="137"/>
      <c r="D1" s="137"/>
      <c r="E1" s="137"/>
      <c r="F1" s="137"/>
      <c r="G1" s="137"/>
      <c r="H1" s="137"/>
      <c r="I1" s="137"/>
      <c r="J1" s="137"/>
      <c r="K1" s="137"/>
      <c r="L1" s="138"/>
    </row>
    <row r="2" spans="1:12" ht="55.5" customHeight="1" x14ac:dyDescent="0.3">
      <c r="A2" s="154" t="s">
        <v>1608</v>
      </c>
      <c r="B2" s="155"/>
      <c r="C2" s="155"/>
      <c r="D2" s="155"/>
      <c r="E2" s="155"/>
      <c r="F2" s="155"/>
      <c r="G2" s="155"/>
      <c r="H2" s="155"/>
      <c r="I2" s="155"/>
      <c r="J2" s="155"/>
      <c r="K2" s="155"/>
      <c r="L2" s="156"/>
    </row>
    <row r="3" spans="1:12" s="18" customFormat="1" ht="13" x14ac:dyDescent="0.3">
      <c r="A3" s="134" t="s">
        <v>1741</v>
      </c>
      <c r="B3" s="19"/>
      <c r="C3" s="19"/>
      <c r="D3" s="19"/>
      <c r="E3" s="19"/>
      <c r="F3" s="19"/>
      <c r="G3" s="19"/>
      <c r="H3" s="19"/>
      <c r="I3" s="19"/>
      <c r="J3" s="19"/>
      <c r="K3" s="20"/>
    </row>
    <row r="4" spans="1:12" ht="13" x14ac:dyDescent="0.3">
      <c r="A4" s="157" t="s">
        <v>650</v>
      </c>
      <c r="B4" s="158"/>
      <c r="C4" s="158"/>
      <c r="D4" s="158"/>
      <c r="E4" s="158"/>
      <c r="F4" s="158"/>
      <c r="G4" s="158"/>
      <c r="H4" s="158"/>
      <c r="I4" s="158"/>
      <c r="J4" s="158"/>
      <c r="K4" s="159"/>
    </row>
    <row r="5" spans="1:12" s="15" customFormat="1" ht="63" customHeight="1" x14ac:dyDescent="0.3">
      <c r="A5" s="37" t="s">
        <v>11</v>
      </c>
      <c r="B5" s="22" t="s">
        <v>216</v>
      </c>
      <c r="C5" s="22" t="s">
        <v>1670</v>
      </c>
      <c r="D5" s="22" t="s">
        <v>1676</v>
      </c>
      <c r="E5" s="22" t="s">
        <v>651</v>
      </c>
      <c r="F5" s="22" t="s">
        <v>1672</v>
      </c>
      <c r="G5" s="22" t="s">
        <v>652</v>
      </c>
      <c r="H5" s="22" t="s">
        <v>1673</v>
      </c>
      <c r="I5" s="38" t="s">
        <v>1674</v>
      </c>
      <c r="J5" s="38" t="s">
        <v>1675</v>
      </c>
      <c r="K5" s="39" t="s">
        <v>737</v>
      </c>
      <c r="L5" s="40" t="s">
        <v>736</v>
      </c>
    </row>
    <row r="6" spans="1:12" x14ac:dyDescent="0.25">
      <c r="A6" s="16" t="s">
        <v>0</v>
      </c>
      <c r="B6" s="131" t="s">
        <v>217</v>
      </c>
      <c r="C6" s="131">
        <v>2806119</v>
      </c>
      <c r="D6" s="112" t="str">
        <f t="shared" ref="D6:D11" si="0">IF($B6="N/A","N/A",IF(C6&gt;10,"No",IF(C6&lt;-10,"No","Yes")))</f>
        <v>N/A</v>
      </c>
      <c r="E6" s="131">
        <v>3185632</v>
      </c>
      <c r="F6" s="112" t="str">
        <f t="shared" ref="F6:F11" si="1">IF($B6="N/A","N/A",IF(E6&gt;10,"No",IF(E6&lt;-10,"No","Yes")))</f>
        <v>N/A</v>
      </c>
      <c r="G6" s="131">
        <v>3440329</v>
      </c>
      <c r="H6" s="112" t="str">
        <f t="shared" ref="H6:H11" si="2">IF($B6="N/A","N/A",IF(G6&gt;10,"No",IF(G6&lt;-10,"No","Yes")))</f>
        <v>N/A</v>
      </c>
      <c r="I6" s="114">
        <v>13.52</v>
      </c>
      <c r="J6" s="114">
        <v>7.9950000000000001</v>
      </c>
      <c r="K6" s="131" t="s">
        <v>732</v>
      </c>
      <c r="L6" s="116" t="str">
        <f t="shared" ref="L6:L14" si="3">IF(J6="Div by 0", "N/A", IF(K6="N/A","N/A", IF(J6&gt;VALUE(MID(K6,1,2)), "No", IF(J6&lt;-1*VALUE(MID(K6,1,2)), "No", "Yes"))))</f>
        <v>Yes</v>
      </c>
    </row>
    <row r="7" spans="1:12" x14ac:dyDescent="0.25">
      <c r="A7" s="16" t="s">
        <v>100</v>
      </c>
      <c r="B7" s="115" t="s">
        <v>217</v>
      </c>
      <c r="C7" s="131">
        <v>228557</v>
      </c>
      <c r="D7" s="112" t="str">
        <f t="shared" si="0"/>
        <v>N/A</v>
      </c>
      <c r="E7" s="131">
        <v>242630</v>
      </c>
      <c r="F7" s="112" t="str">
        <f t="shared" si="1"/>
        <v>N/A</v>
      </c>
      <c r="G7" s="131">
        <v>252469</v>
      </c>
      <c r="H7" s="112" t="str">
        <f t="shared" si="2"/>
        <v>N/A</v>
      </c>
      <c r="I7" s="114">
        <v>6.157</v>
      </c>
      <c r="J7" s="114">
        <v>4.0549999999999997</v>
      </c>
      <c r="K7" s="115" t="s">
        <v>732</v>
      </c>
      <c r="L7" s="116" t="str">
        <f t="shared" si="3"/>
        <v>Yes</v>
      </c>
    </row>
    <row r="8" spans="1:12" x14ac:dyDescent="0.25">
      <c r="A8" s="16" t="s">
        <v>101</v>
      </c>
      <c r="B8" s="115" t="s">
        <v>217</v>
      </c>
      <c r="C8" s="131">
        <v>471352</v>
      </c>
      <c r="D8" s="112" t="str">
        <f t="shared" si="0"/>
        <v>N/A</v>
      </c>
      <c r="E8" s="131">
        <v>515176</v>
      </c>
      <c r="F8" s="112" t="str">
        <f t="shared" si="1"/>
        <v>N/A</v>
      </c>
      <c r="G8" s="131">
        <v>528577</v>
      </c>
      <c r="H8" s="112" t="str">
        <f t="shared" si="2"/>
        <v>N/A</v>
      </c>
      <c r="I8" s="114">
        <v>9.298</v>
      </c>
      <c r="J8" s="114">
        <v>2.601</v>
      </c>
      <c r="K8" s="115" t="s">
        <v>732</v>
      </c>
      <c r="L8" s="116" t="str">
        <f t="shared" si="3"/>
        <v>Yes</v>
      </c>
    </row>
    <row r="9" spans="1:12" x14ac:dyDescent="0.25">
      <c r="A9" s="16" t="s">
        <v>104</v>
      </c>
      <c r="B9" s="115" t="s">
        <v>217</v>
      </c>
      <c r="C9" s="131">
        <v>1557166</v>
      </c>
      <c r="D9" s="112" t="str">
        <f t="shared" si="0"/>
        <v>N/A</v>
      </c>
      <c r="E9" s="131">
        <v>1771408</v>
      </c>
      <c r="F9" s="112" t="str">
        <f t="shared" si="1"/>
        <v>N/A</v>
      </c>
      <c r="G9" s="131">
        <v>1919707</v>
      </c>
      <c r="H9" s="112" t="str">
        <f t="shared" si="2"/>
        <v>N/A</v>
      </c>
      <c r="I9" s="114">
        <v>13.76</v>
      </c>
      <c r="J9" s="114">
        <v>8.3719999999999999</v>
      </c>
      <c r="K9" s="115" t="s">
        <v>732</v>
      </c>
      <c r="L9" s="116" t="str">
        <f t="shared" si="3"/>
        <v>Yes</v>
      </c>
    </row>
    <row r="10" spans="1:12" x14ac:dyDescent="0.25">
      <c r="A10" s="16" t="s">
        <v>105</v>
      </c>
      <c r="B10" s="115" t="s">
        <v>217</v>
      </c>
      <c r="C10" s="131">
        <v>549044</v>
      </c>
      <c r="D10" s="112" t="str">
        <f t="shared" si="0"/>
        <v>N/A</v>
      </c>
      <c r="E10" s="131">
        <v>656418</v>
      </c>
      <c r="F10" s="112" t="str">
        <f t="shared" si="1"/>
        <v>N/A</v>
      </c>
      <c r="G10" s="131">
        <v>739576</v>
      </c>
      <c r="H10" s="112" t="str">
        <f t="shared" si="2"/>
        <v>N/A</v>
      </c>
      <c r="I10" s="114">
        <v>19.559999999999999</v>
      </c>
      <c r="J10" s="114">
        <v>12.67</v>
      </c>
      <c r="K10" s="115" t="s">
        <v>732</v>
      </c>
      <c r="L10" s="116" t="str">
        <f t="shared" si="3"/>
        <v>Yes</v>
      </c>
    </row>
    <row r="11" spans="1:12" x14ac:dyDescent="0.25">
      <c r="A11" s="16" t="s">
        <v>77</v>
      </c>
      <c r="B11" s="131" t="s">
        <v>217</v>
      </c>
      <c r="C11" s="131">
        <v>2081068.99</v>
      </c>
      <c r="D11" s="112" t="str">
        <f t="shared" si="0"/>
        <v>N/A</v>
      </c>
      <c r="E11" s="131">
        <v>2424572.33</v>
      </c>
      <c r="F11" s="112" t="str">
        <f t="shared" si="1"/>
        <v>N/A</v>
      </c>
      <c r="G11" s="131">
        <v>2619430.52</v>
      </c>
      <c r="H11" s="112" t="str">
        <f t="shared" si="2"/>
        <v>N/A</v>
      </c>
      <c r="I11" s="114">
        <v>16.510000000000002</v>
      </c>
      <c r="J11" s="114">
        <v>8.0370000000000008</v>
      </c>
      <c r="K11" s="131" t="s">
        <v>733</v>
      </c>
      <c r="L11" s="116" t="str">
        <f t="shared" si="3"/>
        <v>Yes</v>
      </c>
    </row>
    <row r="12" spans="1:12" x14ac:dyDescent="0.25">
      <c r="A12" s="16" t="s">
        <v>115</v>
      </c>
      <c r="B12" s="131" t="s">
        <v>217</v>
      </c>
      <c r="C12" s="131">
        <v>362705</v>
      </c>
      <c r="D12" s="131" t="s">
        <v>217</v>
      </c>
      <c r="E12" s="131">
        <v>386239</v>
      </c>
      <c r="F12" s="131" t="s">
        <v>217</v>
      </c>
      <c r="G12" s="131">
        <v>399539</v>
      </c>
      <c r="H12" s="131" t="s">
        <v>217</v>
      </c>
      <c r="I12" s="114">
        <v>6.4880000000000004</v>
      </c>
      <c r="J12" s="114">
        <v>3.4430000000000001</v>
      </c>
      <c r="K12" s="131" t="s">
        <v>733</v>
      </c>
      <c r="L12" s="116" t="str">
        <f t="shared" si="3"/>
        <v>Yes</v>
      </c>
    </row>
    <row r="13" spans="1:12" x14ac:dyDescent="0.25">
      <c r="A13" s="16" t="s">
        <v>449</v>
      </c>
      <c r="B13" s="131" t="s">
        <v>217</v>
      </c>
      <c r="C13" s="131">
        <v>206295</v>
      </c>
      <c r="D13" s="131" t="s">
        <v>217</v>
      </c>
      <c r="E13" s="131">
        <v>218502</v>
      </c>
      <c r="F13" s="131" t="s">
        <v>217</v>
      </c>
      <c r="G13" s="131">
        <v>227723</v>
      </c>
      <c r="H13" s="131" t="s">
        <v>217</v>
      </c>
      <c r="I13" s="114">
        <v>5.9169999999999998</v>
      </c>
      <c r="J13" s="114">
        <v>4.22</v>
      </c>
      <c r="K13" s="131" t="s">
        <v>733</v>
      </c>
      <c r="L13" s="116" t="str">
        <f t="shared" si="3"/>
        <v>Yes</v>
      </c>
    </row>
    <row r="14" spans="1:12" x14ac:dyDescent="0.25">
      <c r="A14" s="16" t="s">
        <v>450</v>
      </c>
      <c r="B14" s="131" t="s">
        <v>217</v>
      </c>
      <c r="C14" s="131">
        <v>153842</v>
      </c>
      <c r="D14" s="131" t="s">
        <v>217</v>
      </c>
      <c r="E14" s="131">
        <v>164277</v>
      </c>
      <c r="F14" s="131" t="s">
        <v>217</v>
      </c>
      <c r="G14" s="131">
        <v>168091</v>
      </c>
      <c r="H14" s="131" t="s">
        <v>217</v>
      </c>
      <c r="I14" s="114">
        <v>6.7830000000000004</v>
      </c>
      <c r="J14" s="114">
        <v>2.3220000000000001</v>
      </c>
      <c r="K14" s="131" t="s">
        <v>733</v>
      </c>
      <c r="L14" s="116" t="str">
        <f t="shared" si="3"/>
        <v>Yes</v>
      </c>
    </row>
    <row r="15" spans="1:12" x14ac:dyDescent="0.25">
      <c r="A15" s="4" t="s">
        <v>58</v>
      </c>
      <c r="B15" s="115" t="s">
        <v>217</v>
      </c>
      <c r="C15" s="113">
        <v>12428220740</v>
      </c>
      <c r="D15" s="112" t="str">
        <f t="shared" ref="D15:D20" si="4">IF($B15="N/A","N/A",IF(C15&gt;10,"No",IF(C15&lt;-10,"No","Yes")))</f>
        <v>N/A</v>
      </c>
      <c r="E15" s="113">
        <v>13345638137</v>
      </c>
      <c r="F15" s="112" t="str">
        <f t="shared" ref="F15:F20" si="5">IF($B15="N/A","N/A",IF(E15&gt;10,"No",IF(E15&lt;-10,"No","Yes")))</f>
        <v>N/A</v>
      </c>
      <c r="G15" s="113">
        <v>15221647750</v>
      </c>
      <c r="H15" s="112" t="str">
        <f t="shared" ref="H15:H20" si="6">IF($B15="N/A","N/A",IF(G15&gt;10,"No",IF(G15&lt;-10,"No","Yes")))</f>
        <v>N/A</v>
      </c>
      <c r="I15" s="114">
        <v>7.3819999999999997</v>
      </c>
      <c r="J15" s="114">
        <v>14.06</v>
      </c>
      <c r="K15" s="115" t="s">
        <v>732</v>
      </c>
      <c r="L15" s="116" t="str">
        <f t="shared" ref="L15:L20" si="7">IF(J15="Div by 0", "N/A", IF(K15="N/A","N/A", IF(J15&gt;VALUE(MID(K15,1,2)), "No", IF(J15&lt;-1*VALUE(MID(K15,1,2)), "No", "Yes"))))</f>
        <v>Yes</v>
      </c>
    </row>
    <row r="16" spans="1:12" x14ac:dyDescent="0.25">
      <c r="A16" s="4" t="s">
        <v>1120</v>
      </c>
      <c r="B16" s="115" t="s">
        <v>217</v>
      </c>
      <c r="C16" s="113">
        <v>4428.97138</v>
      </c>
      <c r="D16" s="112" t="str">
        <f t="shared" si="4"/>
        <v>N/A</v>
      </c>
      <c r="E16" s="113">
        <v>4189.3219735000002</v>
      </c>
      <c r="F16" s="112" t="str">
        <f t="shared" si="5"/>
        <v>N/A</v>
      </c>
      <c r="G16" s="113">
        <v>4424.4744471000004</v>
      </c>
      <c r="H16" s="112" t="str">
        <f t="shared" si="6"/>
        <v>N/A</v>
      </c>
      <c r="I16" s="114">
        <v>-5.41</v>
      </c>
      <c r="J16" s="114">
        <v>5.6130000000000004</v>
      </c>
      <c r="K16" s="115" t="s">
        <v>732</v>
      </c>
      <c r="L16" s="116" t="str">
        <f t="shared" si="7"/>
        <v>Yes</v>
      </c>
    </row>
    <row r="17" spans="1:12" x14ac:dyDescent="0.25">
      <c r="A17" s="4" t="s">
        <v>1218</v>
      </c>
      <c r="B17" s="115" t="s">
        <v>217</v>
      </c>
      <c r="C17" s="113">
        <v>12251.081743000001</v>
      </c>
      <c r="D17" s="112" t="str">
        <f t="shared" si="4"/>
        <v>N/A</v>
      </c>
      <c r="E17" s="113">
        <v>12613.81731</v>
      </c>
      <c r="F17" s="112" t="str">
        <f t="shared" si="5"/>
        <v>N/A</v>
      </c>
      <c r="G17" s="113">
        <v>13318.583949</v>
      </c>
      <c r="H17" s="112" t="str">
        <f t="shared" si="6"/>
        <v>N/A</v>
      </c>
      <c r="I17" s="114">
        <v>2.9609999999999999</v>
      </c>
      <c r="J17" s="114">
        <v>5.5869999999999997</v>
      </c>
      <c r="K17" s="115" t="s">
        <v>732</v>
      </c>
      <c r="L17" s="116" t="str">
        <f t="shared" si="7"/>
        <v>Yes</v>
      </c>
    </row>
    <row r="18" spans="1:12" x14ac:dyDescent="0.25">
      <c r="A18" s="4" t="s">
        <v>1219</v>
      </c>
      <c r="B18" s="115" t="s">
        <v>217</v>
      </c>
      <c r="C18" s="113">
        <v>11945.845106999999</v>
      </c>
      <c r="D18" s="112" t="str">
        <f t="shared" si="4"/>
        <v>N/A</v>
      </c>
      <c r="E18" s="113">
        <v>11743.729211</v>
      </c>
      <c r="F18" s="112" t="str">
        <f t="shared" si="5"/>
        <v>N/A</v>
      </c>
      <c r="G18" s="113">
        <v>12756.378359</v>
      </c>
      <c r="H18" s="112" t="str">
        <f t="shared" si="6"/>
        <v>N/A</v>
      </c>
      <c r="I18" s="114">
        <v>-1.69</v>
      </c>
      <c r="J18" s="114">
        <v>8.6229999999999993</v>
      </c>
      <c r="K18" s="115" t="s">
        <v>732</v>
      </c>
      <c r="L18" s="116" t="str">
        <f t="shared" si="7"/>
        <v>Yes</v>
      </c>
    </row>
    <row r="19" spans="1:12" x14ac:dyDescent="0.25">
      <c r="A19" s="4" t="s">
        <v>1220</v>
      </c>
      <c r="B19" s="115" t="s">
        <v>217</v>
      </c>
      <c r="C19" s="113">
        <v>1608.4177339</v>
      </c>
      <c r="D19" s="112" t="str">
        <f t="shared" si="4"/>
        <v>N/A</v>
      </c>
      <c r="E19" s="113">
        <v>1439.1901905</v>
      </c>
      <c r="F19" s="112" t="str">
        <f t="shared" si="5"/>
        <v>N/A</v>
      </c>
      <c r="G19" s="113">
        <v>1584.0957911999999</v>
      </c>
      <c r="H19" s="112" t="str">
        <f t="shared" si="6"/>
        <v>N/A</v>
      </c>
      <c r="I19" s="114">
        <v>-10.5</v>
      </c>
      <c r="J19" s="114">
        <v>10.07</v>
      </c>
      <c r="K19" s="115" t="s">
        <v>732</v>
      </c>
      <c r="L19" s="116" t="str">
        <f t="shared" si="7"/>
        <v>Yes</v>
      </c>
    </row>
    <row r="20" spans="1:12" x14ac:dyDescent="0.25">
      <c r="A20" s="4" t="s">
        <v>1221</v>
      </c>
      <c r="B20" s="115" t="s">
        <v>217</v>
      </c>
      <c r="C20" s="113">
        <v>2719.0514020999999</v>
      </c>
      <c r="D20" s="112" t="str">
        <f t="shared" si="4"/>
        <v>N/A</v>
      </c>
      <c r="E20" s="113">
        <v>2567.9783096000001</v>
      </c>
      <c r="F20" s="112" t="str">
        <f t="shared" si="5"/>
        <v>N/A</v>
      </c>
      <c r="G20" s="113">
        <v>2806.1892164999999</v>
      </c>
      <c r="H20" s="112" t="str">
        <f t="shared" si="6"/>
        <v>N/A</v>
      </c>
      <c r="I20" s="114">
        <v>-5.56</v>
      </c>
      <c r="J20" s="114">
        <v>9.2759999999999998</v>
      </c>
      <c r="K20" s="115" t="s">
        <v>732</v>
      </c>
      <c r="L20" s="116" t="str">
        <f t="shared" si="7"/>
        <v>Yes</v>
      </c>
    </row>
    <row r="21" spans="1:12" x14ac:dyDescent="0.25">
      <c r="A21" s="2" t="s">
        <v>1124</v>
      </c>
      <c r="B21" s="115" t="s">
        <v>217</v>
      </c>
      <c r="C21" s="113">
        <v>4548.8815820999998</v>
      </c>
      <c r="D21" s="112" t="str">
        <f t="shared" ref="D21:D22" si="8">IF($B21="N/A","N/A",IF(C21&gt;10,"No",IF(C21&lt;-10,"No","Yes")))</f>
        <v>N/A</v>
      </c>
      <c r="E21" s="113">
        <v>4319.7723529000004</v>
      </c>
      <c r="F21" s="112" t="str">
        <f t="shared" ref="F21:F22" si="9">IF($B21="N/A","N/A",IF(E21&gt;10,"No",IF(E21&lt;-10,"No","Yes")))</f>
        <v>N/A</v>
      </c>
      <c r="G21" s="113">
        <v>4570.8909028999997</v>
      </c>
      <c r="H21" s="112" t="str">
        <f t="shared" ref="H21:H22" si="10">IF($B21="N/A","N/A",IF(G21&gt;10,"No",IF(G21&lt;-10,"No","Yes")))</f>
        <v>N/A</v>
      </c>
      <c r="I21" s="114">
        <v>-5.04</v>
      </c>
      <c r="J21" s="114">
        <v>5.8129999999999997</v>
      </c>
      <c r="K21" s="115" t="s">
        <v>732</v>
      </c>
      <c r="L21" s="116" t="str">
        <f>IF(J21="Div by 0", "N/A", IF(OR(J21="N/A",K21="N/A"),"N/A", IF(J21&gt;VALUE(MID(K21,1,2)), "No", IF(J21&lt;-1*VALUE(MID(K21,1,2)), "No", "Yes"))))</f>
        <v>Yes</v>
      </c>
    </row>
    <row r="22" spans="1:12" x14ac:dyDescent="0.25">
      <c r="A22" s="2" t="s">
        <v>1125</v>
      </c>
      <c r="B22" s="115" t="s">
        <v>217</v>
      </c>
      <c r="C22" s="113">
        <v>4315.4740018000002</v>
      </c>
      <c r="D22" s="112" t="str">
        <f t="shared" si="8"/>
        <v>N/A</v>
      </c>
      <c r="E22" s="113">
        <v>4050.6223607000002</v>
      </c>
      <c r="F22" s="112" t="str">
        <f t="shared" si="9"/>
        <v>N/A</v>
      </c>
      <c r="G22" s="113">
        <v>4241.4907743000003</v>
      </c>
      <c r="H22" s="112" t="str">
        <f t="shared" si="10"/>
        <v>N/A</v>
      </c>
      <c r="I22" s="114">
        <v>-6.14</v>
      </c>
      <c r="J22" s="114">
        <v>4.7119999999999997</v>
      </c>
      <c r="K22" s="115" t="s">
        <v>732</v>
      </c>
      <c r="L22" s="116" t="str">
        <f>IF(J22="Div by 0", "N/A", IF(OR(J22="N/A",K22="N/A"),"N/A", IF(J22&gt;VALUE(MID(K22,1,2)), "No", IF(J22&lt;-1*VALUE(MID(K22,1,2)), "No", "Yes"))))</f>
        <v>Yes</v>
      </c>
    </row>
    <row r="23" spans="1:12" x14ac:dyDescent="0.25">
      <c r="A23" s="4" t="s">
        <v>1222</v>
      </c>
      <c r="B23" s="115" t="s">
        <v>217</v>
      </c>
      <c r="C23" s="113">
        <v>10877.442241000001</v>
      </c>
      <c r="D23" s="112" t="str">
        <f>IF($B23="N/A","N/A",IF(C23&gt;10,"No",IF(C23&lt;-10,"No","Yes")))</f>
        <v>N/A</v>
      </c>
      <c r="E23" s="113">
        <v>10980.2765</v>
      </c>
      <c r="F23" s="112" t="str">
        <f>IF($B23="N/A","N/A",IF(E23&gt;10,"No",IF(E23&lt;-10,"No","Yes")))</f>
        <v>N/A</v>
      </c>
      <c r="G23" s="113">
        <v>11603.565995000001</v>
      </c>
      <c r="H23" s="112" t="str">
        <f>IF($B23="N/A","N/A",IF(G23&gt;10,"No",IF(G23&lt;-10,"No","Yes")))</f>
        <v>N/A</v>
      </c>
      <c r="I23" s="114">
        <v>0.94540000000000002</v>
      </c>
      <c r="J23" s="114">
        <v>5.6760000000000002</v>
      </c>
      <c r="K23" s="115" t="s">
        <v>732</v>
      </c>
      <c r="L23" s="116" t="str">
        <f>IF(J23="Div by 0", "N/A", IF(K23="N/A","N/A", IF(J23&gt;VALUE(MID(K23,1,2)), "No", IF(J23&lt;-1*VALUE(MID(K23,1,2)), "No", "Yes"))))</f>
        <v>Yes</v>
      </c>
    </row>
    <row r="24" spans="1:12" x14ac:dyDescent="0.25">
      <c r="A24" s="4" t="s">
        <v>1223</v>
      </c>
      <c r="B24" s="115" t="s">
        <v>217</v>
      </c>
      <c r="C24" s="113">
        <v>12582.858120999999</v>
      </c>
      <c r="D24" s="112" t="str">
        <f>IF($B24="N/A","N/A",IF(C24&gt;10,"No",IF(C24&lt;-10,"No","Yes")))</f>
        <v>N/A</v>
      </c>
      <c r="E24" s="113">
        <v>13053.332925999999</v>
      </c>
      <c r="F24" s="112" t="str">
        <f>IF($B24="N/A","N/A",IF(E24&gt;10,"No",IF(E24&lt;-10,"No","Yes")))</f>
        <v>N/A</v>
      </c>
      <c r="G24" s="113">
        <v>13692.814936999999</v>
      </c>
      <c r="H24" s="112" t="str">
        <f>IF($B24="N/A","N/A",IF(G24&gt;10,"No",IF(G24&lt;-10,"No","Yes")))</f>
        <v>N/A</v>
      </c>
      <c r="I24" s="114">
        <v>3.7389999999999999</v>
      </c>
      <c r="J24" s="114">
        <v>4.899</v>
      </c>
      <c r="K24" s="115" t="s">
        <v>732</v>
      </c>
      <c r="L24" s="116" t="str">
        <f>IF(J24="Div by 0", "N/A", IF(K24="N/A","N/A", IF(J24&gt;VALUE(MID(K24,1,2)), "No", IF(J24&lt;-1*VALUE(MID(K24,1,2)), "No", "Yes"))))</f>
        <v>Yes</v>
      </c>
    </row>
    <row r="25" spans="1:12" x14ac:dyDescent="0.25">
      <c r="A25" s="4" t="s">
        <v>1224</v>
      </c>
      <c r="B25" s="115" t="s">
        <v>217</v>
      </c>
      <c r="C25" s="113">
        <v>8698.4455739999994</v>
      </c>
      <c r="D25" s="112" t="str">
        <f>IF($B25="N/A","N/A",IF(C25&gt;10,"No",IF(C25&lt;-10,"No","Yes")))</f>
        <v>N/A</v>
      </c>
      <c r="E25" s="113">
        <v>8389.1978244000002</v>
      </c>
      <c r="F25" s="112" t="str">
        <f>IF($B25="N/A","N/A",IF(E25&gt;10,"No",IF(E25&lt;-10,"No","Yes")))</f>
        <v>N/A</v>
      </c>
      <c r="G25" s="113">
        <v>8955.1584676999992</v>
      </c>
      <c r="H25" s="112" t="str">
        <f>IF($B25="N/A","N/A",IF(G25&gt;10,"No",IF(G25&lt;-10,"No","Yes")))</f>
        <v>N/A</v>
      </c>
      <c r="I25" s="114">
        <v>-3.56</v>
      </c>
      <c r="J25" s="114">
        <v>6.7460000000000004</v>
      </c>
      <c r="K25" s="115" t="s">
        <v>732</v>
      </c>
      <c r="L25" s="116" t="str">
        <f>IF(J25="Div by 0", "N/A", IF(K25="N/A","N/A", IF(J25&gt;VALUE(MID(K25,1,2)), "No", IF(J25&lt;-1*VALUE(MID(K25,1,2)), "No", "Yes"))))</f>
        <v>Yes</v>
      </c>
    </row>
    <row r="26" spans="1:12" x14ac:dyDescent="0.25">
      <c r="A26" s="4" t="s">
        <v>1225</v>
      </c>
      <c r="B26" s="115" t="s">
        <v>217</v>
      </c>
      <c r="C26" s="113">
        <v>11021.342205999999</v>
      </c>
      <c r="D26" s="112" t="str">
        <f t="shared" ref="D26:D27" si="11">IF($B26="N/A","N/A",IF(C26&gt;10,"No",IF(C26&lt;-10,"No","Yes")))</f>
        <v>N/A</v>
      </c>
      <c r="E26" s="113">
        <v>11262.248197999999</v>
      </c>
      <c r="F26" s="112" t="str">
        <f t="shared" ref="F26:F30" si="12">IF($B26="N/A","N/A",IF(E26&gt;10,"No",IF(E26&lt;-10,"No","Yes")))</f>
        <v>N/A</v>
      </c>
      <c r="G26" s="113">
        <v>11907.136175</v>
      </c>
      <c r="H26" s="112" t="str">
        <f t="shared" ref="H26:H27" si="13">IF($B26="N/A","N/A",IF(G26&gt;10,"No",IF(G26&lt;-10,"No","Yes")))</f>
        <v>N/A</v>
      </c>
      <c r="I26" s="114">
        <v>2.1859999999999999</v>
      </c>
      <c r="J26" s="114">
        <v>5.726</v>
      </c>
      <c r="K26" s="115" t="s">
        <v>732</v>
      </c>
      <c r="L26" s="116" t="str">
        <f>IF(J26="Div by 0", "N/A", IF(OR(J26="N/A",K26="N/A"),"N/A", IF(J26&gt;VALUE(MID(K26,1,2)), "No", IF(J26&lt;-1*VALUE(MID(K26,1,2)), "No", "Yes"))))</f>
        <v>Yes</v>
      </c>
    </row>
    <row r="27" spans="1:12" x14ac:dyDescent="0.25">
      <c r="A27" s="4" t="s">
        <v>1226</v>
      </c>
      <c r="B27" s="115" t="s">
        <v>217</v>
      </c>
      <c r="C27" s="113">
        <v>10619.032582</v>
      </c>
      <c r="D27" s="112" t="str">
        <f t="shared" si="11"/>
        <v>N/A</v>
      </c>
      <c r="E27" s="113">
        <v>10488.052249</v>
      </c>
      <c r="F27" s="112" t="str">
        <f t="shared" si="12"/>
        <v>N/A</v>
      </c>
      <c r="G27" s="113">
        <v>11082.607784</v>
      </c>
      <c r="H27" s="112" t="str">
        <f t="shared" si="13"/>
        <v>N/A</v>
      </c>
      <c r="I27" s="114">
        <v>-1.23</v>
      </c>
      <c r="J27" s="114">
        <v>5.6689999999999996</v>
      </c>
      <c r="K27" s="115" t="s">
        <v>732</v>
      </c>
      <c r="L27" s="116" t="str">
        <f>IF(J27="Div by 0", "N/A", IF(OR(J27="N/A",K27="N/A"),"N/A", IF(J27&gt;VALUE(MID(K27,1,2)), "No", IF(J27&lt;-1*VALUE(MID(K27,1,2)), "No", "Yes"))))</f>
        <v>Yes</v>
      </c>
    </row>
    <row r="28" spans="1:12" x14ac:dyDescent="0.25">
      <c r="A28" s="48" t="s">
        <v>1227</v>
      </c>
      <c r="B28" s="113" t="s">
        <v>217</v>
      </c>
      <c r="C28" s="113">
        <v>2493.8018140999998</v>
      </c>
      <c r="D28" s="112" t="str">
        <f t="shared" ref="D28:D30" si="14">IF($B28="N/A","N/A",IF(C28&gt;10,"No",IF(C28&lt;-10,"No","Yes")))</f>
        <v>N/A</v>
      </c>
      <c r="E28" s="113">
        <v>2454.6924872</v>
      </c>
      <c r="F28" s="112" t="str">
        <f t="shared" si="12"/>
        <v>N/A</v>
      </c>
      <c r="G28" s="113">
        <v>2496.1365154999999</v>
      </c>
      <c r="H28" s="112" t="str">
        <f t="shared" ref="H28:H30" si="15">IF($B28="N/A","N/A",IF(G28&gt;10,"No",IF(G28&lt;-10,"No","Yes")))</f>
        <v>N/A</v>
      </c>
      <c r="I28" s="114">
        <v>-1.57</v>
      </c>
      <c r="J28" s="114">
        <v>1.6879999999999999</v>
      </c>
      <c r="K28" s="115" t="s">
        <v>732</v>
      </c>
      <c r="L28" s="116" t="str">
        <f>IF(J28="Div by 0", "N/A", IF(OR(J28="N/A",K28="N/A"),"N/A", IF(J28&gt;VALUE(MID(K28,1,2)), "No", IF(J28&lt;-1*VALUE(MID(K28,1,2)), "No", "Yes"))))</f>
        <v>Yes</v>
      </c>
    </row>
    <row r="29" spans="1:12" x14ac:dyDescent="0.25">
      <c r="A29" s="48" t="s">
        <v>1228</v>
      </c>
      <c r="B29" s="113" t="s">
        <v>217</v>
      </c>
      <c r="C29" s="113">
        <v>2493.8018140999998</v>
      </c>
      <c r="D29" s="112" t="str">
        <f t="shared" si="14"/>
        <v>N/A</v>
      </c>
      <c r="E29" s="113">
        <v>2454.6924872</v>
      </c>
      <c r="F29" s="112" t="str">
        <f t="shared" si="12"/>
        <v>N/A</v>
      </c>
      <c r="G29" s="113">
        <v>2496.1365154999999</v>
      </c>
      <c r="H29" s="112" t="str">
        <f t="shared" si="15"/>
        <v>N/A</v>
      </c>
      <c r="I29" s="114">
        <v>-1.57</v>
      </c>
      <c r="J29" s="114">
        <v>1.6879999999999999</v>
      </c>
      <c r="K29" s="115" t="s">
        <v>732</v>
      </c>
      <c r="L29" s="116" t="str">
        <f t="shared" ref="L29:L30" si="16">IF(J29="Div by 0", "N/A", IF(OR(J29="N/A",K29="N/A"),"N/A", IF(J29&gt;VALUE(MID(K29,1,2)), "No", IF(J29&lt;-1*VALUE(MID(K29,1,2)), "No", "Yes"))))</f>
        <v>Yes</v>
      </c>
    </row>
    <row r="30" spans="1:12" x14ac:dyDescent="0.25">
      <c r="A30" s="48" t="s">
        <v>1229</v>
      </c>
      <c r="B30" s="113" t="s">
        <v>217</v>
      </c>
      <c r="C30" s="113" t="s">
        <v>1742</v>
      </c>
      <c r="D30" s="112" t="str">
        <f t="shared" si="14"/>
        <v>N/A</v>
      </c>
      <c r="E30" s="113" t="s">
        <v>1742</v>
      </c>
      <c r="F30" s="112" t="str">
        <f t="shared" si="12"/>
        <v>N/A</v>
      </c>
      <c r="G30" s="113" t="s">
        <v>1742</v>
      </c>
      <c r="H30" s="112" t="str">
        <f t="shared" si="15"/>
        <v>N/A</v>
      </c>
      <c r="I30" s="114" t="s">
        <v>1742</v>
      </c>
      <c r="J30" s="114" t="s">
        <v>1742</v>
      </c>
      <c r="K30" s="115" t="s">
        <v>732</v>
      </c>
      <c r="L30" s="116" t="str">
        <f t="shared" si="16"/>
        <v>N/A</v>
      </c>
    </row>
    <row r="31" spans="1:12" x14ac:dyDescent="0.25">
      <c r="A31" s="42" t="s">
        <v>2</v>
      </c>
      <c r="B31" s="117" t="s">
        <v>217</v>
      </c>
      <c r="C31" s="119">
        <v>71.239209740999996</v>
      </c>
      <c r="D31" s="112" t="str">
        <f t="shared" ref="D31:D69" si="17">IF($B31="N/A","N/A",IF(C31&gt;10,"No",IF(C31&lt;-10,"No","Yes")))</f>
        <v>N/A</v>
      </c>
      <c r="E31" s="119">
        <v>71.636460205999995</v>
      </c>
      <c r="F31" s="112" t="str">
        <f t="shared" ref="F31:F69" si="18">IF($B31="N/A","N/A",IF(E31&gt;10,"No",IF(E31&lt;-10,"No","Yes")))</f>
        <v>N/A</v>
      </c>
      <c r="G31" s="119">
        <v>73.200906075999995</v>
      </c>
      <c r="H31" s="112" t="str">
        <f t="shared" ref="H31:H69" si="19">IF($B31="N/A","N/A",IF(G31&gt;10,"No",IF(G31&lt;-10,"No","Yes")))</f>
        <v>N/A</v>
      </c>
      <c r="I31" s="114">
        <v>0.55759999999999998</v>
      </c>
      <c r="J31" s="114">
        <v>2.1840000000000002</v>
      </c>
      <c r="K31" s="115" t="s">
        <v>732</v>
      </c>
      <c r="L31" s="116" t="str">
        <f t="shared" ref="L31:L99" si="20">IF(J31="Div by 0", "N/A", IF(K31="N/A","N/A", IF(J31&gt;VALUE(MID(K31,1,2)), "No", IF(J31&lt;-1*VALUE(MID(K31,1,2)), "No", "Yes"))))</f>
        <v>Yes</v>
      </c>
    </row>
    <row r="32" spans="1:12" x14ac:dyDescent="0.25">
      <c r="A32" s="42" t="s">
        <v>22</v>
      </c>
      <c r="B32" s="117" t="s">
        <v>217</v>
      </c>
      <c r="C32" s="131">
        <v>1999057</v>
      </c>
      <c r="D32" s="112" t="str">
        <f t="shared" si="17"/>
        <v>N/A</v>
      </c>
      <c r="E32" s="131">
        <v>2282074</v>
      </c>
      <c r="F32" s="112" t="str">
        <f t="shared" si="18"/>
        <v>N/A</v>
      </c>
      <c r="G32" s="131">
        <v>2518352</v>
      </c>
      <c r="H32" s="112" t="str">
        <f t="shared" si="19"/>
        <v>N/A</v>
      </c>
      <c r="I32" s="114">
        <v>14.16</v>
      </c>
      <c r="J32" s="114">
        <v>10.35</v>
      </c>
      <c r="K32" s="115" t="s">
        <v>732</v>
      </c>
      <c r="L32" s="116" t="str">
        <f t="shared" si="20"/>
        <v>Yes</v>
      </c>
    </row>
    <row r="33" spans="1:12" x14ac:dyDescent="0.25">
      <c r="A33" s="42" t="s">
        <v>451</v>
      </c>
      <c r="B33" s="115" t="s">
        <v>217</v>
      </c>
      <c r="C33" s="131">
        <v>44545</v>
      </c>
      <c r="D33" s="131" t="str">
        <f t="shared" si="17"/>
        <v>N/A</v>
      </c>
      <c r="E33" s="131">
        <v>36111</v>
      </c>
      <c r="F33" s="131" t="str">
        <f t="shared" si="18"/>
        <v>N/A</v>
      </c>
      <c r="G33" s="131">
        <v>39886</v>
      </c>
      <c r="H33" s="112" t="str">
        <f t="shared" si="19"/>
        <v>N/A</v>
      </c>
      <c r="I33" s="114">
        <v>-18.899999999999999</v>
      </c>
      <c r="J33" s="114">
        <v>10.45</v>
      </c>
      <c r="K33" s="115" t="s">
        <v>732</v>
      </c>
      <c r="L33" s="116" t="str">
        <f t="shared" si="20"/>
        <v>Yes</v>
      </c>
    </row>
    <row r="34" spans="1:12" x14ac:dyDescent="0.25">
      <c r="A34" s="42" t="s">
        <v>1230</v>
      </c>
      <c r="B34" s="120" t="s">
        <v>217</v>
      </c>
      <c r="C34" s="131" t="s">
        <v>217</v>
      </c>
      <c r="D34" s="116" t="str">
        <f t="shared" ref="D34:D38" si="21">IF($B34="N/A","N/A",IF(C34&lt;0,"No","Yes"))</f>
        <v>N/A</v>
      </c>
      <c r="E34" s="131">
        <v>21822</v>
      </c>
      <c r="F34" s="116" t="str">
        <f t="shared" ref="F34:F38" si="22">IF($B34="N/A","N/A",IF(E34&lt;0,"No","Yes"))</f>
        <v>N/A</v>
      </c>
      <c r="G34" s="131">
        <v>23759</v>
      </c>
      <c r="H34" s="116" t="str">
        <f t="shared" ref="H34:H38" si="23">IF($B34="N/A","N/A",IF(G34&lt;0,"No","Yes"))</f>
        <v>N/A</v>
      </c>
      <c r="I34" s="114" t="s">
        <v>217</v>
      </c>
      <c r="J34" s="114">
        <v>8.8759999999999994</v>
      </c>
      <c r="K34" s="131" t="s">
        <v>732</v>
      </c>
      <c r="L34" s="116" t="str">
        <f t="shared" si="20"/>
        <v>Yes</v>
      </c>
    </row>
    <row r="35" spans="1:12" x14ac:dyDescent="0.25">
      <c r="A35" s="42" t="s">
        <v>1231</v>
      </c>
      <c r="B35" s="120" t="s">
        <v>217</v>
      </c>
      <c r="C35" s="131" t="s">
        <v>217</v>
      </c>
      <c r="D35" s="116" t="str">
        <f t="shared" si="21"/>
        <v>N/A</v>
      </c>
      <c r="E35" s="131">
        <v>346</v>
      </c>
      <c r="F35" s="116" t="str">
        <f t="shared" si="22"/>
        <v>N/A</v>
      </c>
      <c r="G35" s="131">
        <v>410</v>
      </c>
      <c r="H35" s="116" t="str">
        <f t="shared" si="23"/>
        <v>N/A</v>
      </c>
      <c r="I35" s="114" t="s">
        <v>217</v>
      </c>
      <c r="J35" s="114">
        <v>18.5</v>
      </c>
      <c r="K35" s="131" t="s">
        <v>732</v>
      </c>
      <c r="L35" s="116" t="str">
        <f t="shared" si="20"/>
        <v>Yes</v>
      </c>
    </row>
    <row r="36" spans="1:12" x14ac:dyDescent="0.25">
      <c r="A36" s="42" t="s">
        <v>1232</v>
      </c>
      <c r="B36" s="120" t="s">
        <v>217</v>
      </c>
      <c r="C36" s="131" t="s">
        <v>217</v>
      </c>
      <c r="D36" s="116" t="str">
        <f t="shared" si="21"/>
        <v>N/A</v>
      </c>
      <c r="E36" s="131">
        <v>1375</v>
      </c>
      <c r="F36" s="116" t="str">
        <f t="shared" si="22"/>
        <v>N/A</v>
      </c>
      <c r="G36" s="131">
        <v>1728</v>
      </c>
      <c r="H36" s="116" t="str">
        <f t="shared" si="23"/>
        <v>N/A</v>
      </c>
      <c r="I36" s="114" t="s">
        <v>217</v>
      </c>
      <c r="J36" s="114">
        <v>25.67</v>
      </c>
      <c r="K36" s="131" t="s">
        <v>732</v>
      </c>
      <c r="L36" s="116" t="str">
        <f t="shared" si="20"/>
        <v>Yes</v>
      </c>
    </row>
    <row r="37" spans="1:12" x14ac:dyDescent="0.25">
      <c r="A37" s="42" t="s">
        <v>1233</v>
      </c>
      <c r="B37" s="120" t="s">
        <v>217</v>
      </c>
      <c r="C37" s="131" t="s">
        <v>217</v>
      </c>
      <c r="D37" s="116" t="str">
        <f t="shared" si="21"/>
        <v>N/A</v>
      </c>
      <c r="E37" s="131">
        <v>665</v>
      </c>
      <c r="F37" s="116" t="str">
        <f t="shared" si="22"/>
        <v>N/A</v>
      </c>
      <c r="G37" s="131">
        <v>603</v>
      </c>
      <c r="H37" s="116" t="str">
        <f t="shared" si="23"/>
        <v>N/A</v>
      </c>
      <c r="I37" s="114" t="s">
        <v>217</v>
      </c>
      <c r="J37" s="114">
        <v>-9.32</v>
      </c>
      <c r="K37" s="131" t="s">
        <v>732</v>
      </c>
      <c r="L37" s="116" t="str">
        <f t="shared" si="20"/>
        <v>Yes</v>
      </c>
    </row>
    <row r="38" spans="1:12" x14ac:dyDescent="0.25">
      <c r="A38" s="42" t="s">
        <v>1234</v>
      </c>
      <c r="B38" s="120" t="s">
        <v>217</v>
      </c>
      <c r="C38" s="131" t="s">
        <v>217</v>
      </c>
      <c r="D38" s="116" t="str">
        <f t="shared" si="21"/>
        <v>N/A</v>
      </c>
      <c r="E38" s="131">
        <v>11903</v>
      </c>
      <c r="F38" s="116" t="str">
        <f t="shared" si="22"/>
        <v>N/A</v>
      </c>
      <c r="G38" s="131">
        <v>13386</v>
      </c>
      <c r="H38" s="116" t="str">
        <f t="shared" si="23"/>
        <v>N/A</v>
      </c>
      <c r="I38" s="114" t="s">
        <v>217</v>
      </c>
      <c r="J38" s="114">
        <v>12.46</v>
      </c>
      <c r="K38" s="131" t="s">
        <v>732</v>
      </c>
      <c r="L38" s="116" t="str">
        <f t="shared" si="20"/>
        <v>Yes</v>
      </c>
    </row>
    <row r="39" spans="1:12" x14ac:dyDescent="0.25">
      <c r="A39" s="42" t="s">
        <v>452</v>
      </c>
      <c r="B39" s="115" t="s">
        <v>217</v>
      </c>
      <c r="C39" s="131">
        <v>292060</v>
      </c>
      <c r="D39" s="131" t="str">
        <f t="shared" si="17"/>
        <v>N/A</v>
      </c>
      <c r="E39" s="131">
        <v>316346</v>
      </c>
      <c r="F39" s="131" t="str">
        <f t="shared" si="18"/>
        <v>N/A</v>
      </c>
      <c r="G39" s="131">
        <v>329418</v>
      </c>
      <c r="H39" s="112" t="str">
        <f t="shared" si="19"/>
        <v>N/A</v>
      </c>
      <c r="I39" s="114">
        <v>8.3149999999999995</v>
      </c>
      <c r="J39" s="114">
        <v>4.1319999999999997</v>
      </c>
      <c r="K39" s="115" t="s">
        <v>732</v>
      </c>
      <c r="L39" s="116" t="str">
        <f t="shared" si="20"/>
        <v>Yes</v>
      </c>
    </row>
    <row r="40" spans="1:12" x14ac:dyDescent="0.25">
      <c r="A40" s="42" t="s">
        <v>1235</v>
      </c>
      <c r="B40" s="120" t="s">
        <v>217</v>
      </c>
      <c r="C40" s="131" t="s">
        <v>217</v>
      </c>
      <c r="D40" s="116" t="str">
        <f t="shared" ref="D40:D45" si="24">IF($B40="N/A","N/A",IF(C40&lt;0,"No","Yes"))</f>
        <v>N/A</v>
      </c>
      <c r="E40" s="131">
        <v>287621</v>
      </c>
      <c r="F40" s="116" t="str">
        <f t="shared" ref="F40:F45" si="25">IF($B40="N/A","N/A",IF(E40&lt;0,"No","Yes"))</f>
        <v>N/A</v>
      </c>
      <c r="G40" s="131">
        <v>296185</v>
      </c>
      <c r="H40" s="116" t="str">
        <f t="shared" ref="H40:H45" si="26">IF($B40="N/A","N/A",IF(G40&lt;0,"No","Yes"))</f>
        <v>N/A</v>
      </c>
      <c r="I40" s="114" t="s">
        <v>217</v>
      </c>
      <c r="J40" s="114">
        <v>2.9780000000000002</v>
      </c>
      <c r="K40" s="131" t="s">
        <v>732</v>
      </c>
      <c r="L40" s="116" t="str">
        <f t="shared" si="20"/>
        <v>Yes</v>
      </c>
    </row>
    <row r="41" spans="1:12" x14ac:dyDescent="0.25">
      <c r="A41" s="42" t="s">
        <v>1236</v>
      </c>
      <c r="B41" s="120" t="s">
        <v>217</v>
      </c>
      <c r="C41" s="131" t="s">
        <v>217</v>
      </c>
      <c r="D41" s="116" t="str">
        <f t="shared" si="24"/>
        <v>N/A</v>
      </c>
      <c r="E41" s="131">
        <v>2440</v>
      </c>
      <c r="F41" s="116" t="str">
        <f t="shared" si="25"/>
        <v>N/A</v>
      </c>
      <c r="G41" s="131">
        <v>2836</v>
      </c>
      <c r="H41" s="116" t="str">
        <f t="shared" si="26"/>
        <v>N/A</v>
      </c>
      <c r="I41" s="114" t="s">
        <v>217</v>
      </c>
      <c r="J41" s="114">
        <v>16.23</v>
      </c>
      <c r="K41" s="131" t="s">
        <v>732</v>
      </c>
      <c r="L41" s="116" t="str">
        <f t="shared" si="20"/>
        <v>Yes</v>
      </c>
    </row>
    <row r="42" spans="1:12" x14ac:dyDescent="0.25">
      <c r="A42" s="42" t="s">
        <v>1237</v>
      </c>
      <c r="B42" s="120" t="s">
        <v>217</v>
      </c>
      <c r="C42" s="131" t="s">
        <v>217</v>
      </c>
      <c r="D42" s="116" t="str">
        <f t="shared" si="24"/>
        <v>N/A</v>
      </c>
      <c r="E42" s="131">
        <v>3666</v>
      </c>
      <c r="F42" s="116" t="str">
        <f t="shared" si="25"/>
        <v>N/A</v>
      </c>
      <c r="G42" s="131">
        <v>4586</v>
      </c>
      <c r="H42" s="116" t="str">
        <f t="shared" si="26"/>
        <v>N/A</v>
      </c>
      <c r="I42" s="114" t="s">
        <v>217</v>
      </c>
      <c r="J42" s="114">
        <v>25.1</v>
      </c>
      <c r="K42" s="131" t="s">
        <v>732</v>
      </c>
      <c r="L42" s="116" t="str">
        <f t="shared" si="20"/>
        <v>Yes</v>
      </c>
    </row>
    <row r="43" spans="1:12" x14ac:dyDescent="0.25">
      <c r="A43" s="42" t="s">
        <v>1238</v>
      </c>
      <c r="B43" s="120" t="s">
        <v>217</v>
      </c>
      <c r="C43" s="131" t="s">
        <v>217</v>
      </c>
      <c r="D43" s="116" t="str">
        <f t="shared" si="24"/>
        <v>N/A</v>
      </c>
      <c r="E43" s="131">
        <v>12</v>
      </c>
      <c r="F43" s="116" t="str">
        <f t="shared" si="25"/>
        <v>N/A</v>
      </c>
      <c r="G43" s="131">
        <v>19</v>
      </c>
      <c r="H43" s="116" t="str">
        <f t="shared" si="26"/>
        <v>N/A</v>
      </c>
      <c r="I43" s="114" t="s">
        <v>217</v>
      </c>
      <c r="J43" s="114">
        <v>58.33</v>
      </c>
      <c r="K43" s="131" t="s">
        <v>732</v>
      </c>
      <c r="L43" s="116" t="str">
        <f t="shared" si="20"/>
        <v>No</v>
      </c>
    </row>
    <row r="44" spans="1:12" x14ac:dyDescent="0.25">
      <c r="A44" s="42" t="s">
        <v>1239</v>
      </c>
      <c r="B44" s="120" t="s">
        <v>217</v>
      </c>
      <c r="C44" s="131" t="s">
        <v>217</v>
      </c>
      <c r="D44" s="116" t="str">
        <f t="shared" si="24"/>
        <v>N/A</v>
      </c>
      <c r="E44" s="131">
        <v>7764</v>
      </c>
      <c r="F44" s="116" t="str">
        <f t="shared" si="25"/>
        <v>N/A</v>
      </c>
      <c r="G44" s="131">
        <v>6685</v>
      </c>
      <c r="H44" s="116" t="str">
        <f t="shared" si="26"/>
        <v>N/A</v>
      </c>
      <c r="I44" s="114" t="s">
        <v>217</v>
      </c>
      <c r="J44" s="114">
        <v>-13.9</v>
      </c>
      <c r="K44" s="131" t="s">
        <v>732</v>
      </c>
      <c r="L44" s="116" t="str">
        <f t="shared" si="20"/>
        <v>Yes</v>
      </c>
    </row>
    <row r="45" spans="1:12" x14ac:dyDescent="0.25">
      <c r="A45" s="42" t="s">
        <v>1240</v>
      </c>
      <c r="B45" s="120" t="s">
        <v>217</v>
      </c>
      <c r="C45" s="131" t="s">
        <v>217</v>
      </c>
      <c r="D45" s="116" t="str">
        <f t="shared" si="24"/>
        <v>N/A</v>
      </c>
      <c r="E45" s="131">
        <v>14843</v>
      </c>
      <c r="F45" s="116" t="str">
        <f t="shared" si="25"/>
        <v>N/A</v>
      </c>
      <c r="G45" s="131">
        <v>19107</v>
      </c>
      <c r="H45" s="116" t="str">
        <f t="shared" si="26"/>
        <v>N/A</v>
      </c>
      <c r="I45" s="114" t="s">
        <v>217</v>
      </c>
      <c r="J45" s="114">
        <v>28.73</v>
      </c>
      <c r="K45" s="131" t="s">
        <v>732</v>
      </c>
      <c r="L45" s="116" t="str">
        <f t="shared" si="20"/>
        <v>Yes</v>
      </c>
    </row>
    <row r="46" spans="1:12" x14ac:dyDescent="0.25">
      <c r="A46" s="42" t="s">
        <v>453</v>
      </c>
      <c r="B46" s="115" t="s">
        <v>217</v>
      </c>
      <c r="C46" s="131">
        <v>1358936</v>
      </c>
      <c r="D46" s="131" t="str">
        <f t="shared" si="17"/>
        <v>N/A</v>
      </c>
      <c r="E46" s="131">
        <v>1560426</v>
      </c>
      <c r="F46" s="131" t="str">
        <f t="shared" si="18"/>
        <v>N/A</v>
      </c>
      <c r="G46" s="131">
        <v>1723643</v>
      </c>
      <c r="H46" s="112" t="str">
        <f t="shared" si="19"/>
        <v>N/A</v>
      </c>
      <c r="I46" s="114">
        <v>14.83</v>
      </c>
      <c r="J46" s="114">
        <v>10.46</v>
      </c>
      <c r="K46" s="115" t="s">
        <v>732</v>
      </c>
      <c r="L46" s="116" t="str">
        <f t="shared" si="20"/>
        <v>Yes</v>
      </c>
    </row>
    <row r="47" spans="1:12" x14ac:dyDescent="0.25">
      <c r="A47" s="42" t="s">
        <v>1241</v>
      </c>
      <c r="B47" s="120" t="s">
        <v>217</v>
      </c>
      <c r="C47" s="131" t="s">
        <v>217</v>
      </c>
      <c r="D47" s="116" t="str">
        <f t="shared" ref="D47:D53" si="27">IF($B47="N/A","N/A",IF(C47&lt;0,"No","Yes"))</f>
        <v>N/A</v>
      </c>
      <c r="E47" s="131">
        <v>395062</v>
      </c>
      <c r="F47" s="116" t="str">
        <f t="shared" ref="F47:F53" si="28">IF($B47="N/A","N/A",IF(E47&lt;0,"No","Yes"))</f>
        <v>N/A</v>
      </c>
      <c r="G47" s="131">
        <v>425786</v>
      </c>
      <c r="H47" s="116" t="str">
        <f t="shared" ref="H47:H53" si="29">IF($B47="N/A","N/A",IF(G47&lt;0,"No","Yes"))</f>
        <v>N/A</v>
      </c>
      <c r="I47" s="114" t="s">
        <v>217</v>
      </c>
      <c r="J47" s="114">
        <v>7.7770000000000001</v>
      </c>
      <c r="K47" s="131" t="s">
        <v>732</v>
      </c>
      <c r="L47" s="116" t="str">
        <f t="shared" si="20"/>
        <v>Yes</v>
      </c>
    </row>
    <row r="48" spans="1:12" x14ac:dyDescent="0.25">
      <c r="A48" s="42" t="s">
        <v>1242</v>
      </c>
      <c r="B48" s="120" t="s">
        <v>217</v>
      </c>
      <c r="C48" s="131" t="s">
        <v>217</v>
      </c>
      <c r="D48" s="116" t="str">
        <f t="shared" si="27"/>
        <v>N/A</v>
      </c>
      <c r="E48" s="131">
        <v>119881</v>
      </c>
      <c r="F48" s="116" t="str">
        <f t="shared" si="28"/>
        <v>N/A</v>
      </c>
      <c r="G48" s="131">
        <v>137754</v>
      </c>
      <c r="H48" s="116" t="str">
        <f t="shared" si="29"/>
        <v>N/A</v>
      </c>
      <c r="I48" s="114" t="s">
        <v>217</v>
      </c>
      <c r="J48" s="114">
        <v>14.91</v>
      </c>
      <c r="K48" s="131" t="s">
        <v>732</v>
      </c>
      <c r="L48" s="116" t="str">
        <f t="shared" si="20"/>
        <v>Yes</v>
      </c>
    </row>
    <row r="49" spans="1:12" x14ac:dyDescent="0.25">
      <c r="A49" s="42" t="s">
        <v>1243</v>
      </c>
      <c r="B49" s="120" t="s">
        <v>217</v>
      </c>
      <c r="C49" s="131" t="s">
        <v>217</v>
      </c>
      <c r="D49" s="116" t="str">
        <f t="shared" si="27"/>
        <v>N/A</v>
      </c>
      <c r="E49" s="131">
        <v>7394</v>
      </c>
      <c r="F49" s="116" t="str">
        <f t="shared" si="28"/>
        <v>N/A</v>
      </c>
      <c r="G49" s="131">
        <v>9554</v>
      </c>
      <c r="H49" s="116" t="str">
        <f t="shared" si="29"/>
        <v>N/A</v>
      </c>
      <c r="I49" s="114" t="s">
        <v>217</v>
      </c>
      <c r="J49" s="114">
        <v>29.21</v>
      </c>
      <c r="K49" s="131" t="s">
        <v>732</v>
      </c>
      <c r="L49" s="116" t="str">
        <f t="shared" si="20"/>
        <v>Yes</v>
      </c>
    </row>
    <row r="50" spans="1:12" x14ac:dyDescent="0.25">
      <c r="A50" s="42" t="s">
        <v>1244</v>
      </c>
      <c r="B50" s="120" t="s">
        <v>217</v>
      </c>
      <c r="C50" s="131" t="s">
        <v>217</v>
      </c>
      <c r="D50" s="116" t="str">
        <f t="shared" si="27"/>
        <v>N/A</v>
      </c>
      <c r="E50" s="131">
        <v>777348</v>
      </c>
      <c r="F50" s="116" t="str">
        <f t="shared" si="28"/>
        <v>N/A</v>
      </c>
      <c r="G50" s="131">
        <v>865605</v>
      </c>
      <c r="H50" s="116" t="str">
        <f t="shared" si="29"/>
        <v>N/A</v>
      </c>
      <c r="I50" s="114" t="s">
        <v>217</v>
      </c>
      <c r="J50" s="114">
        <v>11.35</v>
      </c>
      <c r="K50" s="131" t="s">
        <v>732</v>
      </c>
      <c r="L50" s="116" t="str">
        <f t="shared" si="20"/>
        <v>Yes</v>
      </c>
    </row>
    <row r="51" spans="1:12" x14ac:dyDescent="0.25">
      <c r="A51" s="42" t="s">
        <v>1245</v>
      </c>
      <c r="B51" s="120" t="s">
        <v>217</v>
      </c>
      <c r="C51" s="131" t="s">
        <v>217</v>
      </c>
      <c r="D51" s="116" t="str">
        <f t="shared" si="27"/>
        <v>N/A</v>
      </c>
      <c r="E51" s="131">
        <v>225514</v>
      </c>
      <c r="F51" s="116" t="str">
        <f t="shared" si="28"/>
        <v>N/A</v>
      </c>
      <c r="G51" s="131">
        <v>252298</v>
      </c>
      <c r="H51" s="116" t="str">
        <f t="shared" si="29"/>
        <v>N/A</v>
      </c>
      <c r="I51" s="114" t="s">
        <v>217</v>
      </c>
      <c r="J51" s="114">
        <v>11.88</v>
      </c>
      <c r="K51" s="131" t="s">
        <v>732</v>
      </c>
      <c r="L51" s="116" t="str">
        <f t="shared" si="20"/>
        <v>Yes</v>
      </c>
    </row>
    <row r="52" spans="1:12" x14ac:dyDescent="0.25">
      <c r="A52" s="42" t="s">
        <v>1246</v>
      </c>
      <c r="B52" s="120" t="s">
        <v>217</v>
      </c>
      <c r="C52" s="131" t="s">
        <v>217</v>
      </c>
      <c r="D52" s="116" t="str">
        <f t="shared" si="27"/>
        <v>N/A</v>
      </c>
      <c r="E52" s="131">
        <v>33439</v>
      </c>
      <c r="F52" s="116" t="str">
        <f t="shared" si="28"/>
        <v>N/A</v>
      </c>
      <c r="G52" s="131">
        <v>32534</v>
      </c>
      <c r="H52" s="116" t="str">
        <f t="shared" si="29"/>
        <v>N/A</v>
      </c>
      <c r="I52" s="114" t="s">
        <v>217</v>
      </c>
      <c r="J52" s="114">
        <v>-2.71</v>
      </c>
      <c r="K52" s="131" t="s">
        <v>732</v>
      </c>
      <c r="L52" s="116" t="str">
        <f t="shared" si="20"/>
        <v>Yes</v>
      </c>
    </row>
    <row r="53" spans="1:12" x14ac:dyDescent="0.25">
      <c r="A53" s="42" t="s">
        <v>1247</v>
      </c>
      <c r="B53" s="120" t="s">
        <v>217</v>
      </c>
      <c r="C53" s="131" t="s">
        <v>217</v>
      </c>
      <c r="D53" s="116" t="str">
        <f t="shared" si="27"/>
        <v>N/A</v>
      </c>
      <c r="E53" s="131">
        <v>1788</v>
      </c>
      <c r="F53" s="116" t="str">
        <f t="shared" si="28"/>
        <v>N/A</v>
      </c>
      <c r="G53" s="131">
        <v>112</v>
      </c>
      <c r="H53" s="116" t="str">
        <f t="shared" si="29"/>
        <v>N/A</v>
      </c>
      <c r="I53" s="114" t="s">
        <v>217</v>
      </c>
      <c r="J53" s="114">
        <v>-93.7</v>
      </c>
      <c r="K53" s="131" t="s">
        <v>732</v>
      </c>
      <c r="L53" s="116" t="str">
        <f t="shared" si="20"/>
        <v>No</v>
      </c>
    </row>
    <row r="54" spans="1:12" x14ac:dyDescent="0.25">
      <c r="A54" s="42" t="s">
        <v>454</v>
      </c>
      <c r="B54" s="115" t="s">
        <v>217</v>
      </c>
      <c r="C54" s="131">
        <v>303516</v>
      </c>
      <c r="D54" s="131" t="str">
        <f t="shared" si="17"/>
        <v>N/A</v>
      </c>
      <c r="E54" s="131">
        <v>369191</v>
      </c>
      <c r="F54" s="131" t="str">
        <f t="shared" si="18"/>
        <v>N/A</v>
      </c>
      <c r="G54" s="131">
        <v>425405</v>
      </c>
      <c r="H54" s="112" t="str">
        <f t="shared" si="19"/>
        <v>N/A</v>
      </c>
      <c r="I54" s="114">
        <v>21.64</v>
      </c>
      <c r="J54" s="114">
        <v>15.23</v>
      </c>
      <c r="K54" s="115" t="s">
        <v>732</v>
      </c>
      <c r="L54" s="116" t="str">
        <f t="shared" si="20"/>
        <v>Yes</v>
      </c>
    </row>
    <row r="55" spans="1:12" x14ac:dyDescent="0.25">
      <c r="A55" s="42" t="s">
        <v>1248</v>
      </c>
      <c r="B55" s="120" t="s">
        <v>217</v>
      </c>
      <c r="C55" s="131" t="s">
        <v>217</v>
      </c>
      <c r="D55" s="116" t="str">
        <f t="shared" ref="D55:D60" si="30">IF($B55="N/A","N/A",IF(C55&lt;0,"No","Yes"))</f>
        <v>N/A</v>
      </c>
      <c r="E55" s="131">
        <v>156445</v>
      </c>
      <c r="F55" s="116" t="str">
        <f t="shared" ref="F55:F60" si="31">IF($B55="N/A","N/A",IF(E55&lt;0,"No","Yes"))</f>
        <v>N/A</v>
      </c>
      <c r="G55" s="131">
        <v>171958</v>
      </c>
      <c r="H55" s="116" t="str">
        <f t="shared" ref="H55:H60" si="32">IF($B55="N/A","N/A",IF(G55&lt;0,"No","Yes"))</f>
        <v>N/A</v>
      </c>
      <c r="I55" s="114" t="s">
        <v>217</v>
      </c>
      <c r="J55" s="114">
        <v>9.9160000000000004</v>
      </c>
      <c r="K55" s="131" t="s">
        <v>732</v>
      </c>
      <c r="L55" s="116" t="str">
        <f t="shared" si="20"/>
        <v>Yes</v>
      </c>
    </row>
    <row r="56" spans="1:12" x14ac:dyDescent="0.25">
      <c r="A56" s="42" t="s">
        <v>1249</v>
      </c>
      <c r="B56" s="120" t="s">
        <v>217</v>
      </c>
      <c r="C56" s="131" t="s">
        <v>217</v>
      </c>
      <c r="D56" s="116" t="str">
        <f t="shared" si="30"/>
        <v>N/A</v>
      </c>
      <c r="E56" s="131">
        <v>99656</v>
      </c>
      <c r="F56" s="116" t="str">
        <f t="shared" si="31"/>
        <v>N/A</v>
      </c>
      <c r="G56" s="131">
        <v>117982</v>
      </c>
      <c r="H56" s="116" t="str">
        <f t="shared" si="32"/>
        <v>N/A</v>
      </c>
      <c r="I56" s="114" t="s">
        <v>217</v>
      </c>
      <c r="J56" s="114">
        <v>18.39</v>
      </c>
      <c r="K56" s="131" t="s">
        <v>732</v>
      </c>
      <c r="L56" s="116" t="str">
        <f t="shared" si="20"/>
        <v>Yes</v>
      </c>
    </row>
    <row r="57" spans="1:12" x14ac:dyDescent="0.25">
      <c r="A57" s="42" t="s">
        <v>1250</v>
      </c>
      <c r="B57" s="120" t="s">
        <v>217</v>
      </c>
      <c r="C57" s="131" t="s">
        <v>217</v>
      </c>
      <c r="D57" s="116" t="str">
        <f t="shared" si="30"/>
        <v>N/A</v>
      </c>
      <c r="E57" s="131">
        <v>16998</v>
      </c>
      <c r="F57" s="116" t="str">
        <f t="shared" si="31"/>
        <v>N/A</v>
      </c>
      <c r="G57" s="131">
        <v>20549</v>
      </c>
      <c r="H57" s="116" t="str">
        <f t="shared" si="32"/>
        <v>N/A</v>
      </c>
      <c r="I57" s="114" t="s">
        <v>217</v>
      </c>
      <c r="J57" s="114">
        <v>20.89</v>
      </c>
      <c r="K57" s="131" t="s">
        <v>732</v>
      </c>
      <c r="L57" s="116" t="str">
        <f t="shared" si="20"/>
        <v>Yes</v>
      </c>
    </row>
    <row r="58" spans="1:12" x14ac:dyDescent="0.25">
      <c r="A58" s="42" t="s">
        <v>1251</v>
      </c>
      <c r="B58" s="120" t="s">
        <v>217</v>
      </c>
      <c r="C58" s="131" t="s">
        <v>217</v>
      </c>
      <c r="D58" s="116" t="str">
        <f t="shared" si="30"/>
        <v>N/A</v>
      </c>
      <c r="E58" s="131">
        <v>14211</v>
      </c>
      <c r="F58" s="116" t="str">
        <f t="shared" si="31"/>
        <v>N/A</v>
      </c>
      <c r="G58" s="131">
        <v>20699</v>
      </c>
      <c r="H58" s="116" t="str">
        <f t="shared" si="32"/>
        <v>N/A</v>
      </c>
      <c r="I58" s="114" t="s">
        <v>217</v>
      </c>
      <c r="J58" s="114">
        <v>45.65</v>
      </c>
      <c r="K58" s="131" t="s">
        <v>732</v>
      </c>
      <c r="L58" s="116" t="str">
        <f t="shared" si="20"/>
        <v>No</v>
      </c>
    </row>
    <row r="59" spans="1:12" x14ac:dyDescent="0.25">
      <c r="A59" s="42" t="s">
        <v>1252</v>
      </c>
      <c r="B59" s="120" t="s">
        <v>217</v>
      </c>
      <c r="C59" s="131" t="s">
        <v>217</v>
      </c>
      <c r="D59" s="116" t="str">
        <f t="shared" si="30"/>
        <v>N/A</v>
      </c>
      <c r="E59" s="131">
        <v>77392</v>
      </c>
      <c r="F59" s="116" t="str">
        <f t="shared" si="31"/>
        <v>N/A</v>
      </c>
      <c r="G59" s="131">
        <v>93944</v>
      </c>
      <c r="H59" s="116" t="str">
        <f t="shared" si="32"/>
        <v>N/A</v>
      </c>
      <c r="I59" s="114" t="s">
        <v>217</v>
      </c>
      <c r="J59" s="114">
        <v>21.39</v>
      </c>
      <c r="K59" s="131" t="s">
        <v>732</v>
      </c>
      <c r="L59" s="116" t="str">
        <f t="shared" si="20"/>
        <v>Yes</v>
      </c>
    </row>
    <row r="60" spans="1:12" x14ac:dyDescent="0.25">
      <c r="A60" s="42" t="s">
        <v>1253</v>
      </c>
      <c r="B60" s="120" t="s">
        <v>217</v>
      </c>
      <c r="C60" s="131" t="s">
        <v>217</v>
      </c>
      <c r="D60" s="116" t="str">
        <f t="shared" si="30"/>
        <v>N/A</v>
      </c>
      <c r="E60" s="131">
        <v>4489</v>
      </c>
      <c r="F60" s="116" t="str">
        <f t="shared" si="31"/>
        <v>N/A</v>
      </c>
      <c r="G60" s="131">
        <v>273</v>
      </c>
      <c r="H60" s="116" t="str">
        <f t="shared" si="32"/>
        <v>N/A</v>
      </c>
      <c r="I60" s="114" t="s">
        <v>217</v>
      </c>
      <c r="J60" s="114">
        <v>-93.9</v>
      </c>
      <c r="K60" s="131" t="s">
        <v>732</v>
      </c>
      <c r="L60" s="116" t="str">
        <f t="shared" si="20"/>
        <v>No</v>
      </c>
    </row>
    <row r="61" spans="1:12" x14ac:dyDescent="0.25">
      <c r="A61" s="3" t="s">
        <v>190</v>
      </c>
      <c r="B61" s="117" t="s">
        <v>217</v>
      </c>
      <c r="C61" s="131">
        <v>1228539</v>
      </c>
      <c r="D61" s="131" t="str">
        <f t="shared" si="17"/>
        <v>N/A</v>
      </c>
      <c r="E61" s="131">
        <v>1470409</v>
      </c>
      <c r="F61" s="131" t="str">
        <f t="shared" si="18"/>
        <v>N/A</v>
      </c>
      <c r="G61" s="131">
        <v>1543394</v>
      </c>
      <c r="H61" s="112" t="str">
        <f t="shared" si="19"/>
        <v>N/A</v>
      </c>
      <c r="I61" s="114">
        <v>19.690000000000001</v>
      </c>
      <c r="J61" s="114">
        <v>4.9640000000000004</v>
      </c>
      <c r="K61" s="115" t="s">
        <v>732</v>
      </c>
      <c r="L61" s="116" t="str">
        <f>IF(J61="Div by 0", "N/A", IF(OR(J61="N/A",K61="N/A"),"N/A", IF(J61&gt;VALUE(MID(K61,1,2)), "No", IF(J61&lt;-1*VALUE(MID(K61,1,2)), "No", "Yes"))))</f>
        <v>Yes</v>
      </c>
    </row>
    <row r="62" spans="1:12" x14ac:dyDescent="0.25">
      <c r="A62" s="3" t="s">
        <v>191</v>
      </c>
      <c r="B62" s="117" t="s">
        <v>217</v>
      </c>
      <c r="C62" s="131">
        <v>265549</v>
      </c>
      <c r="D62" s="131" t="str">
        <f t="shared" si="17"/>
        <v>N/A</v>
      </c>
      <c r="E62" s="131">
        <v>282350</v>
      </c>
      <c r="F62" s="131" t="str">
        <f t="shared" si="18"/>
        <v>N/A</v>
      </c>
      <c r="G62" s="131">
        <v>305165</v>
      </c>
      <c r="H62" s="112" t="str">
        <f t="shared" si="19"/>
        <v>N/A</v>
      </c>
      <c r="I62" s="114">
        <v>6.327</v>
      </c>
      <c r="J62" s="114">
        <v>8.08</v>
      </c>
      <c r="K62" s="115" t="s">
        <v>732</v>
      </c>
      <c r="L62" s="116" t="str">
        <f t="shared" ref="L62:L69" si="33">IF(J62="Div by 0", "N/A", IF(OR(J62="N/A",K62="N/A"),"N/A", IF(J62&gt;VALUE(MID(K62,1,2)), "No", IF(J62&lt;-1*VALUE(MID(K62,1,2)), "No", "Yes"))))</f>
        <v>Yes</v>
      </c>
    </row>
    <row r="63" spans="1:12" x14ac:dyDescent="0.25">
      <c r="A63" s="3" t="s">
        <v>192</v>
      </c>
      <c r="B63" s="117" t="s">
        <v>217</v>
      </c>
      <c r="C63" s="131">
        <v>740311</v>
      </c>
      <c r="D63" s="131" t="str">
        <f t="shared" si="17"/>
        <v>N/A</v>
      </c>
      <c r="E63" s="131">
        <v>879754</v>
      </c>
      <c r="F63" s="131" t="str">
        <f t="shared" si="18"/>
        <v>N/A</v>
      </c>
      <c r="G63" s="131">
        <v>937913</v>
      </c>
      <c r="H63" s="112" t="str">
        <f t="shared" si="19"/>
        <v>N/A</v>
      </c>
      <c r="I63" s="114">
        <v>18.84</v>
      </c>
      <c r="J63" s="114">
        <v>6.6109999999999998</v>
      </c>
      <c r="K63" s="115" t="s">
        <v>732</v>
      </c>
      <c r="L63" s="116" t="str">
        <f t="shared" si="33"/>
        <v>Yes</v>
      </c>
    </row>
    <row r="64" spans="1:12" x14ac:dyDescent="0.25">
      <c r="A64" s="3" t="s">
        <v>193</v>
      </c>
      <c r="B64" s="117" t="s">
        <v>217</v>
      </c>
      <c r="C64" s="131">
        <v>0</v>
      </c>
      <c r="D64" s="131" t="str">
        <f t="shared" si="17"/>
        <v>N/A</v>
      </c>
      <c r="E64" s="131">
        <v>0</v>
      </c>
      <c r="F64" s="131" t="str">
        <f t="shared" si="18"/>
        <v>N/A</v>
      </c>
      <c r="G64" s="131">
        <v>0</v>
      </c>
      <c r="H64" s="112" t="str">
        <f t="shared" si="19"/>
        <v>N/A</v>
      </c>
      <c r="I64" s="114" t="s">
        <v>1742</v>
      </c>
      <c r="J64" s="114" t="s">
        <v>1742</v>
      </c>
      <c r="K64" s="115" t="s">
        <v>732</v>
      </c>
      <c r="L64" s="116" t="str">
        <f t="shared" si="33"/>
        <v>N/A</v>
      </c>
    </row>
    <row r="65" spans="1:12" x14ac:dyDescent="0.25">
      <c r="A65" s="3" t="s">
        <v>194</v>
      </c>
      <c r="B65" s="117" t="s">
        <v>217</v>
      </c>
      <c r="C65" s="131">
        <v>0</v>
      </c>
      <c r="D65" s="131" t="str">
        <f t="shared" si="17"/>
        <v>N/A</v>
      </c>
      <c r="E65" s="131">
        <v>0</v>
      </c>
      <c r="F65" s="131" t="str">
        <f t="shared" si="18"/>
        <v>N/A</v>
      </c>
      <c r="G65" s="131">
        <v>0</v>
      </c>
      <c r="H65" s="112" t="str">
        <f t="shared" si="19"/>
        <v>N/A</v>
      </c>
      <c r="I65" s="114" t="s">
        <v>1742</v>
      </c>
      <c r="J65" s="114" t="s">
        <v>1742</v>
      </c>
      <c r="K65" s="115" t="s">
        <v>732</v>
      </c>
      <c r="L65" s="116" t="str">
        <f t="shared" si="33"/>
        <v>N/A</v>
      </c>
    </row>
    <row r="66" spans="1:12" x14ac:dyDescent="0.25">
      <c r="A66" s="3" t="s">
        <v>195</v>
      </c>
      <c r="B66" s="117" t="s">
        <v>217</v>
      </c>
      <c r="C66" s="131">
        <v>244</v>
      </c>
      <c r="D66" s="131" t="str">
        <f t="shared" si="17"/>
        <v>N/A</v>
      </c>
      <c r="E66" s="131">
        <v>343</v>
      </c>
      <c r="F66" s="131" t="str">
        <f t="shared" si="18"/>
        <v>N/A</v>
      </c>
      <c r="G66" s="131">
        <v>541</v>
      </c>
      <c r="H66" s="112" t="str">
        <f t="shared" si="19"/>
        <v>N/A</v>
      </c>
      <c r="I66" s="114">
        <v>40.57</v>
      </c>
      <c r="J66" s="114">
        <v>57.73</v>
      </c>
      <c r="K66" s="115" t="s">
        <v>732</v>
      </c>
      <c r="L66" s="116" t="str">
        <f t="shared" si="33"/>
        <v>No</v>
      </c>
    </row>
    <row r="67" spans="1:12" x14ac:dyDescent="0.25">
      <c r="A67" s="3" t="s">
        <v>196</v>
      </c>
      <c r="B67" s="117" t="s">
        <v>217</v>
      </c>
      <c r="C67" s="131">
        <v>547204</v>
      </c>
      <c r="D67" s="131" t="str">
        <f t="shared" si="17"/>
        <v>N/A</v>
      </c>
      <c r="E67" s="131">
        <v>913272</v>
      </c>
      <c r="F67" s="131" t="str">
        <f t="shared" si="18"/>
        <v>N/A</v>
      </c>
      <c r="G67" s="131">
        <v>992493</v>
      </c>
      <c r="H67" s="112" t="str">
        <f t="shared" si="19"/>
        <v>N/A</v>
      </c>
      <c r="I67" s="114">
        <v>66.900000000000006</v>
      </c>
      <c r="J67" s="114">
        <v>8.6739999999999995</v>
      </c>
      <c r="K67" s="115" t="s">
        <v>732</v>
      </c>
      <c r="L67" s="116" t="str">
        <f t="shared" si="33"/>
        <v>Yes</v>
      </c>
    </row>
    <row r="68" spans="1:12" x14ac:dyDescent="0.25">
      <c r="A68" s="2" t="s">
        <v>197</v>
      </c>
      <c r="B68" s="115" t="s">
        <v>217</v>
      </c>
      <c r="C68" s="131">
        <v>55228</v>
      </c>
      <c r="D68" s="131" t="str">
        <f t="shared" si="17"/>
        <v>N/A</v>
      </c>
      <c r="E68" s="131">
        <v>17215</v>
      </c>
      <c r="F68" s="131" t="str">
        <f t="shared" si="18"/>
        <v>N/A</v>
      </c>
      <c r="G68" s="131">
        <v>0</v>
      </c>
      <c r="H68" s="112" t="str">
        <f t="shared" si="19"/>
        <v>N/A</v>
      </c>
      <c r="I68" s="114">
        <v>-68.8</v>
      </c>
      <c r="J68" s="114">
        <v>-100</v>
      </c>
      <c r="K68" s="115" t="s">
        <v>732</v>
      </c>
      <c r="L68" s="116" t="str">
        <f t="shared" si="33"/>
        <v>No</v>
      </c>
    </row>
    <row r="69" spans="1:12" x14ac:dyDescent="0.25">
      <c r="A69" s="2" t="s">
        <v>198</v>
      </c>
      <c r="B69" s="115" t="s">
        <v>217</v>
      </c>
      <c r="C69" s="131">
        <v>893721</v>
      </c>
      <c r="D69" s="131" t="str">
        <f t="shared" si="17"/>
        <v>N/A</v>
      </c>
      <c r="E69" s="131">
        <v>1048469</v>
      </c>
      <c r="F69" s="131" t="str">
        <f t="shared" si="18"/>
        <v>N/A</v>
      </c>
      <c r="G69" s="131">
        <v>1127909</v>
      </c>
      <c r="H69" s="112" t="str">
        <f t="shared" si="19"/>
        <v>N/A</v>
      </c>
      <c r="I69" s="114">
        <v>17.32</v>
      </c>
      <c r="J69" s="114">
        <v>7.577</v>
      </c>
      <c r="K69" s="115" t="s">
        <v>732</v>
      </c>
      <c r="L69" s="116" t="str">
        <f t="shared" si="33"/>
        <v>Yes</v>
      </c>
    </row>
    <row r="70" spans="1:12" x14ac:dyDescent="0.25">
      <c r="A70" s="42" t="s">
        <v>78</v>
      </c>
      <c r="B70" s="115" t="s">
        <v>298</v>
      </c>
      <c r="C70" s="119">
        <v>12.742862657</v>
      </c>
      <c r="D70" s="112" t="str">
        <f>IF($B70="N/A","N/A",IF(C70&gt;=20,"No",IF(C70&lt;0,"No","Yes")))</f>
        <v>Yes</v>
      </c>
      <c r="E70" s="119">
        <v>8.7759133593000005</v>
      </c>
      <c r="F70" s="112" t="str">
        <f>IF($B70="N/A","N/A",IF(E70&gt;=20,"No",IF(E70&lt;0,"No","Yes")))</f>
        <v>Yes</v>
      </c>
      <c r="G70" s="119">
        <v>9.7146961873999995</v>
      </c>
      <c r="H70" s="112" t="str">
        <f>IF($B70="N/A","N/A",IF(G70&gt;=20,"No",IF(G70&lt;0,"No","Yes")))</f>
        <v>Yes</v>
      </c>
      <c r="I70" s="114">
        <v>-31.1</v>
      </c>
      <c r="J70" s="114">
        <v>10.7</v>
      </c>
      <c r="K70" s="115" t="s">
        <v>732</v>
      </c>
      <c r="L70" s="116" t="str">
        <f t="shared" si="20"/>
        <v>Yes</v>
      </c>
    </row>
    <row r="71" spans="1:12" x14ac:dyDescent="0.25">
      <c r="A71" s="42" t="s">
        <v>79</v>
      </c>
      <c r="B71" s="117" t="s">
        <v>217</v>
      </c>
      <c r="C71" s="119">
        <v>3.4011110958000002</v>
      </c>
      <c r="D71" s="112" t="str">
        <f>IF($B71="N/A","N/A",IF(C71&gt;10,"No",IF(C71&lt;-10,"No","Yes")))</f>
        <v>N/A</v>
      </c>
      <c r="E71" s="119">
        <v>3.6101999021000002</v>
      </c>
      <c r="F71" s="112" t="str">
        <f>IF($B71="N/A","N/A",IF(E71&gt;10,"No",IF(E71&lt;-10,"No","Yes")))</f>
        <v>N/A</v>
      </c>
      <c r="G71" s="119">
        <v>2.7396574552000001</v>
      </c>
      <c r="H71" s="112" t="str">
        <f>IF($B71="N/A","N/A",IF(G71&gt;10,"No",IF(G71&lt;-10,"No","Yes")))</f>
        <v>N/A</v>
      </c>
      <c r="I71" s="114">
        <v>6.1479999999999997</v>
      </c>
      <c r="J71" s="114">
        <v>-24.1</v>
      </c>
      <c r="K71" s="115" t="s">
        <v>732</v>
      </c>
      <c r="L71" s="116" t="str">
        <f t="shared" si="20"/>
        <v>Yes</v>
      </c>
    </row>
    <row r="72" spans="1:12" x14ac:dyDescent="0.25">
      <c r="A72" s="42" t="s">
        <v>80</v>
      </c>
      <c r="B72" s="117" t="s">
        <v>217</v>
      </c>
      <c r="C72" s="119">
        <v>0.51364056189999996</v>
      </c>
      <c r="D72" s="112" t="str">
        <f>IF($B72="N/A","N/A",IF(C72&gt;10,"No",IF(C72&lt;-10,"No","Yes")))</f>
        <v>N/A</v>
      </c>
      <c r="E72" s="119">
        <v>0.69154073000000005</v>
      </c>
      <c r="F72" s="112" t="str">
        <f>IF($B72="N/A","N/A",IF(E72&gt;10,"No",IF(E72&lt;-10,"No","Yes")))</f>
        <v>N/A</v>
      </c>
      <c r="G72" s="119">
        <v>0.64198989340000001</v>
      </c>
      <c r="H72" s="112" t="str">
        <f>IF($B72="N/A","N/A",IF(G72&gt;10,"No",IF(G72&lt;-10,"No","Yes")))</f>
        <v>N/A</v>
      </c>
      <c r="I72" s="114">
        <v>34.64</v>
      </c>
      <c r="J72" s="114">
        <v>-7.17</v>
      </c>
      <c r="K72" s="115" t="s">
        <v>732</v>
      </c>
      <c r="L72" s="116" t="str">
        <f t="shared" si="20"/>
        <v>Yes</v>
      </c>
    </row>
    <row r="73" spans="1:12" x14ac:dyDescent="0.25">
      <c r="A73" s="42" t="s">
        <v>81</v>
      </c>
      <c r="B73" s="117" t="s">
        <v>217</v>
      </c>
      <c r="C73" s="119">
        <v>23.417965611</v>
      </c>
      <c r="D73" s="112" t="str">
        <f>IF($B73="N/A","N/A",IF(C73&gt;10,"No",IF(C73&lt;-10,"No","Yes")))</f>
        <v>N/A</v>
      </c>
      <c r="E73" s="119">
        <v>5.7043725326999999</v>
      </c>
      <c r="F73" s="112" t="str">
        <f>IF($B73="N/A","N/A",IF(E73&gt;10,"No",IF(E73&lt;-10,"No","Yes")))</f>
        <v>N/A</v>
      </c>
      <c r="G73" s="119">
        <v>5.1405320814</v>
      </c>
      <c r="H73" s="112" t="str">
        <f>IF($B73="N/A","N/A",IF(G73&gt;10,"No",IF(G73&lt;-10,"No","Yes")))</f>
        <v>N/A</v>
      </c>
      <c r="I73" s="114">
        <v>-75.599999999999994</v>
      </c>
      <c r="J73" s="114">
        <v>-9.8800000000000008</v>
      </c>
      <c r="K73" s="115" t="s">
        <v>732</v>
      </c>
      <c r="L73" s="116" t="str">
        <f t="shared" si="20"/>
        <v>Yes</v>
      </c>
    </row>
    <row r="74" spans="1:12" x14ac:dyDescent="0.25">
      <c r="A74" s="42" t="s">
        <v>121</v>
      </c>
      <c r="B74" s="117" t="s">
        <v>217</v>
      </c>
      <c r="C74" s="119">
        <v>18.511971718000002</v>
      </c>
      <c r="D74" s="112" t="str">
        <f>IF($B74="N/A","N/A",IF(C74&gt;10,"No",IF(C74&lt;-10,"No","Yes")))</f>
        <v>N/A</v>
      </c>
      <c r="E74" s="119">
        <v>18.111655988999999</v>
      </c>
      <c r="F74" s="112" t="str">
        <f>IF($B74="N/A","N/A",IF(E74&gt;10,"No",IF(E74&lt;-10,"No","Yes")))</f>
        <v>N/A</v>
      </c>
      <c r="G74" s="119">
        <v>13.954303598999999</v>
      </c>
      <c r="H74" s="112" t="str">
        <f>IF($B74="N/A","N/A",IF(G74&gt;10,"No",IF(G74&lt;-10,"No","Yes")))</f>
        <v>N/A</v>
      </c>
      <c r="I74" s="114">
        <v>-2.16</v>
      </c>
      <c r="J74" s="114">
        <v>-23</v>
      </c>
      <c r="K74" s="115" t="s">
        <v>732</v>
      </c>
      <c r="L74" s="116" t="str">
        <f t="shared" si="20"/>
        <v>Yes</v>
      </c>
    </row>
    <row r="75" spans="1:12" x14ac:dyDescent="0.25">
      <c r="A75" s="42" t="s">
        <v>82</v>
      </c>
      <c r="B75" s="117" t="s">
        <v>217</v>
      </c>
      <c r="C75" s="119">
        <v>2.4313032300000001</v>
      </c>
      <c r="D75" s="112" t="str">
        <f>IF($B75="N/A","N/A",IF(C75&gt;10,"No",IF(C75&lt;-10,"No","Yes")))</f>
        <v>N/A</v>
      </c>
      <c r="E75" s="119">
        <v>2.1227478246999998</v>
      </c>
      <c r="F75" s="112" t="str">
        <f>IF($B75="N/A","N/A",IF(E75&gt;10,"No",IF(E75&lt;-10,"No","Yes")))</f>
        <v>N/A</v>
      </c>
      <c r="G75" s="119">
        <v>1.7953051643</v>
      </c>
      <c r="H75" s="112" t="str">
        <f>IF($B75="N/A","N/A",IF(G75&gt;10,"No",IF(G75&lt;-10,"No","Yes")))</f>
        <v>N/A</v>
      </c>
      <c r="I75" s="114">
        <v>-12.7</v>
      </c>
      <c r="J75" s="114">
        <v>-15.4</v>
      </c>
      <c r="K75" s="115" t="s">
        <v>732</v>
      </c>
      <c r="L75" s="116" t="str">
        <f t="shared" si="20"/>
        <v>Yes</v>
      </c>
    </row>
    <row r="76" spans="1:12" x14ac:dyDescent="0.25">
      <c r="A76" s="42" t="s">
        <v>199</v>
      </c>
      <c r="B76" s="117" t="s">
        <v>217</v>
      </c>
      <c r="C76" s="119">
        <v>54.058956916</v>
      </c>
      <c r="D76" s="112" t="str">
        <f t="shared" ref="D76:D98" si="34">IF($B76="N/A","N/A",IF(C76&gt;10,"No",IF(C76&lt;-10,"No","Yes")))</f>
        <v>N/A</v>
      </c>
      <c r="E76" s="119">
        <v>50.769948669999998</v>
      </c>
      <c r="F76" s="112" t="str">
        <f t="shared" ref="F76:F98" si="35">IF($B76="N/A","N/A",IF(E76&gt;10,"No",IF(E76&lt;-10,"No","Yes")))</f>
        <v>N/A</v>
      </c>
      <c r="G76" s="119">
        <v>48.305489260000002</v>
      </c>
      <c r="H76" s="112" t="str">
        <f t="shared" ref="H76:H98" si="36">IF($B76="N/A","N/A",IF(G76&gt;10,"No",IF(G76&lt;-10,"No","Yes")))</f>
        <v>N/A</v>
      </c>
      <c r="I76" s="114">
        <v>-6.08</v>
      </c>
      <c r="J76" s="114">
        <v>-4.8499999999999996</v>
      </c>
      <c r="K76" s="115" t="s">
        <v>732</v>
      </c>
      <c r="L76" s="116" t="str">
        <f>IF(J76="Div by 0", "N/A", IF(OR(J76="N/A",K76="N/A"),"N/A", IF(J76&gt;VALUE(MID(K76,1,2)), "No", IF(J76&lt;-1*VALUE(MID(K76,1,2)), "No", "Yes"))))</f>
        <v>Yes</v>
      </c>
    </row>
    <row r="77" spans="1:12" x14ac:dyDescent="0.25">
      <c r="A77" s="42" t="s">
        <v>200</v>
      </c>
      <c r="B77" s="117" t="s">
        <v>217</v>
      </c>
      <c r="C77" s="119">
        <v>29.024943311000001</v>
      </c>
      <c r="D77" s="112" t="str">
        <f t="shared" si="34"/>
        <v>N/A</v>
      </c>
      <c r="E77" s="119">
        <v>31.871208586000002</v>
      </c>
      <c r="F77" s="112" t="str">
        <f t="shared" si="35"/>
        <v>N/A</v>
      </c>
      <c r="G77" s="119">
        <v>31.933174223999998</v>
      </c>
      <c r="H77" s="112" t="str">
        <f t="shared" si="36"/>
        <v>N/A</v>
      </c>
      <c r="I77" s="114">
        <v>9.8059999999999992</v>
      </c>
      <c r="J77" s="114">
        <v>0.19439999999999999</v>
      </c>
      <c r="K77" s="115" t="s">
        <v>732</v>
      </c>
      <c r="L77" s="116" t="str">
        <f t="shared" ref="L77:L81" si="37">IF(J77="Div by 0", "N/A", IF(OR(J77="N/A",K77="N/A"),"N/A", IF(J77&gt;VALUE(MID(K77,1,2)), "No", IF(J77&lt;-1*VALUE(MID(K77,1,2)), "No", "Yes"))))</f>
        <v>Yes</v>
      </c>
    </row>
    <row r="78" spans="1:12" x14ac:dyDescent="0.25">
      <c r="A78" s="42" t="s">
        <v>201</v>
      </c>
      <c r="B78" s="117" t="s">
        <v>217</v>
      </c>
      <c r="C78" s="119">
        <v>3.6281179138000001</v>
      </c>
      <c r="D78" s="112" t="str">
        <f t="shared" si="34"/>
        <v>N/A</v>
      </c>
      <c r="E78" s="119">
        <v>4.2463835744000002</v>
      </c>
      <c r="F78" s="112" t="str">
        <f t="shared" si="35"/>
        <v>N/A</v>
      </c>
      <c r="G78" s="119">
        <v>6.1097852029000004</v>
      </c>
      <c r="H78" s="112" t="str">
        <f t="shared" si="36"/>
        <v>N/A</v>
      </c>
      <c r="I78" s="114">
        <v>17.04</v>
      </c>
      <c r="J78" s="114">
        <v>43.88</v>
      </c>
      <c r="K78" s="115" t="s">
        <v>732</v>
      </c>
      <c r="L78" s="116" t="str">
        <f t="shared" si="37"/>
        <v>No</v>
      </c>
    </row>
    <row r="79" spans="1:12" x14ac:dyDescent="0.25">
      <c r="A79" s="42" t="s">
        <v>202</v>
      </c>
      <c r="B79" s="117" t="s">
        <v>217</v>
      </c>
      <c r="C79" s="119" t="s">
        <v>1742</v>
      </c>
      <c r="D79" s="112" t="str">
        <f t="shared" si="34"/>
        <v>N/A</v>
      </c>
      <c r="E79" s="119" t="s">
        <v>1742</v>
      </c>
      <c r="F79" s="112" t="str">
        <f t="shared" si="35"/>
        <v>N/A</v>
      </c>
      <c r="G79" s="119" t="s">
        <v>1742</v>
      </c>
      <c r="H79" s="112" t="str">
        <f t="shared" si="36"/>
        <v>N/A</v>
      </c>
      <c r="I79" s="114" t="s">
        <v>1742</v>
      </c>
      <c r="J79" s="114" t="s">
        <v>1742</v>
      </c>
      <c r="K79" s="115" t="s">
        <v>732</v>
      </c>
      <c r="L79" s="116" t="str">
        <f t="shared" si="37"/>
        <v>N/A</v>
      </c>
    </row>
    <row r="80" spans="1:12" x14ac:dyDescent="0.25">
      <c r="A80" s="42" t="s">
        <v>203</v>
      </c>
      <c r="B80" s="117" t="s">
        <v>217</v>
      </c>
      <c r="C80" s="119" t="s">
        <v>1742</v>
      </c>
      <c r="D80" s="112" t="str">
        <f t="shared" si="34"/>
        <v>N/A</v>
      </c>
      <c r="E80" s="119" t="s">
        <v>1742</v>
      </c>
      <c r="F80" s="112" t="str">
        <f t="shared" si="35"/>
        <v>N/A</v>
      </c>
      <c r="G80" s="119" t="s">
        <v>1742</v>
      </c>
      <c r="H80" s="112" t="str">
        <f t="shared" si="36"/>
        <v>N/A</v>
      </c>
      <c r="I80" s="114" t="s">
        <v>1742</v>
      </c>
      <c r="J80" s="114" t="s">
        <v>1742</v>
      </c>
      <c r="K80" s="115" t="s">
        <v>732</v>
      </c>
      <c r="L80" s="116" t="str">
        <f t="shared" si="37"/>
        <v>N/A</v>
      </c>
    </row>
    <row r="81" spans="1:12" x14ac:dyDescent="0.25">
      <c r="A81" s="42" t="s">
        <v>204</v>
      </c>
      <c r="B81" s="115" t="s">
        <v>217</v>
      </c>
      <c r="C81" s="119" t="s">
        <v>1742</v>
      </c>
      <c r="D81" s="112" t="str">
        <f t="shared" si="34"/>
        <v>N/A</v>
      </c>
      <c r="E81" s="119" t="s">
        <v>1742</v>
      </c>
      <c r="F81" s="112" t="str">
        <f t="shared" si="35"/>
        <v>N/A</v>
      </c>
      <c r="G81" s="119" t="s">
        <v>1742</v>
      </c>
      <c r="H81" s="112" t="str">
        <f t="shared" si="36"/>
        <v>N/A</v>
      </c>
      <c r="I81" s="114" t="s">
        <v>1742</v>
      </c>
      <c r="J81" s="114" t="s">
        <v>1742</v>
      </c>
      <c r="K81" s="115" t="s">
        <v>732</v>
      </c>
      <c r="L81" s="116" t="str">
        <f t="shared" si="37"/>
        <v>N/A</v>
      </c>
    </row>
    <row r="82" spans="1:12" x14ac:dyDescent="0.25">
      <c r="A82" s="42" t="s">
        <v>73</v>
      </c>
      <c r="B82" s="117" t="s">
        <v>217</v>
      </c>
      <c r="C82" s="128">
        <v>1978887</v>
      </c>
      <c r="D82" s="112" t="str">
        <f t="shared" si="34"/>
        <v>N/A</v>
      </c>
      <c r="E82" s="128">
        <v>2412732</v>
      </c>
      <c r="F82" s="112" t="str">
        <f t="shared" si="35"/>
        <v>N/A</v>
      </c>
      <c r="G82" s="128">
        <v>2569741</v>
      </c>
      <c r="H82" s="112" t="str">
        <f t="shared" si="36"/>
        <v>N/A</v>
      </c>
      <c r="I82" s="114">
        <v>21.92</v>
      </c>
      <c r="J82" s="114">
        <v>6.508</v>
      </c>
      <c r="K82" s="115" t="s">
        <v>732</v>
      </c>
      <c r="L82" s="116" t="str">
        <f t="shared" si="20"/>
        <v>Yes</v>
      </c>
    </row>
    <row r="83" spans="1:12" x14ac:dyDescent="0.25">
      <c r="A83" s="42" t="s">
        <v>1254</v>
      </c>
      <c r="B83" s="117" t="s">
        <v>217</v>
      </c>
      <c r="C83" s="129">
        <v>35.714874068</v>
      </c>
      <c r="D83" s="112" t="str">
        <f t="shared" si="34"/>
        <v>N/A</v>
      </c>
      <c r="E83" s="129">
        <v>33.806614244999999</v>
      </c>
      <c r="F83" s="112" t="str">
        <f t="shared" si="35"/>
        <v>N/A</v>
      </c>
      <c r="G83" s="129">
        <v>35.143502789000003</v>
      </c>
      <c r="H83" s="112" t="str">
        <f t="shared" si="36"/>
        <v>N/A</v>
      </c>
      <c r="I83" s="114">
        <v>-5.34</v>
      </c>
      <c r="J83" s="114">
        <v>3.9550000000000001</v>
      </c>
      <c r="K83" s="115" t="s">
        <v>732</v>
      </c>
      <c r="L83" s="116" t="str">
        <f t="shared" si="20"/>
        <v>Yes</v>
      </c>
    </row>
    <row r="84" spans="1:12" x14ac:dyDescent="0.25">
      <c r="A84" s="42" t="s">
        <v>1255</v>
      </c>
      <c r="B84" s="117" t="s">
        <v>217</v>
      </c>
      <c r="C84" s="129">
        <v>0.60493600700000005</v>
      </c>
      <c r="D84" s="112" t="str">
        <f t="shared" si="34"/>
        <v>N/A</v>
      </c>
      <c r="E84" s="129">
        <v>0.55509687770000005</v>
      </c>
      <c r="F84" s="112" t="str">
        <f t="shared" si="35"/>
        <v>N/A</v>
      </c>
      <c r="G84" s="129">
        <v>0.48619685800000001</v>
      </c>
      <c r="H84" s="112" t="str">
        <f t="shared" si="36"/>
        <v>N/A</v>
      </c>
      <c r="I84" s="114">
        <v>-8.24</v>
      </c>
      <c r="J84" s="114">
        <v>-12.4</v>
      </c>
      <c r="K84" s="115" t="s">
        <v>732</v>
      </c>
      <c r="L84" s="116" t="str">
        <f t="shared" si="20"/>
        <v>Yes</v>
      </c>
    </row>
    <row r="85" spans="1:12" x14ac:dyDescent="0.25">
      <c r="A85" s="42" t="s">
        <v>1256</v>
      </c>
      <c r="B85" s="117" t="s">
        <v>217</v>
      </c>
      <c r="C85" s="129">
        <v>23.356361429</v>
      </c>
      <c r="D85" s="112" t="str">
        <f t="shared" si="34"/>
        <v>N/A</v>
      </c>
      <c r="E85" s="129">
        <v>3.4094130637000002</v>
      </c>
      <c r="F85" s="112" t="str">
        <f t="shared" si="35"/>
        <v>N/A</v>
      </c>
      <c r="G85" s="129">
        <v>3.6771410037000001</v>
      </c>
      <c r="H85" s="112" t="str">
        <f t="shared" si="36"/>
        <v>N/A</v>
      </c>
      <c r="I85" s="114">
        <v>-85.4</v>
      </c>
      <c r="J85" s="114">
        <v>7.8529999999999998</v>
      </c>
      <c r="K85" s="115" t="s">
        <v>732</v>
      </c>
      <c r="L85" s="116" t="str">
        <f t="shared" si="20"/>
        <v>Yes</v>
      </c>
    </row>
    <row r="86" spans="1:12" x14ac:dyDescent="0.25">
      <c r="A86" s="42" t="s">
        <v>1257</v>
      </c>
      <c r="B86" s="117" t="s">
        <v>217</v>
      </c>
      <c r="C86" s="129">
        <v>3.2516257876000001</v>
      </c>
      <c r="D86" s="112" t="str">
        <f t="shared" si="34"/>
        <v>N/A</v>
      </c>
      <c r="E86" s="129">
        <v>5.1020171324000003</v>
      </c>
      <c r="F86" s="112" t="str">
        <f t="shared" si="35"/>
        <v>N/A</v>
      </c>
      <c r="G86" s="129">
        <v>4.7765124967999997</v>
      </c>
      <c r="H86" s="112" t="str">
        <f t="shared" si="36"/>
        <v>N/A</v>
      </c>
      <c r="I86" s="114">
        <v>56.91</v>
      </c>
      <c r="J86" s="114">
        <v>-6.38</v>
      </c>
      <c r="K86" s="115" t="s">
        <v>732</v>
      </c>
      <c r="L86" s="116" t="str">
        <f t="shared" si="20"/>
        <v>Yes</v>
      </c>
    </row>
    <row r="87" spans="1:12" x14ac:dyDescent="0.25">
      <c r="A87" s="42" t="s">
        <v>1258</v>
      </c>
      <c r="B87" s="117" t="s">
        <v>217</v>
      </c>
      <c r="C87" s="129">
        <v>9.0960221999999997E-3</v>
      </c>
      <c r="D87" s="112" t="str">
        <f t="shared" si="34"/>
        <v>N/A</v>
      </c>
      <c r="E87" s="129">
        <v>9.6985492E-3</v>
      </c>
      <c r="F87" s="112" t="str">
        <f t="shared" si="35"/>
        <v>N/A</v>
      </c>
      <c r="G87" s="129">
        <v>1.3853536200000001E-2</v>
      </c>
      <c r="H87" s="112" t="str">
        <f t="shared" si="36"/>
        <v>N/A</v>
      </c>
      <c r="I87" s="114">
        <v>6.6239999999999997</v>
      </c>
      <c r="J87" s="114">
        <v>42.84</v>
      </c>
      <c r="K87" s="115" t="s">
        <v>732</v>
      </c>
      <c r="L87" s="116" t="str">
        <f t="shared" si="20"/>
        <v>No</v>
      </c>
    </row>
    <row r="88" spans="1:12" x14ac:dyDescent="0.25">
      <c r="A88" s="42" t="s">
        <v>1259</v>
      </c>
      <c r="B88" s="117" t="s">
        <v>217</v>
      </c>
      <c r="C88" s="129">
        <v>4.5458886738000004</v>
      </c>
      <c r="D88" s="112" t="str">
        <f t="shared" si="34"/>
        <v>N/A</v>
      </c>
      <c r="E88" s="129">
        <v>3.9259229786000001</v>
      </c>
      <c r="F88" s="112" t="str">
        <f t="shared" si="35"/>
        <v>N/A</v>
      </c>
      <c r="G88" s="129">
        <v>4.5329081801999997</v>
      </c>
      <c r="H88" s="112" t="str">
        <f t="shared" si="36"/>
        <v>N/A</v>
      </c>
      <c r="I88" s="114">
        <v>-13.6</v>
      </c>
      <c r="J88" s="114">
        <v>15.46</v>
      </c>
      <c r="K88" s="115" t="s">
        <v>732</v>
      </c>
      <c r="L88" s="116" t="str">
        <f t="shared" si="20"/>
        <v>Yes</v>
      </c>
    </row>
    <row r="89" spans="1:12" x14ac:dyDescent="0.25">
      <c r="A89" s="42" t="s">
        <v>1260</v>
      </c>
      <c r="B89" s="117" t="s">
        <v>217</v>
      </c>
      <c r="C89" s="129">
        <v>0</v>
      </c>
      <c r="D89" s="112" t="str">
        <f t="shared" si="34"/>
        <v>N/A</v>
      </c>
      <c r="E89" s="129">
        <v>1.88168433E-2</v>
      </c>
      <c r="F89" s="112" t="str">
        <f t="shared" si="35"/>
        <v>N/A</v>
      </c>
      <c r="G89" s="129">
        <v>1.36200496E-2</v>
      </c>
      <c r="H89" s="112" t="str">
        <f t="shared" si="36"/>
        <v>N/A</v>
      </c>
      <c r="I89" s="114" t="s">
        <v>1742</v>
      </c>
      <c r="J89" s="114">
        <v>-27.6</v>
      </c>
      <c r="K89" s="115" t="s">
        <v>732</v>
      </c>
      <c r="L89" s="116" t="str">
        <f t="shared" si="20"/>
        <v>Yes</v>
      </c>
    </row>
    <row r="90" spans="1:12" x14ac:dyDescent="0.25">
      <c r="A90" s="42" t="s">
        <v>1261</v>
      </c>
      <c r="B90" s="117" t="s">
        <v>217</v>
      </c>
      <c r="C90" s="129">
        <v>0</v>
      </c>
      <c r="D90" s="112" t="str">
        <f t="shared" si="34"/>
        <v>N/A</v>
      </c>
      <c r="E90" s="129">
        <v>0</v>
      </c>
      <c r="F90" s="112" t="str">
        <f t="shared" si="35"/>
        <v>N/A</v>
      </c>
      <c r="G90" s="129">
        <v>0</v>
      </c>
      <c r="H90" s="112" t="str">
        <f t="shared" si="36"/>
        <v>N/A</v>
      </c>
      <c r="I90" s="114" t="s">
        <v>1742</v>
      </c>
      <c r="J90" s="114" t="s">
        <v>1742</v>
      </c>
      <c r="K90" s="115" t="s">
        <v>732</v>
      </c>
      <c r="L90" s="116" t="str">
        <f t="shared" si="20"/>
        <v>N/A</v>
      </c>
    </row>
    <row r="91" spans="1:12" x14ac:dyDescent="0.25">
      <c r="A91" s="42" t="s">
        <v>1262</v>
      </c>
      <c r="B91" s="117" t="s">
        <v>217</v>
      </c>
      <c r="C91" s="129">
        <v>0</v>
      </c>
      <c r="D91" s="112" t="str">
        <f t="shared" si="34"/>
        <v>N/A</v>
      </c>
      <c r="E91" s="129">
        <v>3.7716580000000002E-3</v>
      </c>
      <c r="F91" s="112" t="str">
        <f t="shared" si="35"/>
        <v>N/A</v>
      </c>
      <c r="G91" s="129">
        <v>2.5683521999999999E-3</v>
      </c>
      <c r="H91" s="112" t="str">
        <f t="shared" si="36"/>
        <v>N/A</v>
      </c>
      <c r="I91" s="114" t="s">
        <v>1742</v>
      </c>
      <c r="J91" s="114">
        <v>-31.9</v>
      </c>
      <c r="K91" s="115" t="s">
        <v>732</v>
      </c>
      <c r="L91" s="116" t="str">
        <f t="shared" si="20"/>
        <v>No</v>
      </c>
    </row>
    <row r="92" spans="1:12" x14ac:dyDescent="0.25">
      <c r="A92" s="42" t="s">
        <v>1263</v>
      </c>
      <c r="B92" s="117" t="s">
        <v>217</v>
      </c>
      <c r="C92" s="129">
        <v>7.6709786899999993E-2</v>
      </c>
      <c r="D92" s="112" t="str">
        <f t="shared" si="34"/>
        <v>N/A</v>
      </c>
      <c r="E92" s="129">
        <v>8.8654686900000002E-2</v>
      </c>
      <c r="F92" s="112" t="str">
        <f t="shared" si="35"/>
        <v>N/A</v>
      </c>
      <c r="G92" s="129">
        <v>0.81840932609999995</v>
      </c>
      <c r="H92" s="112" t="str">
        <f t="shared" si="36"/>
        <v>N/A</v>
      </c>
      <c r="I92" s="114">
        <v>15.57</v>
      </c>
      <c r="J92" s="114">
        <v>823.1</v>
      </c>
      <c r="K92" s="115" t="s">
        <v>732</v>
      </c>
      <c r="L92" s="116" t="str">
        <f t="shared" si="20"/>
        <v>No</v>
      </c>
    </row>
    <row r="93" spans="1:12" x14ac:dyDescent="0.25">
      <c r="A93" s="42" t="s">
        <v>1264</v>
      </c>
      <c r="B93" s="117" t="s">
        <v>217</v>
      </c>
      <c r="C93" s="129">
        <v>0</v>
      </c>
      <c r="D93" s="112" t="str">
        <f t="shared" si="34"/>
        <v>N/A</v>
      </c>
      <c r="E93" s="129">
        <v>17.022611712</v>
      </c>
      <c r="F93" s="112" t="str">
        <f t="shared" si="35"/>
        <v>N/A</v>
      </c>
      <c r="G93" s="129">
        <v>19.494260316999998</v>
      </c>
      <c r="H93" s="112" t="str">
        <f t="shared" si="36"/>
        <v>N/A</v>
      </c>
      <c r="I93" s="114" t="s">
        <v>1742</v>
      </c>
      <c r="J93" s="114">
        <v>14.52</v>
      </c>
      <c r="K93" s="115" t="s">
        <v>732</v>
      </c>
      <c r="L93" s="116" t="str">
        <f t="shared" si="20"/>
        <v>Yes</v>
      </c>
    </row>
    <row r="94" spans="1:12" x14ac:dyDescent="0.25">
      <c r="A94" s="42" t="s">
        <v>1265</v>
      </c>
      <c r="B94" s="117" t="s">
        <v>217</v>
      </c>
      <c r="C94" s="129">
        <v>0</v>
      </c>
      <c r="D94" s="112" t="str">
        <f t="shared" si="34"/>
        <v>N/A</v>
      </c>
      <c r="E94" s="129">
        <v>0</v>
      </c>
      <c r="F94" s="112" t="str">
        <f t="shared" si="35"/>
        <v>N/A</v>
      </c>
      <c r="G94" s="129">
        <v>0</v>
      </c>
      <c r="H94" s="112" t="str">
        <f t="shared" si="36"/>
        <v>N/A</v>
      </c>
      <c r="I94" s="114" t="s">
        <v>1742</v>
      </c>
      <c r="J94" s="114" t="s">
        <v>1742</v>
      </c>
      <c r="K94" s="115" t="s">
        <v>732</v>
      </c>
      <c r="L94" s="116" t="str">
        <f t="shared" si="20"/>
        <v>N/A</v>
      </c>
    </row>
    <row r="95" spans="1:12" x14ac:dyDescent="0.25">
      <c r="A95" s="42" t="s">
        <v>1266</v>
      </c>
      <c r="B95" s="115" t="s">
        <v>217</v>
      </c>
      <c r="C95" s="119">
        <v>0</v>
      </c>
      <c r="D95" s="112" t="str">
        <f t="shared" si="34"/>
        <v>N/A</v>
      </c>
      <c r="E95" s="119">
        <v>2.7667805624000001</v>
      </c>
      <c r="F95" s="112" t="str">
        <f t="shared" si="35"/>
        <v>N/A</v>
      </c>
      <c r="G95" s="119">
        <v>3.1502785689000001</v>
      </c>
      <c r="H95" s="112" t="str">
        <f t="shared" si="36"/>
        <v>N/A</v>
      </c>
      <c r="I95" s="114" t="s">
        <v>1742</v>
      </c>
      <c r="J95" s="114">
        <v>13.86</v>
      </c>
      <c r="K95" s="115" t="s">
        <v>732</v>
      </c>
      <c r="L95" s="116" t="str">
        <f t="shared" si="20"/>
        <v>Yes</v>
      </c>
    </row>
    <row r="96" spans="1:12" x14ac:dyDescent="0.25">
      <c r="A96" s="42" t="s">
        <v>1267</v>
      </c>
      <c r="B96" s="115" t="s">
        <v>217</v>
      </c>
      <c r="C96" s="119">
        <v>4.3791788010000001</v>
      </c>
      <c r="D96" s="112" t="str">
        <f t="shared" si="34"/>
        <v>N/A</v>
      </c>
      <c r="E96" s="119">
        <v>0.1393441128</v>
      </c>
      <c r="F96" s="112" t="str">
        <f t="shared" si="35"/>
        <v>N/A</v>
      </c>
      <c r="G96" s="119">
        <v>0.11324098420000001</v>
      </c>
      <c r="H96" s="112" t="str">
        <f t="shared" si="36"/>
        <v>N/A</v>
      </c>
      <c r="I96" s="114">
        <v>-96.8</v>
      </c>
      <c r="J96" s="114">
        <v>-18.7</v>
      </c>
      <c r="K96" s="115" t="s">
        <v>732</v>
      </c>
      <c r="L96" s="116" t="str">
        <f t="shared" si="20"/>
        <v>Yes</v>
      </c>
    </row>
    <row r="97" spans="1:12" x14ac:dyDescent="0.25">
      <c r="A97" s="42" t="s">
        <v>1268</v>
      </c>
      <c r="B97" s="117" t="s">
        <v>217</v>
      </c>
      <c r="C97" s="129">
        <v>0</v>
      </c>
      <c r="D97" s="112" t="str">
        <f t="shared" si="34"/>
        <v>N/A</v>
      </c>
      <c r="E97" s="129">
        <v>0</v>
      </c>
      <c r="F97" s="112" t="str">
        <f t="shared" si="35"/>
        <v>N/A</v>
      </c>
      <c r="G97" s="129">
        <v>8.9503179999999996E-4</v>
      </c>
      <c r="H97" s="112" t="str">
        <f t="shared" si="36"/>
        <v>N/A</v>
      </c>
      <c r="I97" s="114" t="s">
        <v>1742</v>
      </c>
      <c r="J97" s="114" t="s">
        <v>1742</v>
      </c>
      <c r="K97" s="115" t="s">
        <v>732</v>
      </c>
      <c r="L97" s="116" t="str">
        <f t="shared" si="20"/>
        <v>N/A</v>
      </c>
    </row>
    <row r="98" spans="1:12" x14ac:dyDescent="0.25">
      <c r="A98" s="42" t="s">
        <v>1269</v>
      </c>
      <c r="B98" s="117" t="s">
        <v>217</v>
      </c>
      <c r="C98" s="129">
        <v>28.061329424</v>
      </c>
      <c r="D98" s="112" t="str">
        <f t="shared" si="34"/>
        <v>N/A</v>
      </c>
      <c r="E98" s="129">
        <v>33.151257579000003</v>
      </c>
      <c r="F98" s="112" t="str">
        <f t="shared" si="35"/>
        <v>N/A</v>
      </c>
      <c r="G98" s="129">
        <v>27.776612506999999</v>
      </c>
      <c r="H98" s="112" t="str">
        <f t="shared" si="36"/>
        <v>N/A</v>
      </c>
      <c r="I98" s="114">
        <v>18.14</v>
      </c>
      <c r="J98" s="114">
        <v>-16.2</v>
      </c>
      <c r="K98" s="115" t="s">
        <v>732</v>
      </c>
      <c r="L98" s="116" t="str">
        <f t="shared" si="20"/>
        <v>Yes</v>
      </c>
    </row>
    <row r="99" spans="1:12" x14ac:dyDescent="0.25">
      <c r="A99" s="42" t="s">
        <v>1270</v>
      </c>
      <c r="B99" s="132" t="s">
        <v>282</v>
      </c>
      <c r="C99" s="129">
        <v>0</v>
      </c>
      <c r="D99" s="112" t="str">
        <f>IF($B99="N/A","N/A",IF(C99&gt;=5,"No",IF(C99&lt;0,"No","Yes")))</f>
        <v>Yes</v>
      </c>
      <c r="E99" s="129">
        <v>0</v>
      </c>
      <c r="F99" s="112" t="str">
        <f>IF($B99="N/A","N/A",IF(E99&gt;=5,"No",IF(E99&lt;0,"No","Yes")))</f>
        <v>Yes</v>
      </c>
      <c r="G99" s="129">
        <v>0</v>
      </c>
      <c r="H99" s="112" t="str">
        <f>IF($B99="N/A","N/A",IF(G99&gt;=5,"No",IF(G99&lt;0,"No","Yes")))</f>
        <v>Yes</v>
      </c>
      <c r="I99" s="114" t="s">
        <v>1742</v>
      </c>
      <c r="J99" s="114" t="s">
        <v>1742</v>
      </c>
      <c r="K99" s="115" t="s">
        <v>732</v>
      </c>
      <c r="L99" s="116" t="str">
        <f t="shared" si="20"/>
        <v>N/A</v>
      </c>
    </row>
    <row r="100" spans="1:12" x14ac:dyDescent="0.25">
      <c r="A100" s="42" t="s">
        <v>107</v>
      </c>
      <c r="B100" s="117" t="s">
        <v>217</v>
      </c>
      <c r="C100" s="118">
        <v>2752537817</v>
      </c>
      <c r="D100" s="112" t="str">
        <f>IF($B100="N/A","N/A",IF(C100&gt;10,"No",IF(C100&lt;-10,"No","Yes")))</f>
        <v>N/A</v>
      </c>
      <c r="E100" s="118">
        <v>2481215534</v>
      </c>
      <c r="F100" s="112" t="str">
        <f>IF($B100="N/A","N/A",IF(E100&gt;10,"No",IF(E100&lt;-10,"No","Yes")))</f>
        <v>N/A</v>
      </c>
      <c r="G100" s="118">
        <v>3337449424</v>
      </c>
      <c r="H100" s="112" t="str">
        <f>IF($B100="N/A","N/A",IF(G100&gt;10,"No",IF(G100&lt;-10,"No","Yes")))</f>
        <v>N/A</v>
      </c>
      <c r="I100" s="114">
        <v>-9.86</v>
      </c>
      <c r="J100" s="114">
        <v>34.51</v>
      </c>
      <c r="K100" s="115" t="s">
        <v>732</v>
      </c>
      <c r="L100" s="116" t="str">
        <f t="shared" ref="L100:L111" si="38">IF(J100="Div by 0", "N/A", IF(K100="N/A","N/A", IF(J100&gt;VALUE(MID(K100,1,2)), "No", IF(J100&lt;-1*VALUE(MID(K100,1,2)), "No", "Yes"))))</f>
        <v>No</v>
      </c>
    </row>
    <row r="101" spans="1:12" x14ac:dyDescent="0.25">
      <c r="A101" s="42" t="s">
        <v>455</v>
      </c>
      <c r="B101" s="117" t="s">
        <v>217</v>
      </c>
      <c r="C101" s="118">
        <v>2601095675</v>
      </c>
      <c r="D101" s="112" t="str">
        <f>IF($B101="N/A","N/A",IF(C101&gt;10,"No",IF(C101&lt;-10,"No","Yes")))</f>
        <v>N/A</v>
      </c>
      <c r="E101" s="118">
        <v>2481215534</v>
      </c>
      <c r="F101" s="112" t="str">
        <f>IF($B101="N/A","N/A",IF(E101&gt;10,"No",IF(E101&lt;-10,"No","Yes")))</f>
        <v>N/A</v>
      </c>
      <c r="G101" s="118">
        <v>3337449424</v>
      </c>
      <c r="H101" s="112" t="str">
        <f>IF($B101="N/A","N/A",IF(G101&gt;10,"No",IF(G101&lt;-10,"No","Yes")))</f>
        <v>N/A</v>
      </c>
      <c r="I101" s="114">
        <v>-4.6100000000000003</v>
      </c>
      <c r="J101" s="114">
        <v>34.51</v>
      </c>
      <c r="K101" s="115" t="s">
        <v>732</v>
      </c>
      <c r="L101" s="116" t="str">
        <f t="shared" si="38"/>
        <v>No</v>
      </c>
    </row>
    <row r="102" spans="1:12" x14ac:dyDescent="0.25">
      <c r="A102" s="42" t="s">
        <v>456</v>
      </c>
      <c r="B102" s="117" t="s">
        <v>217</v>
      </c>
      <c r="C102" s="118">
        <v>140306382</v>
      </c>
      <c r="D102" s="112" t="str">
        <f>IF($B102="N/A","N/A",IF(C102&gt;10,"No",IF(C102&lt;-10,"No","Yes")))</f>
        <v>N/A</v>
      </c>
      <c r="E102" s="118">
        <v>0</v>
      </c>
      <c r="F102" s="112" t="str">
        <f>IF($B102="N/A","N/A",IF(E102&gt;10,"No",IF(E102&lt;-10,"No","Yes")))</f>
        <v>N/A</v>
      </c>
      <c r="G102" s="118">
        <v>0</v>
      </c>
      <c r="H102" s="112" t="str">
        <f>IF($B102="N/A","N/A",IF(G102&gt;10,"No",IF(G102&lt;-10,"No","Yes")))</f>
        <v>N/A</v>
      </c>
      <c r="I102" s="114">
        <v>-100</v>
      </c>
      <c r="J102" s="114" t="s">
        <v>1742</v>
      </c>
      <c r="K102" s="115" t="s">
        <v>732</v>
      </c>
      <c r="L102" s="116" t="str">
        <f t="shared" si="38"/>
        <v>N/A</v>
      </c>
    </row>
    <row r="103" spans="1:12" x14ac:dyDescent="0.25">
      <c r="A103" s="42" t="s">
        <v>457</v>
      </c>
      <c r="B103" s="117" t="s">
        <v>217</v>
      </c>
      <c r="C103" s="118">
        <v>11135760</v>
      </c>
      <c r="D103" s="112" t="str">
        <f>IF($B103="N/A","N/A",IF(C103&gt;10,"No",IF(C103&lt;-10,"No","Yes")))</f>
        <v>N/A</v>
      </c>
      <c r="E103" s="118">
        <v>0</v>
      </c>
      <c r="F103" s="112" t="str">
        <f>IF($B103="N/A","N/A",IF(E103&gt;10,"No",IF(E103&lt;-10,"No","Yes")))</f>
        <v>N/A</v>
      </c>
      <c r="G103" s="118">
        <v>0</v>
      </c>
      <c r="H103" s="112" t="str">
        <f>IF($B103="N/A","N/A",IF(G103&gt;10,"No",IF(G103&lt;-10,"No","Yes")))</f>
        <v>N/A</v>
      </c>
      <c r="I103" s="114">
        <v>-100</v>
      </c>
      <c r="J103" s="114" t="s">
        <v>1742</v>
      </c>
      <c r="K103" s="115" t="s">
        <v>732</v>
      </c>
      <c r="L103" s="116" t="str">
        <f t="shared" si="38"/>
        <v>N/A</v>
      </c>
    </row>
    <row r="104" spans="1:12" x14ac:dyDescent="0.25">
      <c r="A104" s="42" t="s">
        <v>108</v>
      </c>
      <c r="B104" s="133" t="s">
        <v>299</v>
      </c>
      <c r="C104" s="129">
        <v>1.6705727458999999</v>
      </c>
      <c r="D104" s="112" t="str">
        <f>IF($B104="N/A","N/A",IF(C104&gt;2,"No",IF(C104&lt;0.9,"No","Yes")))</f>
        <v>Yes</v>
      </c>
      <c r="E104" s="129">
        <v>1.5288364575</v>
      </c>
      <c r="F104" s="112" t="str">
        <f>IF($B104="N/A","N/A",IF(E104&gt;2,"No",IF(E104&lt;0.9,"No","Yes")))</f>
        <v>Yes</v>
      </c>
      <c r="G104" s="129">
        <v>1.7191283858999999</v>
      </c>
      <c r="H104" s="112" t="str">
        <f>IF($B104="N/A","N/A",IF(G104&gt;2,"No",IF(G104&lt;0.9,"No","Yes")))</f>
        <v>Yes</v>
      </c>
      <c r="I104" s="114">
        <v>-8.48</v>
      </c>
      <c r="J104" s="114">
        <v>12.45</v>
      </c>
      <c r="K104" s="115" t="s">
        <v>732</v>
      </c>
      <c r="L104" s="116" t="str">
        <f t="shared" si="38"/>
        <v>Yes</v>
      </c>
    </row>
    <row r="105" spans="1:12" x14ac:dyDescent="0.25">
      <c r="A105" s="42" t="s">
        <v>458</v>
      </c>
      <c r="B105" s="133" t="s">
        <v>299</v>
      </c>
      <c r="C105" s="129">
        <v>2.1946071846000001</v>
      </c>
      <c r="D105" s="112" t="str">
        <f>IF($B105="N/A","N/A",IF(C105&gt;2,"No",IF(C105&lt;0.9,"No","Yes")))</f>
        <v>No</v>
      </c>
      <c r="E105" s="129">
        <v>2.6614320233000002</v>
      </c>
      <c r="F105" s="112" t="str">
        <f>IF($B105="N/A","N/A",IF(E105&gt;2,"No",IF(E105&lt;0.9,"No","Yes")))</f>
        <v>No</v>
      </c>
      <c r="G105" s="129">
        <v>3.0721481624</v>
      </c>
      <c r="H105" s="112" t="str">
        <f>IF($B105="N/A","N/A",IF(G105&gt;2,"No",IF(G105&lt;0.9,"No","Yes")))</f>
        <v>No</v>
      </c>
      <c r="I105" s="114">
        <v>21.27</v>
      </c>
      <c r="J105" s="114">
        <v>15.43</v>
      </c>
      <c r="K105" s="115" t="s">
        <v>732</v>
      </c>
      <c r="L105" s="116" t="str">
        <f t="shared" si="38"/>
        <v>Yes</v>
      </c>
    </row>
    <row r="106" spans="1:12" x14ac:dyDescent="0.25">
      <c r="A106" s="42" t="s">
        <v>459</v>
      </c>
      <c r="B106" s="133" t="s">
        <v>299</v>
      </c>
      <c r="C106" s="129">
        <v>0.46791678819999999</v>
      </c>
      <c r="D106" s="112" t="str">
        <f>IF($B106="N/A","N/A",IF(C106&gt;2,"No",IF(C106&lt;0.9,"No","Yes")))</f>
        <v>No</v>
      </c>
      <c r="E106" s="129">
        <v>0</v>
      </c>
      <c r="F106" s="112" t="str">
        <f>IF($B106="N/A","N/A",IF(E106&gt;2,"No",IF(E106&lt;0.9,"No","Yes")))</f>
        <v>No</v>
      </c>
      <c r="G106" s="129">
        <v>0</v>
      </c>
      <c r="H106" s="112" t="str">
        <f>IF($B106="N/A","N/A",IF(G106&gt;2,"No",IF(G106&lt;0.9,"No","Yes")))</f>
        <v>No</v>
      </c>
      <c r="I106" s="114">
        <v>-100</v>
      </c>
      <c r="J106" s="114" t="s">
        <v>1742</v>
      </c>
      <c r="K106" s="115" t="s">
        <v>732</v>
      </c>
      <c r="L106" s="116" t="str">
        <f t="shared" si="38"/>
        <v>N/A</v>
      </c>
    </row>
    <row r="107" spans="1:12" x14ac:dyDescent="0.25">
      <c r="A107" s="42" t="s">
        <v>460</v>
      </c>
      <c r="B107" s="133" t="s">
        <v>299</v>
      </c>
      <c r="C107" s="129">
        <v>1.2620388418999999</v>
      </c>
      <c r="D107" s="112" t="str">
        <f>IF($B107="N/A","N/A",IF(C107&gt;2,"No",IF(C107&lt;0.9,"No","Yes")))</f>
        <v>Yes</v>
      </c>
      <c r="E107" s="129">
        <v>0</v>
      </c>
      <c r="F107" s="112" t="str">
        <f>IF($B107="N/A","N/A",IF(E107&gt;2,"No",IF(E107&lt;0.9,"No","Yes")))</f>
        <v>No</v>
      </c>
      <c r="G107" s="129">
        <v>0</v>
      </c>
      <c r="H107" s="112" t="str">
        <f>IF($B107="N/A","N/A",IF(G107&gt;2,"No",IF(G107&lt;0.9,"No","Yes")))</f>
        <v>No</v>
      </c>
      <c r="I107" s="114">
        <v>-100</v>
      </c>
      <c r="J107" s="114" t="s">
        <v>1742</v>
      </c>
      <c r="K107" s="115" t="s">
        <v>732</v>
      </c>
      <c r="L107" s="116" t="str">
        <f t="shared" si="38"/>
        <v>N/A</v>
      </c>
    </row>
    <row r="108" spans="1:12" x14ac:dyDescent="0.25">
      <c r="A108" s="42" t="s">
        <v>1271</v>
      </c>
      <c r="B108" s="117" t="s">
        <v>217</v>
      </c>
      <c r="C108" s="118">
        <v>163.69967342000001</v>
      </c>
      <c r="D108" s="112" t="str">
        <f>IF($B108="N/A","N/A",IF(C108&gt;10,"No",IF(C108&lt;-10,"No","Yes")))</f>
        <v>N/A</v>
      </c>
      <c r="E108" s="118">
        <v>127.11408238</v>
      </c>
      <c r="F108" s="112" t="str">
        <f>IF($B108="N/A","N/A",IF(E108&gt;10,"No",IF(E108&lt;-10,"No","Yes")))</f>
        <v>N/A</v>
      </c>
      <c r="G108" s="118">
        <v>149.40034043</v>
      </c>
      <c r="H108" s="112" t="str">
        <f>IF($B108="N/A","N/A",IF(G108&gt;10,"No",IF(G108&lt;-10,"No","Yes")))</f>
        <v>N/A</v>
      </c>
      <c r="I108" s="114">
        <v>-22.3</v>
      </c>
      <c r="J108" s="114">
        <v>17.53</v>
      </c>
      <c r="K108" s="115" t="s">
        <v>732</v>
      </c>
      <c r="L108" s="116" t="str">
        <f t="shared" si="38"/>
        <v>Yes</v>
      </c>
    </row>
    <row r="109" spans="1:12" x14ac:dyDescent="0.25">
      <c r="A109" s="42" t="s">
        <v>1272</v>
      </c>
      <c r="B109" s="117" t="s">
        <v>217</v>
      </c>
      <c r="C109" s="118">
        <v>274.55488859000002</v>
      </c>
      <c r="D109" s="112" t="str">
        <f>IF($B109="N/A","N/A",IF(C109&gt;10,"No",IF(C109&lt;-10,"No","Yes")))</f>
        <v>N/A</v>
      </c>
      <c r="E109" s="118">
        <v>221.28298144999999</v>
      </c>
      <c r="F109" s="112" t="str">
        <f>IF($B109="N/A","N/A",IF(E109&gt;10,"No",IF(E109&lt;-10,"No","Yes")))</f>
        <v>N/A</v>
      </c>
      <c r="G109" s="118">
        <v>266.98412117999999</v>
      </c>
      <c r="H109" s="112" t="str">
        <f>IF($B109="N/A","N/A",IF(G109&gt;10,"No",IF(G109&lt;-10,"No","Yes")))</f>
        <v>N/A</v>
      </c>
      <c r="I109" s="114">
        <v>-19.399999999999999</v>
      </c>
      <c r="J109" s="114">
        <v>20.65</v>
      </c>
      <c r="K109" s="115" t="s">
        <v>732</v>
      </c>
      <c r="L109" s="116" t="str">
        <f t="shared" si="38"/>
        <v>Yes</v>
      </c>
    </row>
    <row r="110" spans="1:12" x14ac:dyDescent="0.25">
      <c r="A110" s="42" t="s">
        <v>1273</v>
      </c>
      <c r="B110" s="117" t="s">
        <v>217</v>
      </c>
      <c r="C110" s="118">
        <v>18.304649351999998</v>
      </c>
      <c r="D110" s="112" t="str">
        <f>IF($B110="N/A","N/A",IF(C110&gt;10,"No",IF(C110&lt;-10,"No","Yes")))</f>
        <v>N/A</v>
      </c>
      <c r="E110" s="118">
        <v>0</v>
      </c>
      <c r="F110" s="112" t="str">
        <f>IF($B110="N/A","N/A",IF(E110&gt;10,"No",IF(E110&lt;-10,"No","Yes")))</f>
        <v>N/A</v>
      </c>
      <c r="G110" s="118">
        <v>0</v>
      </c>
      <c r="H110" s="112" t="str">
        <f>IF($B110="N/A","N/A",IF(G110&gt;10,"No",IF(G110&lt;-10,"No","Yes")))</f>
        <v>N/A</v>
      </c>
      <c r="I110" s="114">
        <v>-100</v>
      </c>
      <c r="J110" s="114" t="s">
        <v>1742</v>
      </c>
      <c r="K110" s="115" t="s">
        <v>732</v>
      </c>
      <c r="L110" s="116" t="str">
        <f t="shared" si="38"/>
        <v>N/A</v>
      </c>
    </row>
    <row r="111" spans="1:12" x14ac:dyDescent="0.25">
      <c r="A111" s="42" t="s">
        <v>1274</v>
      </c>
      <c r="B111" s="117" t="s">
        <v>217</v>
      </c>
      <c r="C111" s="118">
        <v>3.7861165255999998</v>
      </c>
      <c r="D111" s="112" t="str">
        <f>IF($B111="N/A","N/A",IF(C111&gt;10,"No",IF(C111&lt;-10,"No","Yes")))</f>
        <v>N/A</v>
      </c>
      <c r="E111" s="118">
        <v>0</v>
      </c>
      <c r="F111" s="112" t="str">
        <f>IF($B111="N/A","N/A",IF(E111&gt;10,"No",IF(E111&lt;-10,"No","Yes")))</f>
        <v>N/A</v>
      </c>
      <c r="G111" s="118">
        <v>0</v>
      </c>
      <c r="H111" s="112" t="str">
        <f>IF($B111="N/A","N/A",IF(G111&gt;10,"No",IF(G111&lt;-10,"No","Yes")))</f>
        <v>N/A</v>
      </c>
      <c r="I111" s="114">
        <v>-100</v>
      </c>
      <c r="J111" s="114" t="s">
        <v>1742</v>
      </c>
      <c r="K111" s="115" t="s">
        <v>732</v>
      </c>
      <c r="L111" s="116" t="str">
        <f t="shared" si="38"/>
        <v>N/A</v>
      </c>
    </row>
    <row r="112" spans="1:12" x14ac:dyDescent="0.25">
      <c r="A112" s="42" t="s">
        <v>329</v>
      </c>
      <c r="B112" s="115" t="s">
        <v>300</v>
      </c>
      <c r="C112" s="129">
        <v>99.778895749</v>
      </c>
      <c r="D112" s="112" t="str">
        <f>IF(OR($B112="N/A",$C112="N/A"),"N/A",IF(C112&gt;98,"Yes","No"))</f>
        <v>Yes</v>
      </c>
      <c r="E112" s="129">
        <v>98.691146738</v>
      </c>
      <c r="F112" s="112" t="str">
        <f>IF(OR($B112="N/A",$E112="N/A"),"N/A",IF(E112&gt;98,"Yes","No"))</f>
        <v>Yes</v>
      </c>
      <c r="G112" s="129">
        <v>98.758473796000004</v>
      </c>
      <c r="H112" s="112" t="str">
        <f t="shared" ref="H112:H115" si="39">IF($B112="N/A","N/A",IF(G112&gt;98,"Yes","No"))</f>
        <v>Yes</v>
      </c>
      <c r="I112" s="114">
        <v>-1.0900000000000001</v>
      </c>
      <c r="J112" s="114">
        <v>6.8199999999999997E-2</v>
      </c>
      <c r="K112" s="115" t="s">
        <v>732</v>
      </c>
      <c r="L112" s="116" t="str">
        <f>IF(J112="Div by 0", "N/A", IF(OR(J112="N/A",K112="N/A"),"N/A", IF(J112&gt;VALUE(MID(K112,1,2)), "No", IF(J112&lt;-1*VALUE(MID(K112,1,2)), "No", "Yes"))))</f>
        <v>Yes</v>
      </c>
    </row>
    <row r="113" spans="1:12" x14ac:dyDescent="0.25">
      <c r="A113" s="42" t="s">
        <v>461</v>
      </c>
      <c r="B113" s="115" t="s">
        <v>300</v>
      </c>
      <c r="C113" s="129">
        <v>99.988281012000002</v>
      </c>
      <c r="D113" s="112" t="str">
        <f t="shared" ref="D113:D115" si="40">IF(OR($B113="N/A",$C113="N/A"),"N/A",IF(C113&gt;98,"Yes","No"))</f>
        <v>Yes</v>
      </c>
      <c r="E113" s="129">
        <v>98.907969152999996</v>
      </c>
      <c r="F113" s="112" t="str">
        <f t="shared" ref="F113:F115" si="41">IF(OR($B113="N/A",$E113="N/A"),"N/A",IF(E113&gt;98,"Yes","No"))</f>
        <v>Yes</v>
      </c>
      <c r="G113" s="129">
        <v>98.834720169999997</v>
      </c>
      <c r="H113" s="112" t="str">
        <f t="shared" si="39"/>
        <v>Yes</v>
      </c>
      <c r="I113" s="114">
        <v>-1.08</v>
      </c>
      <c r="J113" s="114">
        <v>-7.3999999999999996E-2</v>
      </c>
      <c r="K113" s="115" t="s">
        <v>732</v>
      </c>
      <c r="L113" s="116" t="str">
        <f t="shared" ref="L113:L115" si="42">IF(J113="Div by 0", "N/A", IF(OR(J113="N/A",K113="N/A"),"N/A", IF(J113&gt;VALUE(MID(K113,1,2)), "No", IF(J113&lt;-1*VALUE(MID(K113,1,2)), "No", "Yes"))))</f>
        <v>Yes</v>
      </c>
    </row>
    <row r="114" spans="1:12" x14ac:dyDescent="0.25">
      <c r="A114" s="42" t="s">
        <v>462</v>
      </c>
      <c r="B114" s="115" t="s">
        <v>300</v>
      </c>
      <c r="C114" s="129">
        <v>71.399799266000002</v>
      </c>
      <c r="D114" s="112" t="str">
        <f t="shared" si="40"/>
        <v>No</v>
      </c>
      <c r="E114" s="129">
        <v>0</v>
      </c>
      <c r="F114" s="112" t="str">
        <f t="shared" si="41"/>
        <v>No</v>
      </c>
      <c r="G114" s="129">
        <v>0</v>
      </c>
      <c r="H114" s="112" t="str">
        <f t="shared" si="39"/>
        <v>No</v>
      </c>
      <c r="I114" s="114">
        <v>-100</v>
      </c>
      <c r="J114" s="114" t="s">
        <v>1742</v>
      </c>
      <c r="K114" s="115" t="s">
        <v>732</v>
      </c>
      <c r="L114" s="116" t="str">
        <f t="shared" si="42"/>
        <v>N/A</v>
      </c>
    </row>
    <row r="115" spans="1:12" x14ac:dyDescent="0.25">
      <c r="A115" s="42" t="s">
        <v>463</v>
      </c>
      <c r="B115" s="115" t="s">
        <v>300</v>
      </c>
      <c r="C115" s="129">
        <v>85.312790110999998</v>
      </c>
      <c r="D115" s="112" t="str">
        <f t="shared" si="40"/>
        <v>No</v>
      </c>
      <c r="E115" s="129">
        <v>0</v>
      </c>
      <c r="F115" s="112" t="str">
        <f t="shared" si="41"/>
        <v>No</v>
      </c>
      <c r="G115" s="129">
        <v>0</v>
      </c>
      <c r="H115" s="112" t="str">
        <f t="shared" si="39"/>
        <v>No</v>
      </c>
      <c r="I115" s="114">
        <v>-100</v>
      </c>
      <c r="J115" s="114" t="s">
        <v>1742</v>
      </c>
      <c r="K115" s="115" t="s">
        <v>732</v>
      </c>
      <c r="L115" s="116" t="str">
        <f t="shared" si="42"/>
        <v>N/A</v>
      </c>
    </row>
    <row r="116" spans="1:12" x14ac:dyDescent="0.25">
      <c r="A116" s="3" t="s">
        <v>464</v>
      </c>
      <c r="B116" s="115" t="s">
        <v>217</v>
      </c>
      <c r="C116" s="131">
        <v>1915713</v>
      </c>
      <c r="D116" s="112" t="str">
        <f>IF($B116="N/A","N/A",IF(C116&gt;10,"No",IF(C116&lt;-10,"No","Yes")))</f>
        <v>N/A</v>
      </c>
      <c r="E116" s="131">
        <v>2201032</v>
      </c>
      <c r="F116" s="112" t="str">
        <f>IF($B116="N/A","N/A",IF(E116&gt;10,"No",IF(E116&lt;-10,"No","Yes")))</f>
        <v>N/A</v>
      </c>
      <c r="G116" s="131">
        <v>2401790</v>
      </c>
      <c r="H116" s="112" t="str">
        <f>IF($B116="N/A","N/A",IF(G116&gt;10,"No",IF(G116&lt;-10,"No","Yes")))</f>
        <v>N/A</v>
      </c>
      <c r="I116" s="114">
        <v>14.89</v>
      </c>
      <c r="J116" s="114">
        <v>9.1210000000000004</v>
      </c>
      <c r="K116" s="115" t="s">
        <v>732</v>
      </c>
      <c r="L116" s="116" t="str">
        <f>IF(J116="Div by 0", "N/A", IF(OR(J116="N/A",K116="N/A"),"N/A", IF(J116&gt;VALUE(MID(K116,1,2)), "No", IF(J116&lt;-1*VALUE(MID(K116,1,2)), "No", "Yes"))))</f>
        <v>Yes</v>
      </c>
    </row>
    <row r="117" spans="1:12" x14ac:dyDescent="0.25">
      <c r="A117" s="3" t="s">
        <v>215</v>
      </c>
      <c r="B117" s="115" t="s">
        <v>217</v>
      </c>
      <c r="C117" s="129">
        <v>17.649094619</v>
      </c>
      <c r="D117" s="112" t="str">
        <f>IF($B117="N/A","N/A",IF(C117&gt;10,"No",IF(C117&lt;-10,"No","Yes")))</f>
        <v>N/A</v>
      </c>
      <c r="E117" s="129">
        <v>50.328118809999999</v>
      </c>
      <c r="F117" s="112" t="str">
        <f>IF($B117="N/A","N/A",IF(E117&gt;10,"No",IF(E117&lt;-10,"No","Yes")))</f>
        <v>N/A</v>
      </c>
      <c r="G117" s="129">
        <v>48.929673285</v>
      </c>
      <c r="H117" s="112" t="str">
        <f>IF($B117="N/A","N/A",IF(G117&gt;10,"No",IF(G117&lt;-10,"No","Yes")))</f>
        <v>N/A</v>
      </c>
      <c r="I117" s="114">
        <v>185.2</v>
      </c>
      <c r="J117" s="114">
        <v>-2.78</v>
      </c>
      <c r="K117" s="115" t="s">
        <v>732</v>
      </c>
      <c r="L117" s="116" t="str">
        <f>IF(J117="Div by 0", "N/A", IF(OR(J117="N/A",K117="N/A"),"N/A", IF(J117&gt;VALUE(MID(K117,1,2)), "No", IF(J117&lt;-1*VALUE(MID(K117,1,2)), "No", "Yes"))))</f>
        <v>Yes</v>
      </c>
    </row>
    <row r="118" spans="1:12" x14ac:dyDescent="0.25">
      <c r="A118" s="4" t="s">
        <v>1629</v>
      </c>
      <c r="B118" s="115" t="s">
        <v>217</v>
      </c>
      <c r="C118" s="113">
        <v>261627980</v>
      </c>
      <c r="D118" s="112" t="str">
        <f>IF($B118="N/A","N/A",IF(C118&gt;10,"No",IF(C118&lt;-10,"No","Yes")))</f>
        <v>N/A</v>
      </c>
      <c r="E118" s="113">
        <v>244343905</v>
      </c>
      <c r="F118" s="112" t="str">
        <f>IF($B118="N/A","N/A",IF(E118&gt;10,"No",IF(E118&lt;-10,"No","Yes")))</f>
        <v>N/A</v>
      </c>
      <c r="G118" s="113">
        <v>357152626</v>
      </c>
      <c r="H118" s="112" t="str">
        <f>IF($B118="N/A","N/A",IF(G118&gt;10,"No",IF(G118&lt;-10,"No","Yes")))</f>
        <v>N/A</v>
      </c>
      <c r="I118" s="114">
        <v>-6.61</v>
      </c>
      <c r="J118" s="114">
        <v>46.17</v>
      </c>
      <c r="K118" s="115" t="s">
        <v>732</v>
      </c>
      <c r="L118" s="116" t="str">
        <f>IF(J118="Div by 0", "N/A", IF(K118="N/A","N/A", IF(J118&gt;VALUE(MID(K118,1,2)), "No", IF(J118&lt;-1*VALUE(MID(K118,1,2)), "No", "Yes"))))</f>
        <v>No</v>
      </c>
    </row>
    <row r="119" spans="1:12" x14ac:dyDescent="0.25">
      <c r="A119" s="4" t="s">
        <v>1630</v>
      </c>
      <c r="B119" s="115" t="s">
        <v>217</v>
      </c>
      <c r="C119" s="113">
        <v>3235872890</v>
      </c>
      <c r="D119" s="112" t="str">
        <f>IF($B119="N/A","N/A",IF(C119&gt;10,"No",IF(C119&lt;-10,"No","Yes")))</f>
        <v>N/A</v>
      </c>
      <c r="E119" s="113">
        <v>3230018151</v>
      </c>
      <c r="F119" s="112" t="str">
        <f>IF($B119="N/A","N/A",IF(E119&gt;10,"No",IF(E119&lt;-10,"No","Yes")))</f>
        <v>N/A</v>
      </c>
      <c r="G119" s="113">
        <v>3734304074</v>
      </c>
      <c r="H119" s="112" t="str">
        <f>IF($B119="N/A","N/A",IF(G119&gt;10,"No",IF(G119&lt;-10,"No","Yes")))</f>
        <v>N/A</v>
      </c>
      <c r="I119" s="114">
        <v>-0.18099999999999999</v>
      </c>
      <c r="J119" s="114">
        <v>15.61</v>
      </c>
      <c r="K119" s="115" t="s">
        <v>732</v>
      </c>
      <c r="L119" s="116" t="str">
        <f>IF(J119="Div by 0", "N/A", IF(K119="N/A","N/A", IF(J119&gt;VALUE(MID(K119,1,2)), "No", IF(J119&lt;-1*VALUE(MID(K119,1,2)), "No", "Yes"))))</f>
        <v>Yes</v>
      </c>
    </row>
    <row r="120" spans="1:12" x14ac:dyDescent="0.25">
      <c r="A120" s="4" t="s">
        <v>1631</v>
      </c>
      <c r="B120" s="115" t="s">
        <v>217</v>
      </c>
      <c r="C120" s="131">
        <v>686938</v>
      </c>
      <c r="D120" s="112" t="str">
        <f>IF($B120="N/A","N/A",IF(C120&gt;10,"No",IF(C120&lt;-10,"No","Yes")))</f>
        <v>N/A</v>
      </c>
      <c r="E120" s="131">
        <v>730286</v>
      </c>
      <c r="F120" s="112" t="str">
        <f>IF($B120="N/A","N/A",IF(E120&gt;10,"No",IF(E120&lt;-10,"No","Yes")))</f>
        <v>N/A</v>
      </c>
      <c r="G120" s="131">
        <v>857869</v>
      </c>
      <c r="H120" s="112" t="str">
        <f>IF($B120="N/A","N/A",IF(G120&gt;10,"No",IF(G120&lt;-10,"No","Yes")))</f>
        <v>N/A</v>
      </c>
      <c r="I120" s="114">
        <v>6.31</v>
      </c>
      <c r="J120" s="114">
        <v>17.47</v>
      </c>
      <c r="K120" s="115" t="s">
        <v>732</v>
      </c>
      <c r="L120" s="116" t="str">
        <f>IF(J120="Div by 0", "N/A", IF(K120="N/A","N/A", IF(J120&gt;VALUE(MID(K120,1,2)), "No", IF(J120&lt;-1*VALUE(MID(K120,1,2)), "No", "Yes"))))</f>
        <v>Yes</v>
      </c>
    </row>
    <row r="121" spans="1:12" x14ac:dyDescent="0.25">
      <c r="A121" s="4" t="s">
        <v>1632</v>
      </c>
      <c r="B121" s="120" t="s">
        <v>217</v>
      </c>
      <c r="C121" s="131" t="s">
        <v>217</v>
      </c>
      <c r="D121" s="116" t="str">
        <f t="shared" ref="D121:H134" si="43">IF($B121="N/A","N/A",IF(C121&lt;0,"No","Yes"))</f>
        <v>N/A</v>
      </c>
      <c r="E121" s="131">
        <v>9809</v>
      </c>
      <c r="F121" s="116" t="str">
        <f t="shared" si="43"/>
        <v>N/A</v>
      </c>
      <c r="G121" s="131">
        <v>10686</v>
      </c>
      <c r="H121" s="116" t="str">
        <f t="shared" si="43"/>
        <v>N/A</v>
      </c>
      <c r="I121" s="114" t="s">
        <v>217</v>
      </c>
      <c r="J121" s="114">
        <v>8.9410000000000007</v>
      </c>
      <c r="K121" s="120" t="s">
        <v>732</v>
      </c>
      <c r="L121" s="116" t="str">
        <f t="shared" ref="L121:L142" si="44">IF(J121="Div by 0", "N/A", IF(OR(J121="N/A",K121="N/A"),"N/A", IF(J121&gt;VALUE(MID(K121,1,2)), "No", IF(J121&lt;-1*VALUE(MID(K121,1,2)), "No", "Yes"))))</f>
        <v>Yes</v>
      </c>
    </row>
    <row r="122" spans="1:12" x14ac:dyDescent="0.25">
      <c r="A122" s="4" t="s">
        <v>1633</v>
      </c>
      <c r="B122" s="120" t="s">
        <v>217</v>
      </c>
      <c r="C122" s="131" t="s">
        <v>217</v>
      </c>
      <c r="D122" s="116" t="str">
        <f t="shared" si="43"/>
        <v>N/A</v>
      </c>
      <c r="E122" s="131">
        <v>130726</v>
      </c>
      <c r="F122" s="116" t="str">
        <f t="shared" si="43"/>
        <v>N/A</v>
      </c>
      <c r="G122" s="131">
        <v>138808</v>
      </c>
      <c r="H122" s="116" t="str">
        <f t="shared" si="43"/>
        <v>N/A</v>
      </c>
      <c r="I122" s="114" t="s">
        <v>217</v>
      </c>
      <c r="J122" s="114">
        <v>6.1820000000000004</v>
      </c>
      <c r="K122" s="120" t="s">
        <v>732</v>
      </c>
      <c r="L122" s="116" t="str">
        <f t="shared" si="44"/>
        <v>Yes</v>
      </c>
    </row>
    <row r="123" spans="1:12" x14ac:dyDescent="0.25">
      <c r="A123" s="4" t="s">
        <v>1634</v>
      </c>
      <c r="B123" s="120" t="s">
        <v>217</v>
      </c>
      <c r="C123" s="131" t="s">
        <v>217</v>
      </c>
      <c r="D123" s="116" t="str">
        <f t="shared" si="43"/>
        <v>N/A</v>
      </c>
      <c r="E123" s="131">
        <v>497827</v>
      </c>
      <c r="F123" s="116" t="str">
        <f t="shared" si="43"/>
        <v>N/A</v>
      </c>
      <c r="G123" s="131">
        <v>593467</v>
      </c>
      <c r="H123" s="116" t="str">
        <f t="shared" si="43"/>
        <v>N/A</v>
      </c>
      <c r="I123" s="114" t="s">
        <v>217</v>
      </c>
      <c r="J123" s="114">
        <v>19.21</v>
      </c>
      <c r="K123" s="120" t="s">
        <v>732</v>
      </c>
      <c r="L123" s="116" t="str">
        <f t="shared" si="44"/>
        <v>Yes</v>
      </c>
    </row>
    <row r="124" spans="1:12" x14ac:dyDescent="0.25">
      <c r="A124" s="4" t="s">
        <v>1635</v>
      </c>
      <c r="B124" s="120" t="s">
        <v>217</v>
      </c>
      <c r="C124" s="131" t="s">
        <v>217</v>
      </c>
      <c r="D124" s="116" t="str">
        <f t="shared" si="43"/>
        <v>N/A</v>
      </c>
      <c r="E124" s="131">
        <v>91924</v>
      </c>
      <c r="F124" s="116" t="str">
        <f t="shared" si="43"/>
        <v>N/A</v>
      </c>
      <c r="G124" s="131">
        <v>114908</v>
      </c>
      <c r="H124" s="116" t="str">
        <f t="shared" si="43"/>
        <v>N/A</v>
      </c>
      <c r="I124" s="114" t="s">
        <v>217</v>
      </c>
      <c r="J124" s="114">
        <v>25</v>
      </c>
      <c r="K124" s="120" t="s">
        <v>732</v>
      </c>
      <c r="L124" s="116" t="str">
        <f t="shared" si="44"/>
        <v>Yes</v>
      </c>
    </row>
    <row r="125" spans="1:12" x14ac:dyDescent="0.25">
      <c r="A125" s="2" t="s">
        <v>1636</v>
      </c>
      <c r="B125" s="120" t="s">
        <v>217</v>
      </c>
      <c r="C125" s="119" t="s">
        <v>217</v>
      </c>
      <c r="D125" s="116" t="str">
        <f t="shared" si="43"/>
        <v>N/A</v>
      </c>
      <c r="E125" s="119" t="s">
        <v>217</v>
      </c>
      <c r="F125" s="116" t="str">
        <f t="shared" si="43"/>
        <v>N/A</v>
      </c>
      <c r="G125" s="119">
        <v>24.93566749</v>
      </c>
      <c r="H125" s="116" t="str">
        <f t="shared" si="43"/>
        <v>N/A</v>
      </c>
      <c r="I125" s="114" t="s">
        <v>217</v>
      </c>
      <c r="J125" s="114" t="s">
        <v>217</v>
      </c>
      <c r="K125" s="115" t="s">
        <v>732</v>
      </c>
      <c r="L125" s="116" t="str">
        <f>IF(J125="Div by 0", "N/A", IF(OR(J125="N/A",K125="N/A"),"N/A", IF(J125&gt;VALUE(MID(K125,1,2)), "No", IF(J125&lt;-1*VALUE(MID(K125,1,2)), "No", "Yes"))))</f>
        <v>N/A</v>
      </c>
    </row>
    <row r="126" spans="1:12" ht="25" x14ac:dyDescent="0.25">
      <c r="A126" s="2" t="s">
        <v>1637</v>
      </c>
      <c r="B126" s="120" t="s">
        <v>217</v>
      </c>
      <c r="C126" s="119" t="s">
        <v>217</v>
      </c>
      <c r="D126" s="116" t="str">
        <f t="shared" si="43"/>
        <v>N/A</v>
      </c>
      <c r="E126" s="119" t="s">
        <v>217</v>
      </c>
      <c r="F126" s="116" t="str">
        <f t="shared" si="43"/>
        <v>N/A</v>
      </c>
      <c r="G126" s="119">
        <v>4.2325988536999999</v>
      </c>
      <c r="H126" s="116" t="str">
        <f t="shared" si="43"/>
        <v>N/A</v>
      </c>
      <c r="I126" s="114" t="s">
        <v>217</v>
      </c>
      <c r="J126" s="114" t="s">
        <v>217</v>
      </c>
      <c r="K126" s="120" t="s">
        <v>732</v>
      </c>
      <c r="L126" s="116" t="str">
        <f t="shared" ref="L126:L129" si="45">IF(J126="Div by 0", "N/A", IF(OR(J126="N/A",K126="N/A"),"N/A", IF(J126&gt;VALUE(MID(K126,1,2)), "No", IF(J126&lt;-1*VALUE(MID(K126,1,2)), "No", "Yes"))))</f>
        <v>N/A</v>
      </c>
    </row>
    <row r="127" spans="1:12" ht="25" x14ac:dyDescent="0.25">
      <c r="A127" s="2" t="s">
        <v>1638</v>
      </c>
      <c r="B127" s="120" t="s">
        <v>217</v>
      </c>
      <c r="C127" s="119" t="s">
        <v>217</v>
      </c>
      <c r="D127" s="116" t="str">
        <f t="shared" si="43"/>
        <v>N/A</v>
      </c>
      <c r="E127" s="119" t="s">
        <v>217</v>
      </c>
      <c r="F127" s="116" t="str">
        <f t="shared" si="43"/>
        <v>N/A</v>
      </c>
      <c r="G127" s="119">
        <v>26.260696170999999</v>
      </c>
      <c r="H127" s="116" t="str">
        <f t="shared" si="43"/>
        <v>N/A</v>
      </c>
      <c r="I127" s="114" t="s">
        <v>217</v>
      </c>
      <c r="J127" s="114" t="s">
        <v>217</v>
      </c>
      <c r="K127" s="120" t="s">
        <v>732</v>
      </c>
      <c r="L127" s="116" t="str">
        <f t="shared" si="45"/>
        <v>N/A</v>
      </c>
    </row>
    <row r="128" spans="1:12" ht="25" x14ac:dyDescent="0.25">
      <c r="A128" s="2" t="s">
        <v>1639</v>
      </c>
      <c r="B128" s="120" t="s">
        <v>217</v>
      </c>
      <c r="C128" s="119" t="s">
        <v>217</v>
      </c>
      <c r="D128" s="116" t="str">
        <f t="shared" si="43"/>
        <v>N/A</v>
      </c>
      <c r="E128" s="119" t="s">
        <v>217</v>
      </c>
      <c r="F128" s="116" t="str">
        <f t="shared" si="43"/>
        <v>N/A</v>
      </c>
      <c r="G128" s="119">
        <v>30.914457257999999</v>
      </c>
      <c r="H128" s="116" t="str">
        <f t="shared" si="43"/>
        <v>N/A</v>
      </c>
      <c r="I128" s="114" t="s">
        <v>217</v>
      </c>
      <c r="J128" s="114" t="s">
        <v>217</v>
      </c>
      <c r="K128" s="120" t="s">
        <v>732</v>
      </c>
      <c r="L128" s="116" t="str">
        <f t="shared" si="45"/>
        <v>N/A</v>
      </c>
    </row>
    <row r="129" spans="1:12" ht="25" x14ac:dyDescent="0.25">
      <c r="A129" s="2" t="s">
        <v>1640</v>
      </c>
      <c r="B129" s="120" t="s">
        <v>217</v>
      </c>
      <c r="C129" s="119" t="s">
        <v>217</v>
      </c>
      <c r="D129" s="116" t="str">
        <f t="shared" si="43"/>
        <v>N/A</v>
      </c>
      <c r="E129" s="119" t="s">
        <v>217</v>
      </c>
      <c r="F129" s="116" t="str">
        <f t="shared" si="43"/>
        <v>N/A</v>
      </c>
      <c r="G129" s="119">
        <v>15.537010394999999</v>
      </c>
      <c r="H129" s="116" t="str">
        <f t="shared" si="43"/>
        <v>N/A</v>
      </c>
      <c r="I129" s="114" t="s">
        <v>217</v>
      </c>
      <c r="J129" s="114" t="s">
        <v>217</v>
      </c>
      <c r="K129" s="120" t="s">
        <v>732</v>
      </c>
      <c r="L129" s="116" t="str">
        <f t="shared" si="45"/>
        <v>N/A</v>
      </c>
    </row>
    <row r="130" spans="1:12" ht="25" x14ac:dyDescent="0.25">
      <c r="A130" s="2" t="s">
        <v>1641</v>
      </c>
      <c r="B130" s="120" t="s">
        <v>217</v>
      </c>
      <c r="C130" s="119">
        <v>0.1330542203</v>
      </c>
      <c r="D130" s="116" t="str">
        <f t="shared" si="43"/>
        <v>N/A</v>
      </c>
      <c r="E130" s="119">
        <v>5.9588982946</v>
      </c>
      <c r="F130" s="116" t="str">
        <f t="shared" si="43"/>
        <v>N/A</v>
      </c>
      <c r="G130" s="119">
        <v>9.6057789708999994</v>
      </c>
      <c r="H130" s="116" t="str">
        <f t="shared" si="43"/>
        <v>N/A</v>
      </c>
      <c r="I130" s="114">
        <v>4379</v>
      </c>
      <c r="J130" s="114">
        <v>61.2</v>
      </c>
      <c r="K130" s="115" t="s">
        <v>732</v>
      </c>
      <c r="L130" s="116" t="str">
        <f>IF(J130="Div by 0", "N/A", IF(OR(J130="N/A",K130="N/A"),"N/A", IF(J130&gt;VALUE(MID(K130,1,2)), "No", IF(J130&lt;-1*VALUE(MID(K130,1,2)), "No", "Yes"))))</f>
        <v>No</v>
      </c>
    </row>
    <row r="131" spans="1:12" ht="25" x14ac:dyDescent="0.25">
      <c r="A131" s="2" t="s">
        <v>1642</v>
      </c>
      <c r="B131" s="120" t="s">
        <v>217</v>
      </c>
      <c r="C131" s="119" t="s">
        <v>217</v>
      </c>
      <c r="D131" s="116" t="str">
        <f t="shared" si="43"/>
        <v>N/A</v>
      </c>
      <c r="E131" s="119">
        <v>3.1705576511000002</v>
      </c>
      <c r="F131" s="116" t="str">
        <f t="shared" si="43"/>
        <v>N/A</v>
      </c>
      <c r="G131" s="119">
        <v>6.3541081788999998</v>
      </c>
      <c r="H131" s="116" t="str">
        <f t="shared" si="43"/>
        <v>N/A</v>
      </c>
      <c r="I131" s="114" t="s">
        <v>217</v>
      </c>
      <c r="J131" s="114">
        <v>100.4</v>
      </c>
      <c r="K131" s="120" t="s">
        <v>732</v>
      </c>
      <c r="L131" s="116" t="str">
        <f t="shared" si="44"/>
        <v>No</v>
      </c>
    </row>
    <row r="132" spans="1:12" ht="25" x14ac:dyDescent="0.25">
      <c r="A132" s="2" t="s">
        <v>496</v>
      </c>
      <c r="B132" s="120" t="s">
        <v>217</v>
      </c>
      <c r="C132" s="119" t="s">
        <v>217</v>
      </c>
      <c r="D132" s="116" t="str">
        <f t="shared" si="43"/>
        <v>N/A</v>
      </c>
      <c r="E132" s="119">
        <v>4.6792527883000004</v>
      </c>
      <c r="F132" s="116" t="str">
        <f t="shared" si="43"/>
        <v>N/A</v>
      </c>
      <c r="G132" s="119">
        <v>6.5918390871000003</v>
      </c>
      <c r="H132" s="116" t="str">
        <f t="shared" si="43"/>
        <v>N/A</v>
      </c>
      <c r="I132" s="114" t="s">
        <v>217</v>
      </c>
      <c r="J132" s="114">
        <v>40.869999999999997</v>
      </c>
      <c r="K132" s="120" t="s">
        <v>732</v>
      </c>
      <c r="L132" s="116" t="str">
        <f t="shared" si="44"/>
        <v>No</v>
      </c>
    </row>
    <row r="133" spans="1:12" ht="25" x14ac:dyDescent="0.25">
      <c r="A133" s="2" t="s">
        <v>497</v>
      </c>
      <c r="B133" s="120" t="s">
        <v>217</v>
      </c>
      <c r="C133" s="119" t="s">
        <v>217</v>
      </c>
      <c r="D133" s="116" t="str">
        <f t="shared" si="43"/>
        <v>N/A</v>
      </c>
      <c r="E133" s="119">
        <v>6.6730008617000003</v>
      </c>
      <c r="F133" s="116" t="str">
        <f t="shared" si="43"/>
        <v>N/A</v>
      </c>
      <c r="G133" s="119">
        <v>10.40832936</v>
      </c>
      <c r="H133" s="116" t="str">
        <f t="shared" si="43"/>
        <v>N/A</v>
      </c>
      <c r="I133" s="114" t="s">
        <v>217</v>
      </c>
      <c r="J133" s="114">
        <v>55.98</v>
      </c>
      <c r="K133" s="120" t="s">
        <v>732</v>
      </c>
      <c r="L133" s="116" t="str">
        <f t="shared" si="44"/>
        <v>No</v>
      </c>
    </row>
    <row r="134" spans="1:12" ht="25" x14ac:dyDescent="0.25">
      <c r="A134" s="2" t="s">
        <v>498</v>
      </c>
      <c r="B134" s="120" t="s">
        <v>217</v>
      </c>
      <c r="C134" s="119" t="s">
        <v>217</v>
      </c>
      <c r="D134" s="116" t="str">
        <f t="shared" si="43"/>
        <v>N/A</v>
      </c>
      <c r="E134" s="119">
        <v>4.2089117096999997</v>
      </c>
      <c r="F134" s="116" t="str">
        <f t="shared" si="43"/>
        <v>N/A</v>
      </c>
      <c r="G134" s="119">
        <v>9.4040449750999997</v>
      </c>
      <c r="H134" s="116" t="str">
        <f t="shared" si="43"/>
        <v>N/A</v>
      </c>
      <c r="I134" s="114" t="s">
        <v>217</v>
      </c>
      <c r="J134" s="114">
        <v>123.4</v>
      </c>
      <c r="K134" s="120" t="s">
        <v>732</v>
      </c>
      <c r="L134" s="116" t="str">
        <f t="shared" si="44"/>
        <v>No</v>
      </c>
    </row>
    <row r="135" spans="1:12" ht="25" x14ac:dyDescent="0.25">
      <c r="A135" s="2" t="s">
        <v>499</v>
      </c>
      <c r="B135" s="117" t="s">
        <v>217</v>
      </c>
      <c r="C135" s="119" t="s">
        <v>217</v>
      </c>
      <c r="D135" s="112" t="str">
        <f t="shared" ref="D135:D141" si="46">IF($B135="N/A","N/A",IF(C135&gt;10,"No",IF(C135&lt;-10,"No","Yes")))</f>
        <v>N/A</v>
      </c>
      <c r="E135" s="119">
        <v>3.0865989488999999</v>
      </c>
      <c r="F135" s="112" t="str">
        <f t="shared" ref="F135:F141" si="47">IF($B135="N/A","N/A",IF(E135&gt;10,"No",IF(E135&lt;-10,"No","Yes")))</f>
        <v>N/A</v>
      </c>
      <c r="G135" s="119">
        <v>3.5950710422999999</v>
      </c>
      <c r="H135" s="112" t="str">
        <f t="shared" ref="H135:H141" si="48">IF($B135="N/A","N/A",IF(G135&gt;10,"No",IF(G135&lt;-10,"No","Yes")))</f>
        <v>N/A</v>
      </c>
      <c r="I135" s="114" t="s">
        <v>217</v>
      </c>
      <c r="J135" s="114">
        <v>16.47</v>
      </c>
      <c r="K135" s="120" t="s">
        <v>732</v>
      </c>
      <c r="L135" s="116" t="str">
        <f t="shared" si="44"/>
        <v>Yes</v>
      </c>
    </row>
    <row r="136" spans="1:12" ht="25" x14ac:dyDescent="0.25">
      <c r="A136" s="2" t="s">
        <v>500</v>
      </c>
      <c r="B136" s="117" t="s">
        <v>217</v>
      </c>
      <c r="C136" s="119" t="s">
        <v>217</v>
      </c>
      <c r="D136" s="112" t="str">
        <f t="shared" si="46"/>
        <v>N/A</v>
      </c>
      <c r="E136" s="119">
        <v>1.7801245000000001E-3</v>
      </c>
      <c r="F136" s="112" t="str">
        <f t="shared" si="47"/>
        <v>N/A</v>
      </c>
      <c r="G136" s="119">
        <v>1.8650865999999999E-3</v>
      </c>
      <c r="H136" s="112" t="str">
        <f t="shared" si="48"/>
        <v>N/A</v>
      </c>
      <c r="I136" s="114" t="s">
        <v>217</v>
      </c>
      <c r="J136" s="114">
        <v>4.7729999999999997</v>
      </c>
      <c r="K136" s="120" t="s">
        <v>732</v>
      </c>
      <c r="L136" s="116" t="str">
        <f t="shared" si="44"/>
        <v>Yes</v>
      </c>
    </row>
    <row r="137" spans="1:12" ht="25" x14ac:dyDescent="0.25">
      <c r="A137" s="2" t="s">
        <v>501</v>
      </c>
      <c r="B137" s="117" t="s">
        <v>217</v>
      </c>
      <c r="C137" s="119" t="s">
        <v>217</v>
      </c>
      <c r="D137" s="112" t="str">
        <f t="shared" si="46"/>
        <v>N/A</v>
      </c>
      <c r="E137" s="119">
        <v>1.9296549570999999</v>
      </c>
      <c r="F137" s="112" t="str">
        <f t="shared" si="47"/>
        <v>N/A</v>
      </c>
      <c r="G137" s="119">
        <v>4.3146447767999998</v>
      </c>
      <c r="H137" s="112" t="str">
        <f t="shared" si="48"/>
        <v>N/A</v>
      </c>
      <c r="I137" s="114" t="s">
        <v>217</v>
      </c>
      <c r="J137" s="114">
        <v>123.6</v>
      </c>
      <c r="K137" s="120" t="s">
        <v>732</v>
      </c>
      <c r="L137" s="116" t="str">
        <f t="shared" si="44"/>
        <v>No</v>
      </c>
    </row>
    <row r="138" spans="1:12" ht="25" x14ac:dyDescent="0.25">
      <c r="A138" s="2" t="s">
        <v>502</v>
      </c>
      <c r="B138" s="117" t="s">
        <v>217</v>
      </c>
      <c r="C138" s="119" t="s">
        <v>217</v>
      </c>
      <c r="D138" s="112" t="str">
        <f t="shared" si="46"/>
        <v>N/A</v>
      </c>
      <c r="E138" s="119">
        <v>5.4773062000000004E-3</v>
      </c>
      <c r="F138" s="112" t="str">
        <f t="shared" si="47"/>
        <v>N/A</v>
      </c>
      <c r="G138" s="119">
        <v>4.079877E-3</v>
      </c>
      <c r="H138" s="112" t="str">
        <f t="shared" si="48"/>
        <v>N/A</v>
      </c>
      <c r="I138" s="114" t="s">
        <v>217</v>
      </c>
      <c r="J138" s="114">
        <v>-25.5</v>
      </c>
      <c r="K138" s="120" t="s">
        <v>732</v>
      </c>
      <c r="L138" s="116" t="str">
        <f t="shared" si="44"/>
        <v>Yes</v>
      </c>
    </row>
    <row r="139" spans="1:12" ht="25" x14ac:dyDescent="0.25">
      <c r="A139" s="2" t="s">
        <v>503</v>
      </c>
      <c r="B139" s="117" t="s">
        <v>217</v>
      </c>
      <c r="C139" s="119" t="s">
        <v>217</v>
      </c>
      <c r="D139" s="112" t="str">
        <f t="shared" si="46"/>
        <v>N/A</v>
      </c>
      <c r="E139" s="119">
        <v>0</v>
      </c>
      <c r="F139" s="112" t="str">
        <f t="shared" si="47"/>
        <v>N/A</v>
      </c>
      <c r="G139" s="119">
        <v>0</v>
      </c>
      <c r="H139" s="112" t="str">
        <f t="shared" si="48"/>
        <v>N/A</v>
      </c>
      <c r="I139" s="114" t="s">
        <v>217</v>
      </c>
      <c r="J139" s="114" t="s">
        <v>1742</v>
      </c>
      <c r="K139" s="120" t="s">
        <v>732</v>
      </c>
      <c r="L139" s="116" t="str">
        <f t="shared" si="44"/>
        <v>N/A</v>
      </c>
    </row>
    <row r="140" spans="1:12" ht="25" x14ac:dyDescent="0.25">
      <c r="A140" s="2" t="s">
        <v>504</v>
      </c>
      <c r="B140" s="117" t="s">
        <v>217</v>
      </c>
      <c r="C140" s="119" t="s">
        <v>217</v>
      </c>
      <c r="D140" s="112" t="str">
        <f t="shared" si="46"/>
        <v>N/A</v>
      </c>
      <c r="E140" s="119">
        <v>0.1417252967</v>
      </c>
      <c r="F140" s="112" t="str">
        <f t="shared" si="47"/>
        <v>N/A</v>
      </c>
      <c r="G140" s="119">
        <v>0.1112057902</v>
      </c>
      <c r="H140" s="112" t="str">
        <f t="shared" si="48"/>
        <v>N/A</v>
      </c>
      <c r="I140" s="114" t="s">
        <v>217</v>
      </c>
      <c r="J140" s="114">
        <v>-21.5</v>
      </c>
      <c r="K140" s="120" t="s">
        <v>732</v>
      </c>
      <c r="L140" s="116" t="str">
        <f t="shared" si="44"/>
        <v>Yes</v>
      </c>
    </row>
    <row r="141" spans="1:12" ht="25" x14ac:dyDescent="0.25">
      <c r="A141" s="2" t="s">
        <v>505</v>
      </c>
      <c r="B141" s="117" t="s">
        <v>217</v>
      </c>
      <c r="C141" s="119" t="s">
        <v>217</v>
      </c>
      <c r="D141" s="112" t="str">
        <f t="shared" si="46"/>
        <v>N/A</v>
      </c>
      <c r="E141" s="119">
        <v>0</v>
      </c>
      <c r="F141" s="112" t="str">
        <f t="shared" si="47"/>
        <v>N/A</v>
      </c>
      <c r="G141" s="119">
        <v>0</v>
      </c>
      <c r="H141" s="112" t="str">
        <f t="shared" si="48"/>
        <v>N/A</v>
      </c>
      <c r="I141" s="114" t="s">
        <v>217</v>
      </c>
      <c r="J141" s="114" t="s">
        <v>1742</v>
      </c>
      <c r="K141" s="120" t="s">
        <v>732</v>
      </c>
      <c r="L141" s="116" t="str">
        <f t="shared" si="44"/>
        <v>N/A</v>
      </c>
    </row>
    <row r="142" spans="1:12" ht="25" x14ac:dyDescent="0.25">
      <c r="A142" s="2" t="s">
        <v>506</v>
      </c>
      <c r="B142" s="117" t="s">
        <v>217</v>
      </c>
      <c r="C142" s="119" t="s">
        <v>217</v>
      </c>
      <c r="D142" s="116" t="str">
        <f t="shared" ref="D142" si="49">IF($B142="N/A","N/A",IF(C142&lt;0,"No","Yes"))</f>
        <v>N/A</v>
      </c>
      <c r="E142" s="119">
        <v>5.2990198361000003</v>
      </c>
      <c r="F142" s="116" t="str">
        <f t="shared" ref="F142" si="50">IF($B142="N/A","N/A",IF(E142&lt;0,"No","Yes"))</f>
        <v>N/A</v>
      </c>
      <c r="G142" s="119">
        <v>12.775493694</v>
      </c>
      <c r="H142" s="116" t="str">
        <f t="shared" ref="H142" si="51">IF($B142="N/A","N/A",IF(G142&lt;0,"No","Yes"))</f>
        <v>N/A</v>
      </c>
      <c r="I142" s="114" t="s">
        <v>217</v>
      </c>
      <c r="J142" s="114">
        <v>141.1</v>
      </c>
      <c r="K142" s="120" t="s">
        <v>732</v>
      </c>
      <c r="L142" s="116" t="str">
        <f t="shared" si="44"/>
        <v>No</v>
      </c>
    </row>
    <row r="143" spans="1:12" x14ac:dyDescent="0.25">
      <c r="A143" s="3" t="s">
        <v>729</v>
      </c>
      <c r="B143" s="117" t="s">
        <v>217</v>
      </c>
      <c r="C143" s="113">
        <v>14459503</v>
      </c>
      <c r="D143" s="112" t="str">
        <f>IF($B143="N/A","N/A",IF(C143&gt;10,"No",IF(C143&lt;-10,"No","Yes")))</f>
        <v>N/A</v>
      </c>
      <c r="E143" s="113">
        <v>21287263</v>
      </c>
      <c r="F143" s="112" t="str">
        <f>IF($B143="N/A","N/A",IF(E143&gt;10,"No",IF(E143&lt;-10,"No","Yes")))</f>
        <v>N/A</v>
      </c>
      <c r="G143" s="113">
        <v>34427361</v>
      </c>
      <c r="H143" s="112" t="str">
        <f>IF($B143="N/A","N/A",IF(G143&gt;10,"No",IF(G143&lt;-10,"No","Yes")))</f>
        <v>N/A</v>
      </c>
      <c r="I143" s="114">
        <v>47.22</v>
      </c>
      <c r="J143" s="114">
        <v>61.73</v>
      </c>
      <c r="K143" s="115" t="s">
        <v>732</v>
      </c>
      <c r="L143" s="116" t="str">
        <f>IF(J143="Div by 0", "N/A", IF(K143="N/A","N/A", IF(J143&gt;VALUE(MID(K143,1,2)), "No", IF(J143&lt;-1*VALUE(MID(K143,1,2)), "No", "Yes"))))</f>
        <v>No</v>
      </c>
    </row>
    <row r="144" spans="1:12" x14ac:dyDescent="0.25">
      <c r="A144" s="3" t="s">
        <v>730</v>
      </c>
      <c r="B144" s="117" t="s">
        <v>217</v>
      </c>
      <c r="C144" s="131">
        <v>83344</v>
      </c>
      <c r="D144" s="112" t="str">
        <f>IF($B144="N/A","N/A",IF(C144&gt;10,"No",IF(C144&lt;-10,"No","Yes")))</f>
        <v>N/A</v>
      </c>
      <c r="E144" s="131">
        <v>81042</v>
      </c>
      <c r="F144" s="112" t="str">
        <f>IF($B144="N/A","N/A",IF(E144&gt;10,"No",IF(E144&lt;-10,"No","Yes")))</f>
        <v>N/A</v>
      </c>
      <c r="G144" s="131">
        <v>116562</v>
      </c>
      <c r="H144" s="112" t="str">
        <f>IF($B144="N/A","N/A",IF(G144&gt;10,"No",IF(G144&lt;-10,"No","Yes")))</f>
        <v>N/A</v>
      </c>
      <c r="I144" s="114">
        <v>-2.76</v>
      </c>
      <c r="J144" s="114">
        <v>43.83</v>
      </c>
      <c r="K144" s="115" t="s">
        <v>732</v>
      </c>
      <c r="L144" s="116" t="str">
        <f>IF(J144="Div by 0", "N/A", IF(K144="N/A","N/A", IF(J144&gt;VALUE(MID(K144,1,2)), "No", IF(J144&lt;-1*VALUE(MID(K144,1,2)), "No", "Yes"))))</f>
        <v>No</v>
      </c>
    </row>
    <row r="145" spans="1:12" x14ac:dyDescent="0.25">
      <c r="A145" s="2" t="s">
        <v>507</v>
      </c>
      <c r="B145" s="120" t="s">
        <v>217</v>
      </c>
      <c r="C145" s="119" t="s">
        <v>217</v>
      </c>
      <c r="D145" s="116" t="str">
        <f t="shared" ref="D145:D149" si="52">IF($B145="N/A","N/A",IF(C145&lt;0,"No","Yes"))</f>
        <v>N/A</v>
      </c>
      <c r="E145" s="119" t="s">
        <v>217</v>
      </c>
      <c r="F145" s="116" t="str">
        <f t="shared" ref="F145:F149" si="53">IF($B145="N/A","N/A",IF(E145&lt;0,"No","Yes"))</f>
        <v>N/A</v>
      </c>
      <c r="G145" s="119">
        <v>3.3881061956999998</v>
      </c>
      <c r="H145" s="116" t="str">
        <f t="shared" ref="H145:H149" si="54">IF($B145="N/A","N/A",IF(G145&lt;0,"No","Yes"))</f>
        <v>N/A</v>
      </c>
      <c r="I145" s="114" t="s">
        <v>217</v>
      </c>
      <c r="J145" s="114" t="s">
        <v>217</v>
      </c>
      <c r="K145" s="115" t="s">
        <v>732</v>
      </c>
      <c r="L145" s="116" t="str">
        <f>IF(J145="Div by 0", "N/A", IF(OR(J145="N/A",K145="N/A"),"N/A", IF(J145&gt;VALUE(MID(K145,1,2)), "No", IF(J145&lt;-1*VALUE(MID(K145,1,2)), "No", "Yes"))))</f>
        <v>N/A</v>
      </c>
    </row>
    <row r="146" spans="1:12" x14ac:dyDescent="0.25">
      <c r="A146" s="2" t="s">
        <v>508</v>
      </c>
      <c r="B146" s="120" t="s">
        <v>217</v>
      </c>
      <c r="C146" s="119" t="s">
        <v>217</v>
      </c>
      <c r="D146" s="116" t="str">
        <f t="shared" si="52"/>
        <v>N/A</v>
      </c>
      <c r="E146" s="119" t="s">
        <v>217</v>
      </c>
      <c r="F146" s="116" t="str">
        <f t="shared" si="53"/>
        <v>N/A</v>
      </c>
      <c r="G146" s="119">
        <v>0.60759934879999999</v>
      </c>
      <c r="H146" s="116" t="str">
        <f t="shared" si="54"/>
        <v>N/A</v>
      </c>
      <c r="I146" s="114" t="s">
        <v>217</v>
      </c>
      <c r="J146" s="114" t="s">
        <v>217</v>
      </c>
      <c r="K146" s="120" t="s">
        <v>732</v>
      </c>
      <c r="L146" s="116" t="str">
        <f t="shared" ref="L146:L149" si="55">IF(J146="Div by 0", "N/A", IF(OR(J146="N/A",K146="N/A"),"N/A", IF(J146&gt;VALUE(MID(K146,1,2)), "No", IF(J146&lt;-1*VALUE(MID(K146,1,2)), "No", "Yes"))))</f>
        <v>N/A</v>
      </c>
    </row>
    <row r="147" spans="1:12" x14ac:dyDescent="0.25">
      <c r="A147" s="2" t="s">
        <v>509</v>
      </c>
      <c r="B147" s="120" t="s">
        <v>217</v>
      </c>
      <c r="C147" s="119" t="s">
        <v>217</v>
      </c>
      <c r="D147" s="116" t="str">
        <f t="shared" si="52"/>
        <v>N/A</v>
      </c>
      <c r="E147" s="119" t="s">
        <v>217</v>
      </c>
      <c r="F147" s="116" t="str">
        <f t="shared" si="53"/>
        <v>N/A</v>
      </c>
      <c r="G147" s="119">
        <v>3.1560207879000002</v>
      </c>
      <c r="H147" s="116" t="str">
        <f t="shared" si="54"/>
        <v>N/A</v>
      </c>
      <c r="I147" s="114" t="s">
        <v>217</v>
      </c>
      <c r="J147" s="114" t="s">
        <v>217</v>
      </c>
      <c r="K147" s="120" t="s">
        <v>732</v>
      </c>
      <c r="L147" s="116" t="str">
        <f t="shared" si="55"/>
        <v>N/A</v>
      </c>
    </row>
    <row r="148" spans="1:12" x14ac:dyDescent="0.25">
      <c r="A148" s="2" t="s">
        <v>510</v>
      </c>
      <c r="B148" s="120" t="s">
        <v>217</v>
      </c>
      <c r="C148" s="119" t="s">
        <v>217</v>
      </c>
      <c r="D148" s="116" t="str">
        <f t="shared" si="52"/>
        <v>N/A</v>
      </c>
      <c r="E148" s="119" t="s">
        <v>217</v>
      </c>
      <c r="F148" s="116" t="str">
        <f t="shared" si="53"/>
        <v>N/A</v>
      </c>
      <c r="G148" s="119">
        <v>4.3292544123000001</v>
      </c>
      <c r="H148" s="116" t="str">
        <f t="shared" si="54"/>
        <v>N/A</v>
      </c>
      <c r="I148" s="114" t="s">
        <v>217</v>
      </c>
      <c r="J148" s="114" t="s">
        <v>217</v>
      </c>
      <c r="K148" s="120" t="s">
        <v>732</v>
      </c>
      <c r="L148" s="116" t="str">
        <f t="shared" si="55"/>
        <v>N/A</v>
      </c>
    </row>
    <row r="149" spans="1:12" x14ac:dyDescent="0.25">
      <c r="A149" s="2" t="s">
        <v>511</v>
      </c>
      <c r="B149" s="120" t="s">
        <v>217</v>
      </c>
      <c r="C149" s="119" t="s">
        <v>217</v>
      </c>
      <c r="D149" s="116" t="str">
        <f t="shared" si="52"/>
        <v>N/A</v>
      </c>
      <c r="E149" s="119" t="s">
        <v>217</v>
      </c>
      <c r="F149" s="116" t="str">
        <f t="shared" si="53"/>
        <v>N/A</v>
      </c>
      <c r="G149" s="119">
        <v>2.0602345127000001</v>
      </c>
      <c r="H149" s="116" t="str">
        <f t="shared" si="54"/>
        <v>N/A</v>
      </c>
      <c r="I149" s="114" t="s">
        <v>217</v>
      </c>
      <c r="J149" s="114" t="s">
        <v>217</v>
      </c>
      <c r="K149" s="120" t="s">
        <v>732</v>
      </c>
      <c r="L149" s="116" t="str">
        <f t="shared" si="55"/>
        <v>N/A</v>
      </c>
    </row>
    <row r="150" spans="1:12" x14ac:dyDescent="0.25">
      <c r="A150" s="4" t="s">
        <v>731</v>
      </c>
      <c r="B150" s="115" t="s">
        <v>217</v>
      </c>
      <c r="C150" s="131">
        <v>1228775</v>
      </c>
      <c r="D150" s="112" t="str">
        <f t="shared" ref="D150:D172" si="56">IF($B150="N/A","N/A",IF(C150&gt;10,"No",IF(C150&lt;-10,"No","Yes")))</f>
        <v>N/A</v>
      </c>
      <c r="E150" s="131">
        <v>1470746</v>
      </c>
      <c r="F150" s="112" t="str">
        <f t="shared" ref="F150:F172" si="57">IF($B150="N/A","N/A",IF(E150&gt;10,"No",IF(E150&lt;-10,"No","Yes")))</f>
        <v>N/A</v>
      </c>
      <c r="G150" s="131">
        <v>1543921</v>
      </c>
      <c r="H150" s="112" t="str">
        <f t="shared" ref="H150:H172" si="58">IF($B150="N/A","N/A",IF(G150&gt;10,"No",IF(G150&lt;-10,"No","Yes")))</f>
        <v>N/A</v>
      </c>
      <c r="I150" s="114">
        <v>19.690000000000001</v>
      </c>
      <c r="J150" s="114">
        <v>4.9749999999999996</v>
      </c>
      <c r="K150" s="115" t="s">
        <v>732</v>
      </c>
      <c r="L150" s="116" t="str">
        <f t="shared" ref="L150:L172" si="59">IF(J150="Div by 0", "N/A", IF(K150="N/A","N/A", IF(J150&gt;VALUE(MID(K150,1,2)), "No", IF(J150&lt;-1*VALUE(MID(K150,1,2)), "No", "Yes"))))</f>
        <v>Yes</v>
      </c>
    </row>
    <row r="151" spans="1:12" x14ac:dyDescent="0.25">
      <c r="A151" s="4" t="s">
        <v>534</v>
      </c>
      <c r="B151" s="115" t="s">
        <v>217</v>
      </c>
      <c r="C151" s="131">
        <v>33529</v>
      </c>
      <c r="D151" s="112" t="str">
        <f t="shared" si="56"/>
        <v>N/A</v>
      </c>
      <c r="E151" s="131">
        <v>24961</v>
      </c>
      <c r="F151" s="112" t="str">
        <f t="shared" si="57"/>
        <v>N/A</v>
      </c>
      <c r="G151" s="131">
        <v>27666</v>
      </c>
      <c r="H151" s="112" t="str">
        <f t="shared" si="58"/>
        <v>N/A</v>
      </c>
      <c r="I151" s="114">
        <v>-25.6</v>
      </c>
      <c r="J151" s="114">
        <v>10.84</v>
      </c>
      <c r="K151" s="115" t="s">
        <v>732</v>
      </c>
      <c r="L151" s="116" t="str">
        <f t="shared" si="59"/>
        <v>Yes</v>
      </c>
    </row>
    <row r="152" spans="1:12" x14ac:dyDescent="0.25">
      <c r="A152" s="4" t="s">
        <v>535</v>
      </c>
      <c r="B152" s="115" t="s">
        <v>217</v>
      </c>
      <c r="C152" s="131">
        <v>141504</v>
      </c>
      <c r="D152" s="112" t="str">
        <f t="shared" si="56"/>
        <v>N/A</v>
      </c>
      <c r="E152" s="131">
        <v>172103</v>
      </c>
      <c r="F152" s="112" t="str">
        <f t="shared" si="57"/>
        <v>N/A</v>
      </c>
      <c r="G152" s="131">
        <v>173928</v>
      </c>
      <c r="H152" s="112" t="str">
        <f t="shared" si="58"/>
        <v>N/A</v>
      </c>
      <c r="I152" s="114">
        <v>21.62</v>
      </c>
      <c r="J152" s="114">
        <v>1.06</v>
      </c>
      <c r="K152" s="115" t="s">
        <v>732</v>
      </c>
      <c r="L152" s="116" t="str">
        <f t="shared" si="59"/>
        <v>Yes</v>
      </c>
    </row>
    <row r="153" spans="1:12" x14ac:dyDescent="0.25">
      <c r="A153" s="4" t="s">
        <v>536</v>
      </c>
      <c r="B153" s="115" t="s">
        <v>217</v>
      </c>
      <c r="C153" s="131">
        <v>837577</v>
      </c>
      <c r="D153" s="112" t="str">
        <f t="shared" si="56"/>
        <v>N/A</v>
      </c>
      <c r="E153" s="131">
        <v>1008701</v>
      </c>
      <c r="F153" s="112" t="str">
        <f t="shared" si="57"/>
        <v>N/A</v>
      </c>
      <c r="G153" s="131">
        <v>1047067</v>
      </c>
      <c r="H153" s="112" t="str">
        <f t="shared" si="58"/>
        <v>N/A</v>
      </c>
      <c r="I153" s="114">
        <v>20.43</v>
      </c>
      <c r="J153" s="114">
        <v>3.8039999999999998</v>
      </c>
      <c r="K153" s="115" t="s">
        <v>732</v>
      </c>
      <c r="L153" s="116" t="str">
        <f t="shared" si="59"/>
        <v>Yes</v>
      </c>
    </row>
    <row r="154" spans="1:12" x14ac:dyDescent="0.25">
      <c r="A154" s="4" t="s">
        <v>537</v>
      </c>
      <c r="B154" s="115" t="s">
        <v>217</v>
      </c>
      <c r="C154" s="131">
        <v>216165</v>
      </c>
      <c r="D154" s="112" t="str">
        <f t="shared" si="56"/>
        <v>N/A</v>
      </c>
      <c r="E154" s="131">
        <v>264981</v>
      </c>
      <c r="F154" s="112" t="str">
        <f t="shared" si="57"/>
        <v>N/A</v>
      </c>
      <c r="G154" s="131">
        <v>295260</v>
      </c>
      <c r="H154" s="112" t="str">
        <f t="shared" si="58"/>
        <v>N/A</v>
      </c>
      <c r="I154" s="114">
        <v>22.58</v>
      </c>
      <c r="J154" s="114">
        <v>11.43</v>
      </c>
      <c r="K154" s="115" t="s">
        <v>732</v>
      </c>
      <c r="L154" s="116" t="str">
        <f t="shared" si="59"/>
        <v>Yes</v>
      </c>
    </row>
    <row r="155" spans="1:12" x14ac:dyDescent="0.25">
      <c r="A155" s="2" t="s">
        <v>538</v>
      </c>
      <c r="B155" s="120" t="s">
        <v>217</v>
      </c>
      <c r="C155" s="119" t="s">
        <v>217</v>
      </c>
      <c r="D155" s="116" t="str">
        <f t="shared" ref="D155:D159" si="60">IF($B155="N/A","N/A",IF(C155&lt;0,"No","Yes"))</f>
        <v>N/A</v>
      </c>
      <c r="E155" s="119" t="s">
        <v>217</v>
      </c>
      <c r="F155" s="116" t="str">
        <f t="shared" ref="F155:F159" si="61">IF($B155="N/A","N/A",IF(E155&lt;0,"No","Yes"))</f>
        <v>N/A</v>
      </c>
      <c r="G155" s="119">
        <v>44.877132391000004</v>
      </c>
      <c r="H155" s="116" t="str">
        <f t="shared" ref="H155:H159" si="62">IF($B155="N/A","N/A",IF(G155&lt;0,"No","Yes"))</f>
        <v>N/A</v>
      </c>
      <c r="I155" s="114" t="s">
        <v>217</v>
      </c>
      <c r="J155" s="114" t="s">
        <v>217</v>
      </c>
      <c r="K155" s="115" t="s">
        <v>732</v>
      </c>
      <c r="L155" s="116" t="str">
        <f>IF(J155="Div by 0", "N/A", IF(OR(J155="N/A",K155="N/A"),"N/A", IF(J155&gt;VALUE(MID(K155,1,2)), "No", IF(J155&lt;-1*VALUE(MID(K155,1,2)), "No", "Yes"))))</f>
        <v>N/A</v>
      </c>
    </row>
    <row r="156" spans="1:12" x14ac:dyDescent="0.25">
      <c r="A156" s="2" t="s">
        <v>539</v>
      </c>
      <c r="B156" s="120" t="s">
        <v>217</v>
      </c>
      <c r="C156" s="119" t="s">
        <v>217</v>
      </c>
      <c r="D156" s="116" t="str">
        <f t="shared" si="60"/>
        <v>N/A</v>
      </c>
      <c r="E156" s="119" t="s">
        <v>217</v>
      </c>
      <c r="F156" s="116" t="str">
        <f t="shared" si="61"/>
        <v>N/A</v>
      </c>
      <c r="G156" s="119">
        <v>10.958177043999999</v>
      </c>
      <c r="H156" s="116" t="str">
        <f t="shared" si="62"/>
        <v>N/A</v>
      </c>
      <c r="I156" s="114" t="s">
        <v>217</v>
      </c>
      <c r="J156" s="114" t="s">
        <v>217</v>
      </c>
      <c r="K156" s="120" t="s">
        <v>732</v>
      </c>
      <c r="L156" s="116" t="str">
        <f t="shared" ref="L156:L159" si="63">IF(J156="Div by 0", "N/A", IF(OR(J156="N/A",K156="N/A"),"N/A", IF(J156&gt;VALUE(MID(K156,1,2)), "No", IF(J156&lt;-1*VALUE(MID(K156,1,2)), "No", "Yes"))))</f>
        <v>N/A</v>
      </c>
    </row>
    <row r="157" spans="1:12" ht="25" x14ac:dyDescent="0.25">
      <c r="A157" s="2" t="s">
        <v>540</v>
      </c>
      <c r="B157" s="120" t="s">
        <v>217</v>
      </c>
      <c r="C157" s="119" t="s">
        <v>217</v>
      </c>
      <c r="D157" s="116" t="str">
        <f t="shared" si="60"/>
        <v>N/A</v>
      </c>
      <c r="E157" s="119" t="s">
        <v>217</v>
      </c>
      <c r="F157" s="116" t="str">
        <f t="shared" si="61"/>
        <v>N/A</v>
      </c>
      <c r="G157" s="119">
        <v>32.904950460999999</v>
      </c>
      <c r="H157" s="116" t="str">
        <f t="shared" si="62"/>
        <v>N/A</v>
      </c>
      <c r="I157" s="114" t="s">
        <v>217</v>
      </c>
      <c r="J157" s="114" t="s">
        <v>217</v>
      </c>
      <c r="K157" s="120" t="s">
        <v>732</v>
      </c>
      <c r="L157" s="116" t="str">
        <f t="shared" si="63"/>
        <v>N/A</v>
      </c>
    </row>
    <row r="158" spans="1:12" x14ac:dyDescent="0.25">
      <c r="A158" s="2" t="s">
        <v>541</v>
      </c>
      <c r="B158" s="120" t="s">
        <v>217</v>
      </c>
      <c r="C158" s="119" t="s">
        <v>217</v>
      </c>
      <c r="D158" s="116" t="str">
        <f t="shared" si="60"/>
        <v>N/A</v>
      </c>
      <c r="E158" s="119" t="s">
        <v>217</v>
      </c>
      <c r="F158" s="116" t="str">
        <f t="shared" si="61"/>
        <v>N/A</v>
      </c>
      <c r="G158" s="119">
        <v>54.543063082000003</v>
      </c>
      <c r="H158" s="116" t="str">
        <f t="shared" si="62"/>
        <v>N/A</v>
      </c>
      <c r="I158" s="114" t="s">
        <v>217</v>
      </c>
      <c r="J158" s="114" t="s">
        <v>217</v>
      </c>
      <c r="K158" s="120" t="s">
        <v>732</v>
      </c>
      <c r="L158" s="116" t="str">
        <f t="shared" si="63"/>
        <v>N/A</v>
      </c>
    </row>
    <row r="159" spans="1:12" x14ac:dyDescent="0.25">
      <c r="A159" s="2" t="s">
        <v>542</v>
      </c>
      <c r="B159" s="120" t="s">
        <v>217</v>
      </c>
      <c r="C159" s="119" t="s">
        <v>217</v>
      </c>
      <c r="D159" s="116" t="str">
        <f t="shared" si="60"/>
        <v>N/A</v>
      </c>
      <c r="E159" s="119" t="s">
        <v>217</v>
      </c>
      <c r="F159" s="116" t="str">
        <f t="shared" si="61"/>
        <v>N/A</v>
      </c>
      <c r="G159" s="119">
        <v>39.922874727999996</v>
      </c>
      <c r="H159" s="116" t="str">
        <f t="shared" si="62"/>
        <v>N/A</v>
      </c>
      <c r="I159" s="114" t="s">
        <v>217</v>
      </c>
      <c r="J159" s="114" t="s">
        <v>217</v>
      </c>
      <c r="K159" s="120" t="s">
        <v>732</v>
      </c>
      <c r="L159" s="116" t="str">
        <f t="shared" si="63"/>
        <v>N/A</v>
      </c>
    </row>
    <row r="160" spans="1:12" ht="25" x14ac:dyDescent="0.25">
      <c r="A160" s="4" t="s">
        <v>543</v>
      </c>
      <c r="B160" s="115" t="s">
        <v>217</v>
      </c>
      <c r="C160" s="131">
        <v>789443.89</v>
      </c>
      <c r="D160" s="112" t="str">
        <f t="shared" si="56"/>
        <v>N/A</v>
      </c>
      <c r="E160" s="131">
        <v>934316.58999000001</v>
      </c>
      <c r="F160" s="112" t="str">
        <f t="shared" si="57"/>
        <v>N/A</v>
      </c>
      <c r="G160" s="131">
        <v>1041779.33</v>
      </c>
      <c r="H160" s="112" t="str">
        <f t="shared" si="58"/>
        <v>N/A</v>
      </c>
      <c r="I160" s="114">
        <v>18.350000000000001</v>
      </c>
      <c r="J160" s="114">
        <v>11.5</v>
      </c>
      <c r="K160" s="115" t="s">
        <v>732</v>
      </c>
      <c r="L160" s="116" t="str">
        <f t="shared" si="59"/>
        <v>Yes</v>
      </c>
    </row>
    <row r="161" spans="1:12" x14ac:dyDescent="0.25">
      <c r="A161" s="4" t="s">
        <v>544</v>
      </c>
      <c r="B161" s="115" t="s">
        <v>217</v>
      </c>
      <c r="C161" s="113">
        <v>2476450334</v>
      </c>
      <c r="D161" s="112" t="str">
        <f t="shared" si="56"/>
        <v>N/A</v>
      </c>
      <c r="E161" s="113">
        <v>2215584366</v>
      </c>
      <c r="F161" s="112" t="str">
        <f t="shared" si="57"/>
        <v>N/A</v>
      </c>
      <c r="G161" s="113">
        <v>2945869437</v>
      </c>
      <c r="H161" s="112" t="str">
        <f t="shared" si="58"/>
        <v>N/A</v>
      </c>
      <c r="I161" s="114">
        <v>-10.5</v>
      </c>
      <c r="J161" s="114">
        <v>32.96</v>
      </c>
      <c r="K161" s="115" t="s">
        <v>732</v>
      </c>
      <c r="L161" s="116" t="str">
        <f t="shared" si="59"/>
        <v>No</v>
      </c>
    </row>
    <row r="162" spans="1:12" x14ac:dyDescent="0.25">
      <c r="A162" s="4" t="s">
        <v>1275</v>
      </c>
      <c r="B162" s="115" t="s">
        <v>217</v>
      </c>
      <c r="C162" s="113">
        <v>2015.3814441</v>
      </c>
      <c r="D162" s="112" t="str">
        <f t="shared" si="56"/>
        <v>N/A</v>
      </c>
      <c r="E162" s="113">
        <v>1506.4357585</v>
      </c>
      <c r="F162" s="112" t="str">
        <f t="shared" si="57"/>
        <v>N/A</v>
      </c>
      <c r="G162" s="113">
        <v>1908.0441532</v>
      </c>
      <c r="H162" s="112" t="str">
        <f t="shared" si="58"/>
        <v>N/A</v>
      </c>
      <c r="I162" s="114">
        <v>-25.3</v>
      </c>
      <c r="J162" s="114">
        <v>26.66</v>
      </c>
      <c r="K162" s="115" t="s">
        <v>732</v>
      </c>
      <c r="L162" s="116" t="str">
        <f t="shared" si="59"/>
        <v>Yes</v>
      </c>
    </row>
    <row r="163" spans="1:12" ht="25" x14ac:dyDescent="0.25">
      <c r="A163" s="4" t="s">
        <v>1276</v>
      </c>
      <c r="B163" s="115" t="s">
        <v>217</v>
      </c>
      <c r="C163" s="113">
        <v>9626.7750006999995</v>
      </c>
      <c r="D163" s="112" t="str">
        <f t="shared" si="56"/>
        <v>N/A</v>
      </c>
      <c r="E163" s="113">
        <v>4702.3410519999998</v>
      </c>
      <c r="F163" s="112" t="str">
        <f t="shared" si="57"/>
        <v>N/A</v>
      </c>
      <c r="G163" s="113">
        <v>5515.1495336999997</v>
      </c>
      <c r="H163" s="112" t="str">
        <f t="shared" si="58"/>
        <v>N/A</v>
      </c>
      <c r="I163" s="114">
        <v>-51.2</v>
      </c>
      <c r="J163" s="114">
        <v>17.29</v>
      </c>
      <c r="K163" s="115" t="s">
        <v>732</v>
      </c>
      <c r="L163" s="116" t="str">
        <f t="shared" si="59"/>
        <v>Yes</v>
      </c>
    </row>
    <row r="164" spans="1:12" ht="25" x14ac:dyDescent="0.25">
      <c r="A164" s="4" t="s">
        <v>1277</v>
      </c>
      <c r="B164" s="115" t="s">
        <v>217</v>
      </c>
      <c r="C164" s="113">
        <v>6348.6082159999996</v>
      </c>
      <c r="D164" s="112" t="str">
        <f t="shared" si="56"/>
        <v>N/A</v>
      </c>
      <c r="E164" s="113">
        <v>5087.1607641999999</v>
      </c>
      <c r="F164" s="112" t="str">
        <f t="shared" si="57"/>
        <v>N/A</v>
      </c>
      <c r="G164" s="113">
        <v>6418.817137</v>
      </c>
      <c r="H164" s="112" t="str">
        <f t="shared" si="58"/>
        <v>N/A</v>
      </c>
      <c r="I164" s="114">
        <v>-19.899999999999999</v>
      </c>
      <c r="J164" s="114">
        <v>26.18</v>
      </c>
      <c r="K164" s="115" t="s">
        <v>732</v>
      </c>
      <c r="L164" s="116" t="str">
        <f t="shared" si="59"/>
        <v>Yes</v>
      </c>
    </row>
    <row r="165" spans="1:12" ht="25" x14ac:dyDescent="0.25">
      <c r="A165" s="4" t="s">
        <v>1278</v>
      </c>
      <c r="B165" s="115" t="s">
        <v>217</v>
      </c>
      <c r="C165" s="113">
        <v>1076.9149487</v>
      </c>
      <c r="D165" s="112" t="str">
        <f t="shared" si="56"/>
        <v>N/A</v>
      </c>
      <c r="E165" s="113">
        <v>843.52203478000001</v>
      </c>
      <c r="F165" s="112" t="str">
        <f t="shared" si="57"/>
        <v>N/A</v>
      </c>
      <c r="G165" s="113">
        <v>1096.7792539</v>
      </c>
      <c r="H165" s="112" t="str">
        <f t="shared" si="58"/>
        <v>N/A</v>
      </c>
      <c r="I165" s="114">
        <v>-21.7</v>
      </c>
      <c r="J165" s="114">
        <v>30.02</v>
      </c>
      <c r="K165" s="115" t="s">
        <v>732</v>
      </c>
      <c r="L165" s="116" t="str">
        <f t="shared" si="59"/>
        <v>No</v>
      </c>
    </row>
    <row r="166" spans="1:12" ht="25" x14ac:dyDescent="0.25">
      <c r="A166" s="4" t="s">
        <v>1279</v>
      </c>
      <c r="B166" s="115" t="s">
        <v>217</v>
      </c>
      <c r="C166" s="113">
        <v>1634.4993222999999</v>
      </c>
      <c r="D166" s="112" t="str">
        <f t="shared" si="56"/>
        <v>N/A</v>
      </c>
      <c r="E166" s="113">
        <v>1403.2405418000001</v>
      </c>
      <c r="F166" s="112" t="str">
        <f t="shared" si="57"/>
        <v>N/A</v>
      </c>
      <c r="G166" s="113">
        <v>1789.8595135999999</v>
      </c>
      <c r="H166" s="112" t="str">
        <f t="shared" si="58"/>
        <v>N/A</v>
      </c>
      <c r="I166" s="114">
        <v>-14.1</v>
      </c>
      <c r="J166" s="114">
        <v>27.55</v>
      </c>
      <c r="K166" s="115" t="s">
        <v>732</v>
      </c>
      <c r="L166" s="116" t="str">
        <f t="shared" si="59"/>
        <v>Yes</v>
      </c>
    </row>
    <row r="167" spans="1:12" x14ac:dyDescent="0.25">
      <c r="A167" s="42" t="s">
        <v>545</v>
      </c>
      <c r="B167" s="117" t="s">
        <v>217</v>
      </c>
      <c r="C167" s="118">
        <v>1070662615</v>
      </c>
      <c r="D167" s="112" t="str">
        <f t="shared" si="56"/>
        <v>N/A</v>
      </c>
      <c r="E167" s="118">
        <v>1391420246</v>
      </c>
      <c r="F167" s="112" t="str">
        <f t="shared" si="57"/>
        <v>N/A</v>
      </c>
      <c r="G167" s="118">
        <v>1304631904</v>
      </c>
      <c r="H167" s="112" t="str">
        <f t="shared" si="58"/>
        <v>N/A</v>
      </c>
      <c r="I167" s="114">
        <v>29.96</v>
      </c>
      <c r="J167" s="114">
        <v>-6.24</v>
      </c>
      <c r="K167" s="115" t="s">
        <v>732</v>
      </c>
      <c r="L167" s="116" t="str">
        <f t="shared" si="59"/>
        <v>Yes</v>
      </c>
    </row>
    <row r="168" spans="1:12" x14ac:dyDescent="0.25">
      <c r="A168" s="42" t="s">
        <v>1280</v>
      </c>
      <c r="B168" s="117" t="s">
        <v>217</v>
      </c>
      <c r="C168" s="118">
        <v>871.32519378999996</v>
      </c>
      <c r="D168" s="112" t="str">
        <f t="shared" si="56"/>
        <v>N/A</v>
      </c>
      <c r="E168" s="118">
        <v>946.06427350000001</v>
      </c>
      <c r="F168" s="112" t="str">
        <f t="shared" si="57"/>
        <v>N/A</v>
      </c>
      <c r="G168" s="118">
        <v>845.01208545999998</v>
      </c>
      <c r="H168" s="112" t="str">
        <f t="shared" si="58"/>
        <v>N/A</v>
      </c>
      <c r="I168" s="114">
        <v>8.5779999999999994</v>
      </c>
      <c r="J168" s="114">
        <v>-10.7</v>
      </c>
      <c r="K168" s="115" t="s">
        <v>732</v>
      </c>
      <c r="L168" s="116" t="str">
        <f t="shared" si="59"/>
        <v>Yes</v>
      </c>
    </row>
    <row r="169" spans="1:12" ht="25" x14ac:dyDescent="0.25">
      <c r="A169" s="42" t="s">
        <v>1281</v>
      </c>
      <c r="B169" s="115" t="s">
        <v>217</v>
      </c>
      <c r="C169" s="113">
        <v>1073.3210056999999</v>
      </c>
      <c r="D169" s="112" t="str">
        <f t="shared" si="56"/>
        <v>N/A</v>
      </c>
      <c r="E169" s="113">
        <v>1433.678218</v>
      </c>
      <c r="F169" s="112" t="str">
        <f t="shared" si="57"/>
        <v>N/A</v>
      </c>
      <c r="G169" s="113">
        <v>1152.1679317999999</v>
      </c>
      <c r="H169" s="112" t="str">
        <f t="shared" si="58"/>
        <v>N/A</v>
      </c>
      <c r="I169" s="114">
        <v>33.57</v>
      </c>
      <c r="J169" s="114">
        <v>-19.600000000000001</v>
      </c>
      <c r="K169" s="115" t="s">
        <v>732</v>
      </c>
      <c r="L169" s="116" t="str">
        <f t="shared" si="59"/>
        <v>Yes</v>
      </c>
    </row>
    <row r="170" spans="1:12" ht="25" x14ac:dyDescent="0.25">
      <c r="A170" s="42" t="s">
        <v>1282</v>
      </c>
      <c r="B170" s="115" t="s">
        <v>217</v>
      </c>
      <c r="C170" s="113">
        <v>3280.8936921</v>
      </c>
      <c r="D170" s="112" t="str">
        <f t="shared" si="56"/>
        <v>N/A</v>
      </c>
      <c r="E170" s="113">
        <v>3871.6654039</v>
      </c>
      <c r="F170" s="112" t="str">
        <f t="shared" si="57"/>
        <v>N/A</v>
      </c>
      <c r="G170" s="113">
        <v>3509.7020606000001</v>
      </c>
      <c r="H170" s="112" t="str">
        <f t="shared" si="58"/>
        <v>N/A</v>
      </c>
      <c r="I170" s="114">
        <v>18.010000000000002</v>
      </c>
      <c r="J170" s="114">
        <v>-9.35</v>
      </c>
      <c r="K170" s="115" t="s">
        <v>732</v>
      </c>
      <c r="L170" s="116" t="str">
        <f t="shared" si="59"/>
        <v>Yes</v>
      </c>
    </row>
    <row r="171" spans="1:12" ht="25" x14ac:dyDescent="0.25">
      <c r="A171" s="42" t="s">
        <v>1283</v>
      </c>
      <c r="B171" s="115" t="s">
        <v>217</v>
      </c>
      <c r="C171" s="113">
        <v>444.69341207000002</v>
      </c>
      <c r="D171" s="112" t="str">
        <f t="shared" si="56"/>
        <v>N/A</v>
      </c>
      <c r="E171" s="113">
        <v>446.64379831000002</v>
      </c>
      <c r="F171" s="112" t="str">
        <f t="shared" si="57"/>
        <v>N/A</v>
      </c>
      <c r="G171" s="113">
        <v>392.17724749000001</v>
      </c>
      <c r="H171" s="112" t="str">
        <f t="shared" si="58"/>
        <v>N/A</v>
      </c>
      <c r="I171" s="114">
        <v>0.43859999999999999</v>
      </c>
      <c r="J171" s="114">
        <v>-12.2</v>
      </c>
      <c r="K171" s="115" t="s">
        <v>732</v>
      </c>
      <c r="L171" s="116" t="str">
        <f t="shared" si="59"/>
        <v>Yes</v>
      </c>
    </row>
    <row r="172" spans="1:12" ht="25" x14ac:dyDescent="0.25">
      <c r="A172" s="42" t="s">
        <v>1284</v>
      </c>
      <c r="B172" s="115" t="s">
        <v>217</v>
      </c>
      <c r="C172" s="113">
        <v>915.73881062999999</v>
      </c>
      <c r="D172" s="112" t="str">
        <f t="shared" si="56"/>
        <v>N/A</v>
      </c>
      <c r="E172" s="113">
        <v>901.11716311999999</v>
      </c>
      <c r="F172" s="112" t="str">
        <f t="shared" si="57"/>
        <v>N/A</v>
      </c>
      <c r="G172" s="113">
        <v>852.41723227</v>
      </c>
      <c r="H172" s="112" t="str">
        <f t="shared" si="58"/>
        <v>N/A</v>
      </c>
      <c r="I172" s="114">
        <v>-1.6</v>
      </c>
      <c r="J172" s="114">
        <v>-5.4</v>
      </c>
      <c r="K172" s="115" t="s">
        <v>732</v>
      </c>
      <c r="L172" s="116" t="str">
        <f t="shared" si="59"/>
        <v>Yes</v>
      </c>
    </row>
    <row r="173" spans="1:12" ht="25" x14ac:dyDescent="0.25">
      <c r="A173" s="2" t="s">
        <v>546</v>
      </c>
      <c r="B173" s="115" t="s">
        <v>217</v>
      </c>
      <c r="C173" s="113">
        <v>449123005</v>
      </c>
      <c r="D173" s="112" t="str">
        <f t="shared" ref="D173:D181" si="64">IF($B173="N/A","N/A",IF(C173&gt;10,"No",IF(C173&lt;-10,"No","Yes")))</f>
        <v>N/A</v>
      </c>
      <c r="E173" s="113">
        <v>528816121</v>
      </c>
      <c r="F173" s="112" t="str">
        <f t="shared" ref="F173:F181" si="65">IF($B173="N/A","N/A",IF(E173&gt;10,"No",IF(E173&lt;-10,"No","Yes")))</f>
        <v>N/A</v>
      </c>
      <c r="G173" s="113">
        <v>538120212</v>
      </c>
      <c r="H173" s="112" t="str">
        <f t="shared" ref="H173:H181" si="66">IF($B173="N/A","N/A",IF(G173&gt;10,"No",IF(G173&lt;-10,"No","Yes")))</f>
        <v>N/A</v>
      </c>
      <c r="I173" s="114">
        <v>17.739999999999998</v>
      </c>
      <c r="J173" s="114">
        <v>1.7589999999999999</v>
      </c>
      <c r="K173" s="115" t="s">
        <v>732</v>
      </c>
      <c r="L173" s="116" t="str">
        <f t="shared" ref="L173:L181" si="67">IF(J173="Div by 0", "N/A", IF(K173="N/A","N/A", IF(J173&gt;VALUE(MID(K173,1,2)), "No", IF(J173&lt;-1*VALUE(MID(K173,1,2)), "No", "Yes"))))</f>
        <v>Yes</v>
      </c>
    </row>
    <row r="174" spans="1:12" ht="25" x14ac:dyDescent="0.25">
      <c r="A174" s="2" t="s">
        <v>1285</v>
      </c>
      <c r="B174" s="115" t="s">
        <v>217</v>
      </c>
      <c r="C174" s="113">
        <v>45094027</v>
      </c>
      <c r="D174" s="112" t="str">
        <f t="shared" si="64"/>
        <v>N/A</v>
      </c>
      <c r="E174" s="113">
        <v>45207824</v>
      </c>
      <c r="F174" s="112" t="str">
        <f t="shared" si="65"/>
        <v>N/A</v>
      </c>
      <c r="G174" s="113">
        <v>37577077</v>
      </c>
      <c r="H174" s="112" t="str">
        <f t="shared" si="66"/>
        <v>N/A</v>
      </c>
      <c r="I174" s="114">
        <v>0.25240000000000001</v>
      </c>
      <c r="J174" s="114">
        <v>-16.899999999999999</v>
      </c>
      <c r="K174" s="115" t="s">
        <v>732</v>
      </c>
      <c r="L174" s="116" t="str">
        <f t="shared" si="67"/>
        <v>Yes</v>
      </c>
    </row>
    <row r="175" spans="1:12" ht="25" x14ac:dyDescent="0.25">
      <c r="A175" s="2" t="s">
        <v>547</v>
      </c>
      <c r="B175" s="115" t="s">
        <v>217</v>
      </c>
      <c r="C175" s="113">
        <v>88200478</v>
      </c>
      <c r="D175" s="112" t="str">
        <f t="shared" si="64"/>
        <v>N/A</v>
      </c>
      <c r="E175" s="113">
        <v>164173229</v>
      </c>
      <c r="F175" s="112" t="str">
        <f t="shared" si="65"/>
        <v>N/A</v>
      </c>
      <c r="G175" s="113">
        <v>112507300</v>
      </c>
      <c r="H175" s="112" t="str">
        <f t="shared" si="66"/>
        <v>N/A</v>
      </c>
      <c r="I175" s="114">
        <v>86.14</v>
      </c>
      <c r="J175" s="114">
        <v>-31.5</v>
      </c>
      <c r="K175" s="115" t="s">
        <v>732</v>
      </c>
      <c r="L175" s="116" t="str">
        <f t="shared" si="67"/>
        <v>No</v>
      </c>
    </row>
    <row r="176" spans="1:12" ht="25" x14ac:dyDescent="0.25">
      <c r="A176" s="2" t="s">
        <v>512</v>
      </c>
      <c r="B176" s="115" t="s">
        <v>217</v>
      </c>
      <c r="C176" s="113">
        <v>488245105</v>
      </c>
      <c r="D176" s="112" t="str">
        <f t="shared" si="64"/>
        <v>N/A</v>
      </c>
      <c r="E176" s="113">
        <v>653223072</v>
      </c>
      <c r="F176" s="112" t="str">
        <f t="shared" si="65"/>
        <v>N/A</v>
      </c>
      <c r="G176" s="113">
        <v>616427315</v>
      </c>
      <c r="H176" s="112" t="str">
        <f t="shared" si="66"/>
        <v>N/A</v>
      </c>
      <c r="I176" s="114">
        <v>33.79</v>
      </c>
      <c r="J176" s="114">
        <v>-5.63</v>
      </c>
      <c r="K176" s="115" t="s">
        <v>732</v>
      </c>
      <c r="L176" s="116" t="str">
        <f t="shared" si="67"/>
        <v>Yes</v>
      </c>
    </row>
    <row r="177" spans="1:12" ht="25" x14ac:dyDescent="0.25">
      <c r="A177" s="2" t="s">
        <v>513</v>
      </c>
      <c r="B177" s="117" t="s">
        <v>217</v>
      </c>
      <c r="C177" s="118">
        <v>365.50467335000002</v>
      </c>
      <c r="D177" s="112" t="str">
        <f t="shared" si="64"/>
        <v>N/A</v>
      </c>
      <c r="E177" s="118">
        <v>359.55638907000002</v>
      </c>
      <c r="F177" s="112" t="str">
        <f t="shared" si="65"/>
        <v>N/A</v>
      </c>
      <c r="G177" s="118">
        <v>348.54128675999999</v>
      </c>
      <c r="H177" s="112" t="str">
        <f t="shared" si="66"/>
        <v>N/A</v>
      </c>
      <c r="I177" s="114">
        <v>-1.63</v>
      </c>
      <c r="J177" s="114">
        <v>-3.06</v>
      </c>
      <c r="K177" s="115" t="s">
        <v>732</v>
      </c>
      <c r="L177" s="116" t="str">
        <f t="shared" si="67"/>
        <v>Yes</v>
      </c>
    </row>
    <row r="178" spans="1:12" ht="25" x14ac:dyDescent="0.25">
      <c r="A178" s="2" t="s">
        <v>1286</v>
      </c>
      <c r="B178" s="117" t="s">
        <v>217</v>
      </c>
      <c r="C178" s="118">
        <v>36.698359748999998</v>
      </c>
      <c r="D178" s="112" t="str">
        <f t="shared" si="64"/>
        <v>N/A</v>
      </c>
      <c r="E178" s="118">
        <v>30.738022744999999</v>
      </c>
      <c r="F178" s="112" t="str">
        <f t="shared" si="65"/>
        <v>N/A</v>
      </c>
      <c r="G178" s="118">
        <v>24.338730414</v>
      </c>
      <c r="H178" s="112" t="str">
        <f t="shared" si="66"/>
        <v>N/A</v>
      </c>
      <c r="I178" s="114">
        <v>-16.2</v>
      </c>
      <c r="J178" s="114">
        <v>-20.8</v>
      </c>
      <c r="K178" s="115" t="s">
        <v>732</v>
      </c>
      <c r="L178" s="116" t="str">
        <f t="shared" si="67"/>
        <v>Yes</v>
      </c>
    </row>
    <row r="179" spans="1:12" ht="25" x14ac:dyDescent="0.25">
      <c r="A179" s="2" t="s">
        <v>514</v>
      </c>
      <c r="B179" s="117" t="s">
        <v>217</v>
      </c>
      <c r="C179" s="118">
        <v>71.779193098999997</v>
      </c>
      <c r="D179" s="112" t="str">
        <f t="shared" si="64"/>
        <v>N/A</v>
      </c>
      <c r="E179" s="118">
        <v>111.6258205</v>
      </c>
      <c r="F179" s="112" t="str">
        <f t="shared" si="65"/>
        <v>N/A</v>
      </c>
      <c r="G179" s="118">
        <v>72.871150791000005</v>
      </c>
      <c r="H179" s="112" t="str">
        <f t="shared" si="66"/>
        <v>N/A</v>
      </c>
      <c r="I179" s="114">
        <v>55.51</v>
      </c>
      <c r="J179" s="114">
        <v>-34.700000000000003</v>
      </c>
      <c r="K179" s="115" t="s">
        <v>732</v>
      </c>
      <c r="L179" s="116" t="str">
        <f t="shared" si="67"/>
        <v>No</v>
      </c>
    </row>
    <row r="180" spans="1:12" ht="25" x14ac:dyDescent="0.25">
      <c r="A180" s="2" t="s">
        <v>515</v>
      </c>
      <c r="B180" s="115" t="s">
        <v>217</v>
      </c>
      <c r="C180" s="113">
        <v>397.34296759</v>
      </c>
      <c r="D180" s="112" t="str">
        <f t="shared" si="64"/>
        <v>N/A</v>
      </c>
      <c r="E180" s="113">
        <v>444.14404119</v>
      </c>
      <c r="F180" s="112" t="str">
        <f t="shared" si="65"/>
        <v>N/A</v>
      </c>
      <c r="G180" s="113">
        <v>399.26091750000001</v>
      </c>
      <c r="H180" s="112" t="str">
        <f t="shared" si="66"/>
        <v>N/A</v>
      </c>
      <c r="I180" s="114">
        <v>11.78</v>
      </c>
      <c r="J180" s="114">
        <v>-10.1</v>
      </c>
      <c r="K180" s="115" t="s">
        <v>732</v>
      </c>
      <c r="L180" s="116" t="str">
        <f t="shared" si="67"/>
        <v>Yes</v>
      </c>
    </row>
    <row r="181" spans="1:12" ht="25" x14ac:dyDescent="0.25">
      <c r="A181" s="2" t="s">
        <v>1684</v>
      </c>
      <c r="B181" s="115" t="s">
        <v>217</v>
      </c>
      <c r="C181" s="119">
        <v>27.441313503</v>
      </c>
      <c r="D181" s="112" t="str">
        <f t="shared" si="64"/>
        <v>N/A</v>
      </c>
      <c r="E181" s="119">
        <v>72.359265297999997</v>
      </c>
      <c r="F181" s="112" t="str">
        <f t="shared" si="65"/>
        <v>N/A</v>
      </c>
      <c r="G181" s="119">
        <v>70.779722538000001</v>
      </c>
      <c r="H181" s="112" t="str">
        <f t="shared" si="66"/>
        <v>N/A</v>
      </c>
      <c r="I181" s="114">
        <v>163.69999999999999</v>
      </c>
      <c r="J181" s="114">
        <v>-2.1800000000000002</v>
      </c>
      <c r="K181" s="115" t="s">
        <v>732</v>
      </c>
      <c r="L181" s="116" t="str">
        <f t="shared" si="67"/>
        <v>Yes</v>
      </c>
    </row>
    <row r="182" spans="1:12" ht="25" x14ac:dyDescent="0.25">
      <c r="A182" s="2" t="s">
        <v>1685</v>
      </c>
      <c r="B182" s="120" t="s">
        <v>217</v>
      </c>
      <c r="C182" s="119" t="s">
        <v>217</v>
      </c>
      <c r="D182" s="116" t="str">
        <f t="shared" ref="D182:D185" si="68">IF($B182="N/A","N/A",IF(C182&lt;0,"No","Yes"))</f>
        <v>N/A</v>
      </c>
      <c r="E182" s="119">
        <v>66.888345818999994</v>
      </c>
      <c r="F182" s="116" t="str">
        <f t="shared" ref="F182:F185" si="69">IF($B182="N/A","N/A",IF(E182&lt;0,"No","Yes"))</f>
        <v>N/A</v>
      </c>
      <c r="G182" s="119">
        <v>62.719583604</v>
      </c>
      <c r="H182" s="116" t="str">
        <f t="shared" ref="H182:H185" si="70">IF($B182="N/A","N/A",IF(G182&lt;0,"No","Yes"))</f>
        <v>N/A</v>
      </c>
      <c r="I182" s="114" t="s">
        <v>217</v>
      </c>
      <c r="J182" s="114">
        <v>-6.23</v>
      </c>
      <c r="K182" s="120" t="s">
        <v>732</v>
      </c>
      <c r="L182" s="116" t="str">
        <f t="shared" ref="L182:L213" si="71">IF(J182="Div by 0", "N/A", IF(OR(J182="N/A",K182="N/A"),"N/A", IF(J182&gt;VALUE(MID(K182,1,2)), "No", IF(J182&lt;-1*VALUE(MID(K182,1,2)), "No", "Yes"))))</f>
        <v>Yes</v>
      </c>
    </row>
    <row r="183" spans="1:12" ht="25" x14ac:dyDescent="0.25">
      <c r="A183" s="2" t="s">
        <v>1686</v>
      </c>
      <c r="B183" s="120" t="s">
        <v>217</v>
      </c>
      <c r="C183" s="119" t="s">
        <v>217</v>
      </c>
      <c r="D183" s="116" t="str">
        <f t="shared" si="68"/>
        <v>N/A</v>
      </c>
      <c r="E183" s="119">
        <v>80.502954626000005</v>
      </c>
      <c r="F183" s="116" t="str">
        <f t="shared" si="69"/>
        <v>N/A</v>
      </c>
      <c r="G183" s="119">
        <v>79.448967389000003</v>
      </c>
      <c r="H183" s="116" t="str">
        <f t="shared" si="70"/>
        <v>N/A</v>
      </c>
      <c r="I183" s="114" t="s">
        <v>217</v>
      </c>
      <c r="J183" s="114">
        <v>-1.31</v>
      </c>
      <c r="K183" s="120" t="s">
        <v>732</v>
      </c>
      <c r="L183" s="116" t="str">
        <f t="shared" si="71"/>
        <v>Yes</v>
      </c>
    </row>
    <row r="184" spans="1:12" ht="25" x14ac:dyDescent="0.25">
      <c r="A184" s="2" t="s">
        <v>1687</v>
      </c>
      <c r="B184" s="120" t="s">
        <v>217</v>
      </c>
      <c r="C184" s="119" t="s">
        <v>217</v>
      </c>
      <c r="D184" s="116" t="str">
        <f t="shared" si="68"/>
        <v>N/A</v>
      </c>
      <c r="E184" s="119">
        <v>72.418982434</v>
      </c>
      <c r="F184" s="116" t="str">
        <f t="shared" si="69"/>
        <v>N/A</v>
      </c>
      <c r="G184" s="119">
        <v>70.654026915000003</v>
      </c>
      <c r="H184" s="116" t="str">
        <f t="shared" si="70"/>
        <v>N/A</v>
      </c>
      <c r="I184" s="114" t="s">
        <v>217</v>
      </c>
      <c r="J184" s="114">
        <v>-2.44</v>
      </c>
      <c r="K184" s="120" t="s">
        <v>732</v>
      </c>
      <c r="L184" s="116" t="str">
        <f t="shared" si="71"/>
        <v>Yes</v>
      </c>
    </row>
    <row r="185" spans="1:12" ht="25" x14ac:dyDescent="0.25">
      <c r="A185" s="2" t="s">
        <v>1688</v>
      </c>
      <c r="B185" s="120" t="s">
        <v>217</v>
      </c>
      <c r="C185" s="119" t="s">
        <v>217</v>
      </c>
      <c r="D185" s="116" t="str">
        <f t="shared" si="68"/>
        <v>N/A</v>
      </c>
      <c r="E185" s="119">
        <v>67.358036991000006</v>
      </c>
      <c r="F185" s="116" t="str">
        <f t="shared" si="69"/>
        <v>N/A</v>
      </c>
      <c r="G185" s="119">
        <v>66.873941611000006</v>
      </c>
      <c r="H185" s="116" t="str">
        <f t="shared" si="70"/>
        <v>N/A</v>
      </c>
      <c r="I185" s="114" t="s">
        <v>217</v>
      </c>
      <c r="J185" s="114">
        <v>-0.71899999999999997</v>
      </c>
      <c r="K185" s="120" t="s">
        <v>732</v>
      </c>
      <c r="L185" s="116" t="str">
        <f t="shared" si="71"/>
        <v>Yes</v>
      </c>
    </row>
    <row r="186" spans="1:12" ht="25" x14ac:dyDescent="0.25">
      <c r="A186" s="2" t="s">
        <v>1689</v>
      </c>
      <c r="B186" s="117" t="s">
        <v>217</v>
      </c>
      <c r="C186" s="119" t="s">
        <v>217</v>
      </c>
      <c r="D186" s="112" t="str">
        <f t="shared" ref="D186:D213" si="72">IF($B186="N/A","N/A",IF(C186&gt;10,"No",IF(C186&lt;-10,"No","Yes")))</f>
        <v>N/A</v>
      </c>
      <c r="E186" s="119">
        <v>4.0057222661000003</v>
      </c>
      <c r="F186" s="112" t="str">
        <f t="shared" ref="F186:F213" si="73">IF($B186="N/A","N/A",IF(E186&gt;10,"No",IF(E186&lt;-10,"No","Yes")))</f>
        <v>N/A</v>
      </c>
      <c r="G186" s="119">
        <v>2.5565427246999999</v>
      </c>
      <c r="H186" s="112" t="str">
        <f t="shared" ref="H186:H213" si="74">IF($B186="N/A","N/A",IF(G186&gt;10,"No",IF(G186&lt;-10,"No","Yes")))</f>
        <v>N/A</v>
      </c>
      <c r="I186" s="114" t="s">
        <v>217</v>
      </c>
      <c r="J186" s="114">
        <v>-36.200000000000003</v>
      </c>
      <c r="K186" s="115" t="s">
        <v>732</v>
      </c>
      <c r="L186" s="116" t="str">
        <f t="shared" si="71"/>
        <v>No</v>
      </c>
    </row>
    <row r="187" spans="1:12" ht="25" x14ac:dyDescent="0.25">
      <c r="A187" s="2" t="s">
        <v>1690</v>
      </c>
      <c r="B187" s="117" t="s">
        <v>217</v>
      </c>
      <c r="C187" s="119" t="s">
        <v>217</v>
      </c>
      <c r="D187" s="112" t="str">
        <f t="shared" si="72"/>
        <v>N/A</v>
      </c>
      <c r="E187" s="119">
        <v>0</v>
      </c>
      <c r="F187" s="112" t="str">
        <f t="shared" si="73"/>
        <v>N/A</v>
      </c>
      <c r="G187" s="119">
        <v>0</v>
      </c>
      <c r="H187" s="112" t="str">
        <f t="shared" si="74"/>
        <v>N/A</v>
      </c>
      <c r="I187" s="114" t="s">
        <v>217</v>
      </c>
      <c r="J187" s="114" t="s">
        <v>1742</v>
      </c>
      <c r="K187" s="115" t="s">
        <v>732</v>
      </c>
      <c r="L187" s="116" t="str">
        <f t="shared" si="71"/>
        <v>N/A</v>
      </c>
    </row>
    <row r="188" spans="1:12" ht="25" x14ac:dyDescent="0.25">
      <c r="A188" s="2" t="s">
        <v>1691</v>
      </c>
      <c r="B188" s="117" t="s">
        <v>217</v>
      </c>
      <c r="C188" s="119" t="s">
        <v>217</v>
      </c>
      <c r="D188" s="112" t="str">
        <f t="shared" si="72"/>
        <v>N/A</v>
      </c>
      <c r="E188" s="119">
        <v>0</v>
      </c>
      <c r="F188" s="112" t="str">
        <f t="shared" si="73"/>
        <v>N/A</v>
      </c>
      <c r="G188" s="119">
        <v>0</v>
      </c>
      <c r="H188" s="112" t="str">
        <f t="shared" si="74"/>
        <v>N/A</v>
      </c>
      <c r="I188" s="114" t="s">
        <v>217</v>
      </c>
      <c r="J188" s="114" t="s">
        <v>1742</v>
      </c>
      <c r="K188" s="115" t="s">
        <v>732</v>
      </c>
      <c r="L188" s="116" t="str">
        <f t="shared" si="71"/>
        <v>N/A</v>
      </c>
    </row>
    <row r="189" spans="1:12" ht="25" x14ac:dyDescent="0.25">
      <c r="A189" s="2" t="s">
        <v>1692</v>
      </c>
      <c r="B189" s="117" t="s">
        <v>217</v>
      </c>
      <c r="C189" s="119" t="s">
        <v>217</v>
      </c>
      <c r="D189" s="112" t="str">
        <f t="shared" si="72"/>
        <v>N/A</v>
      </c>
      <c r="E189" s="119">
        <v>0</v>
      </c>
      <c r="F189" s="112" t="str">
        <f t="shared" si="73"/>
        <v>N/A</v>
      </c>
      <c r="G189" s="119">
        <v>0</v>
      </c>
      <c r="H189" s="112" t="str">
        <f t="shared" si="74"/>
        <v>N/A</v>
      </c>
      <c r="I189" s="114" t="s">
        <v>217</v>
      </c>
      <c r="J189" s="114" t="s">
        <v>1742</v>
      </c>
      <c r="K189" s="115" t="s">
        <v>732</v>
      </c>
      <c r="L189" s="116" t="str">
        <f t="shared" si="71"/>
        <v>N/A</v>
      </c>
    </row>
    <row r="190" spans="1:12" ht="25" x14ac:dyDescent="0.25">
      <c r="A190" s="2" t="s">
        <v>1693</v>
      </c>
      <c r="B190" s="117" t="s">
        <v>217</v>
      </c>
      <c r="C190" s="119" t="s">
        <v>217</v>
      </c>
      <c r="D190" s="112" t="str">
        <f t="shared" si="72"/>
        <v>N/A</v>
      </c>
      <c r="E190" s="119">
        <v>0</v>
      </c>
      <c r="F190" s="112" t="str">
        <f t="shared" si="73"/>
        <v>N/A</v>
      </c>
      <c r="G190" s="119">
        <v>0</v>
      </c>
      <c r="H190" s="112" t="str">
        <f t="shared" si="74"/>
        <v>N/A</v>
      </c>
      <c r="I190" s="114" t="s">
        <v>217</v>
      </c>
      <c r="J190" s="114" t="s">
        <v>1742</v>
      </c>
      <c r="K190" s="115" t="s">
        <v>732</v>
      </c>
      <c r="L190" s="116" t="str">
        <f t="shared" si="71"/>
        <v>N/A</v>
      </c>
    </row>
    <row r="191" spans="1:12" ht="25" x14ac:dyDescent="0.25">
      <c r="A191" s="2" t="s">
        <v>1694</v>
      </c>
      <c r="B191" s="117" t="s">
        <v>217</v>
      </c>
      <c r="C191" s="119" t="s">
        <v>217</v>
      </c>
      <c r="D191" s="112" t="str">
        <f t="shared" si="72"/>
        <v>N/A</v>
      </c>
      <c r="E191" s="119">
        <v>61.899063468000001</v>
      </c>
      <c r="F191" s="112" t="str">
        <f t="shared" si="73"/>
        <v>N/A</v>
      </c>
      <c r="G191" s="119">
        <v>58.75112781</v>
      </c>
      <c r="H191" s="112" t="str">
        <f t="shared" si="74"/>
        <v>N/A</v>
      </c>
      <c r="I191" s="114" t="s">
        <v>217</v>
      </c>
      <c r="J191" s="114">
        <v>-5.09</v>
      </c>
      <c r="K191" s="115" t="s">
        <v>732</v>
      </c>
      <c r="L191" s="116" t="str">
        <f t="shared" si="71"/>
        <v>Yes</v>
      </c>
    </row>
    <row r="192" spans="1:12" ht="25" x14ac:dyDescent="0.25">
      <c r="A192" s="2" t="s">
        <v>1695</v>
      </c>
      <c r="B192" s="117" t="s">
        <v>217</v>
      </c>
      <c r="C192" s="119" t="s">
        <v>217</v>
      </c>
      <c r="D192" s="112" t="str">
        <f t="shared" si="72"/>
        <v>N/A</v>
      </c>
      <c r="E192" s="119">
        <v>4.4401276631000002</v>
      </c>
      <c r="F192" s="112" t="str">
        <f t="shared" si="73"/>
        <v>N/A</v>
      </c>
      <c r="G192" s="119">
        <v>2.9805281487999999</v>
      </c>
      <c r="H192" s="112" t="str">
        <f t="shared" si="74"/>
        <v>N/A</v>
      </c>
      <c r="I192" s="114" t="s">
        <v>217</v>
      </c>
      <c r="J192" s="114">
        <v>-32.9</v>
      </c>
      <c r="K192" s="115" t="s">
        <v>732</v>
      </c>
      <c r="L192" s="116" t="str">
        <f t="shared" si="71"/>
        <v>No</v>
      </c>
    </row>
    <row r="193" spans="1:12" ht="25" x14ac:dyDescent="0.25">
      <c r="A193" s="2" t="s">
        <v>1696</v>
      </c>
      <c r="B193" s="117" t="s">
        <v>217</v>
      </c>
      <c r="C193" s="119" t="s">
        <v>217</v>
      </c>
      <c r="D193" s="112" t="str">
        <f t="shared" si="72"/>
        <v>N/A</v>
      </c>
      <c r="E193" s="119">
        <v>0.66864026830000001</v>
      </c>
      <c r="F193" s="112" t="str">
        <f t="shared" si="73"/>
        <v>N/A</v>
      </c>
      <c r="G193" s="119">
        <v>0.65592734340000003</v>
      </c>
      <c r="H193" s="112" t="str">
        <f t="shared" si="74"/>
        <v>N/A</v>
      </c>
      <c r="I193" s="114" t="s">
        <v>217</v>
      </c>
      <c r="J193" s="114">
        <v>-1.9</v>
      </c>
      <c r="K193" s="115" t="s">
        <v>732</v>
      </c>
      <c r="L193" s="116" t="str">
        <f t="shared" si="71"/>
        <v>Yes</v>
      </c>
    </row>
    <row r="194" spans="1:12" ht="25" x14ac:dyDescent="0.25">
      <c r="A194" s="2" t="s">
        <v>1697</v>
      </c>
      <c r="B194" s="117" t="s">
        <v>217</v>
      </c>
      <c r="C194" s="119" t="s">
        <v>217</v>
      </c>
      <c r="D194" s="112" t="str">
        <f t="shared" si="72"/>
        <v>N/A</v>
      </c>
      <c r="E194" s="119">
        <v>28.643287147999999</v>
      </c>
      <c r="F194" s="112" t="str">
        <f t="shared" si="73"/>
        <v>N/A</v>
      </c>
      <c r="G194" s="119">
        <v>19.218081754</v>
      </c>
      <c r="H194" s="112" t="str">
        <f t="shared" si="74"/>
        <v>N/A</v>
      </c>
      <c r="I194" s="114" t="s">
        <v>217</v>
      </c>
      <c r="J194" s="114">
        <v>-32.9</v>
      </c>
      <c r="K194" s="115" t="s">
        <v>732</v>
      </c>
      <c r="L194" s="116" t="str">
        <f t="shared" si="71"/>
        <v>No</v>
      </c>
    </row>
    <row r="195" spans="1:12" ht="25" x14ac:dyDescent="0.25">
      <c r="A195" s="2" t="s">
        <v>1698</v>
      </c>
      <c r="B195" s="117" t="s">
        <v>217</v>
      </c>
      <c r="C195" s="119" t="s">
        <v>217</v>
      </c>
      <c r="D195" s="112" t="str">
        <f t="shared" si="72"/>
        <v>N/A</v>
      </c>
      <c r="E195" s="119">
        <v>6.3985895593000004</v>
      </c>
      <c r="F195" s="112" t="str">
        <f t="shared" si="73"/>
        <v>N/A</v>
      </c>
      <c r="G195" s="119">
        <v>3.9866029415000002</v>
      </c>
      <c r="H195" s="112" t="str">
        <f t="shared" si="74"/>
        <v>N/A</v>
      </c>
      <c r="I195" s="114" t="s">
        <v>217</v>
      </c>
      <c r="J195" s="114">
        <v>-37.700000000000003</v>
      </c>
      <c r="K195" s="115" t="s">
        <v>732</v>
      </c>
      <c r="L195" s="116" t="str">
        <f t="shared" si="71"/>
        <v>No</v>
      </c>
    </row>
    <row r="196" spans="1:12" ht="25" x14ac:dyDescent="0.25">
      <c r="A196" s="2" t="s">
        <v>1699</v>
      </c>
      <c r="B196" s="117" t="s">
        <v>217</v>
      </c>
      <c r="C196" s="119" t="s">
        <v>217</v>
      </c>
      <c r="D196" s="112" t="str">
        <f t="shared" si="72"/>
        <v>N/A</v>
      </c>
      <c r="E196" s="119">
        <v>6.5408982899999996E-2</v>
      </c>
      <c r="F196" s="112" t="str">
        <f t="shared" si="73"/>
        <v>N/A</v>
      </c>
      <c r="G196" s="119">
        <v>5.1492271899999997E-2</v>
      </c>
      <c r="H196" s="112" t="str">
        <f t="shared" si="74"/>
        <v>N/A</v>
      </c>
      <c r="I196" s="114" t="s">
        <v>217</v>
      </c>
      <c r="J196" s="114">
        <v>-21.3</v>
      </c>
      <c r="K196" s="115" t="s">
        <v>732</v>
      </c>
      <c r="L196" s="116" t="str">
        <f t="shared" si="71"/>
        <v>Yes</v>
      </c>
    </row>
    <row r="197" spans="1:12" ht="25" x14ac:dyDescent="0.25">
      <c r="A197" s="2" t="s">
        <v>1700</v>
      </c>
      <c r="B197" s="117" t="s">
        <v>217</v>
      </c>
      <c r="C197" s="119" t="s">
        <v>217</v>
      </c>
      <c r="D197" s="112" t="str">
        <f t="shared" si="72"/>
        <v>N/A</v>
      </c>
      <c r="E197" s="119">
        <v>43.114650660000002</v>
      </c>
      <c r="F197" s="112" t="str">
        <f t="shared" si="73"/>
        <v>N/A</v>
      </c>
      <c r="G197" s="119">
        <v>40.465023793</v>
      </c>
      <c r="H197" s="112" t="str">
        <f t="shared" si="74"/>
        <v>N/A</v>
      </c>
      <c r="I197" s="114" t="s">
        <v>217</v>
      </c>
      <c r="J197" s="114">
        <v>-6.15</v>
      </c>
      <c r="K197" s="115" t="s">
        <v>732</v>
      </c>
      <c r="L197" s="116" t="str">
        <f t="shared" si="71"/>
        <v>Yes</v>
      </c>
    </row>
    <row r="198" spans="1:12" ht="25" x14ac:dyDescent="0.25">
      <c r="A198" s="2" t="s">
        <v>1701</v>
      </c>
      <c r="B198" s="117" t="s">
        <v>217</v>
      </c>
      <c r="C198" s="119" t="s">
        <v>217</v>
      </c>
      <c r="D198" s="112" t="str">
        <f t="shared" si="72"/>
        <v>N/A</v>
      </c>
      <c r="E198" s="119">
        <v>51.557576902999998</v>
      </c>
      <c r="F198" s="112" t="str">
        <f t="shared" si="73"/>
        <v>N/A</v>
      </c>
      <c r="G198" s="119">
        <v>52.602173297999997</v>
      </c>
      <c r="H198" s="112" t="str">
        <f t="shared" si="74"/>
        <v>N/A</v>
      </c>
      <c r="I198" s="114" t="s">
        <v>217</v>
      </c>
      <c r="J198" s="114">
        <v>2.0259999999999998</v>
      </c>
      <c r="K198" s="115" t="s">
        <v>732</v>
      </c>
      <c r="L198" s="116" t="str">
        <f t="shared" si="71"/>
        <v>Yes</v>
      </c>
    </row>
    <row r="199" spans="1:12" ht="25" x14ac:dyDescent="0.25">
      <c r="A199" s="2" t="s">
        <v>1702</v>
      </c>
      <c r="B199" s="117" t="s">
        <v>217</v>
      </c>
      <c r="C199" s="119" t="s">
        <v>217</v>
      </c>
      <c r="D199" s="112" t="str">
        <f t="shared" si="72"/>
        <v>N/A</v>
      </c>
      <c r="E199" s="119">
        <v>24.808974493000001</v>
      </c>
      <c r="F199" s="112" t="str">
        <f t="shared" si="73"/>
        <v>N/A</v>
      </c>
      <c r="G199" s="119">
        <v>22.796049797999999</v>
      </c>
      <c r="H199" s="112" t="str">
        <f t="shared" si="74"/>
        <v>N/A</v>
      </c>
      <c r="I199" s="114" t="s">
        <v>217</v>
      </c>
      <c r="J199" s="114">
        <v>-8.11</v>
      </c>
      <c r="K199" s="115" t="s">
        <v>732</v>
      </c>
      <c r="L199" s="116" t="str">
        <f t="shared" si="71"/>
        <v>Yes</v>
      </c>
    </row>
    <row r="200" spans="1:12" ht="25" x14ac:dyDescent="0.25">
      <c r="A200" s="2" t="s">
        <v>1703</v>
      </c>
      <c r="B200" s="117" t="s">
        <v>217</v>
      </c>
      <c r="C200" s="119" t="s">
        <v>217</v>
      </c>
      <c r="D200" s="112" t="str">
        <f t="shared" si="72"/>
        <v>N/A</v>
      </c>
      <c r="E200" s="119">
        <v>1.0552467931</v>
      </c>
      <c r="F200" s="112" t="str">
        <f t="shared" si="73"/>
        <v>N/A</v>
      </c>
      <c r="G200" s="119">
        <v>0.77601120779999999</v>
      </c>
      <c r="H200" s="112" t="str">
        <f t="shared" si="74"/>
        <v>N/A</v>
      </c>
      <c r="I200" s="114" t="s">
        <v>217</v>
      </c>
      <c r="J200" s="114">
        <v>-26.5</v>
      </c>
      <c r="K200" s="115" t="s">
        <v>732</v>
      </c>
      <c r="L200" s="116" t="str">
        <f t="shared" si="71"/>
        <v>Yes</v>
      </c>
    </row>
    <row r="201" spans="1:12" ht="25" x14ac:dyDescent="0.25">
      <c r="A201" s="2" t="s">
        <v>1704</v>
      </c>
      <c r="B201" s="117" t="s">
        <v>217</v>
      </c>
      <c r="C201" s="119" t="s">
        <v>217</v>
      </c>
      <c r="D201" s="112" t="str">
        <f t="shared" si="72"/>
        <v>N/A</v>
      </c>
      <c r="E201" s="119">
        <v>0</v>
      </c>
      <c r="F201" s="112" t="str">
        <f t="shared" si="73"/>
        <v>N/A</v>
      </c>
      <c r="G201" s="119">
        <v>0</v>
      </c>
      <c r="H201" s="112" t="str">
        <f t="shared" si="74"/>
        <v>N/A</v>
      </c>
      <c r="I201" s="114" t="s">
        <v>217</v>
      </c>
      <c r="J201" s="114" t="s">
        <v>1742</v>
      </c>
      <c r="K201" s="115" t="s">
        <v>732</v>
      </c>
      <c r="L201" s="116" t="str">
        <f t="shared" si="71"/>
        <v>N/A</v>
      </c>
    </row>
    <row r="202" spans="1:12" ht="25" x14ac:dyDescent="0.25">
      <c r="A202" s="2" t="s">
        <v>1705</v>
      </c>
      <c r="B202" s="117" t="s">
        <v>217</v>
      </c>
      <c r="C202" s="119" t="s">
        <v>217</v>
      </c>
      <c r="D202" s="112" t="str">
        <f t="shared" si="72"/>
        <v>N/A</v>
      </c>
      <c r="E202" s="119">
        <v>0.13625738230000001</v>
      </c>
      <c r="F202" s="112" t="str">
        <f t="shared" si="73"/>
        <v>N/A</v>
      </c>
      <c r="G202" s="119">
        <v>0.10350270509999999</v>
      </c>
      <c r="H202" s="112" t="str">
        <f t="shared" si="74"/>
        <v>N/A</v>
      </c>
      <c r="I202" s="114" t="s">
        <v>217</v>
      </c>
      <c r="J202" s="114">
        <v>-24</v>
      </c>
      <c r="K202" s="115" t="s">
        <v>732</v>
      </c>
      <c r="L202" s="116" t="str">
        <f t="shared" si="71"/>
        <v>Yes</v>
      </c>
    </row>
    <row r="203" spans="1:12" ht="25" x14ac:dyDescent="0.25">
      <c r="A203" s="2" t="s">
        <v>1706</v>
      </c>
      <c r="B203" s="117" t="s">
        <v>217</v>
      </c>
      <c r="C203" s="119" t="s">
        <v>217</v>
      </c>
      <c r="D203" s="112" t="str">
        <f t="shared" si="72"/>
        <v>N/A</v>
      </c>
      <c r="E203" s="119">
        <v>0</v>
      </c>
      <c r="F203" s="112" t="str">
        <f t="shared" si="73"/>
        <v>N/A</v>
      </c>
      <c r="G203" s="119">
        <v>0</v>
      </c>
      <c r="H203" s="112" t="str">
        <f t="shared" si="74"/>
        <v>N/A</v>
      </c>
      <c r="I203" s="114" t="s">
        <v>217</v>
      </c>
      <c r="J203" s="114" t="s">
        <v>1742</v>
      </c>
      <c r="K203" s="115" t="s">
        <v>732</v>
      </c>
      <c r="L203" s="116" t="str">
        <f t="shared" si="71"/>
        <v>N/A</v>
      </c>
    </row>
    <row r="204" spans="1:12" ht="25" x14ac:dyDescent="0.25">
      <c r="A204" s="2" t="s">
        <v>1707</v>
      </c>
      <c r="B204" s="117" t="s">
        <v>217</v>
      </c>
      <c r="C204" s="119" t="s">
        <v>217</v>
      </c>
      <c r="D204" s="112" t="str">
        <f t="shared" si="72"/>
        <v>N/A</v>
      </c>
      <c r="E204" s="119">
        <v>0</v>
      </c>
      <c r="F204" s="112" t="str">
        <f t="shared" si="73"/>
        <v>N/A</v>
      </c>
      <c r="G204" s="119">
        <v>0</v>
      </c>
      <c r="H204" s="112" t="str">
        <f t="shared" si="74"/>
        <v>N/A</v>
      </c>
      <c r="I204" s="114" t="s">
        <v>217</v>
      </c>
      <c r="J204" s="114" t="s">
        <v>1742</v>
      </c>
      <c r="K204" s="115" t="s">
        <v>732</v>
      </c>
      <c r="L204" s="116" t="str">
        <f t="shared" si="71"/>
        <v>N/A</v>
      </c>
    </row>
    <row r="205" spans="1:12" ht="25" x14ac:dyDescent="0.25">
      <c r="A205" s="2" t="s">
        <v>1708</v>
      </c>
      <c r="B205" s="117" t="s">
        <v>217</v>
      </c>
      <c r="C205" s="119" t="s">
        <v>217</v>
      </c>
      <c r="D205" s="112" t="str">
        <f t="shared" si="72"/>
        <v>N/A</v>
      </c>
      <c r="E205" s="119">
        <v>0</v>
      </c>
      <c r="F205" s="112" t="str">
        <f t="shared" si="73"/>
        <v>N/A</v>
      </c>
      <c r="G205" s="119">
        <v>0</v>
      </c>
      <c r="H205" s="112" t="str">
        <f t="shared" si="74"/>
        <v>N/A</v>
      </c>
      <c r="I205" s="114" t="s">
        <v>217</v>
      </c>
      <c r="J205" s="114" t="s">
        <v>1742</v>
      </c>
      <c r="K205" s="115" t="s">
        <v>732</v>
      </c>
      <c r="L205" s="116" t="str">
        <f t="shared" si="71"/>
        <v>N/A</v>
      </c>
    </row>
    <row r="206" spans="1:12" ht="25" x14ac:dyDescent="0.25">
      <c r="A206" s="2" t="s">
        <v>1709</v>
      </c>
      <c r="B206" s="117" t="s">
        <v>217</v>
      </c>
      <c r="C206" s="119" t="s">
        <v>217</v>
      </c>
      <c r="D206" s="112" t="str">
        <f t="shared" si="72"/>
        <v>N/A</v>
      </c>
      <c r="E206" s="119">
        <v>1.2879178322</v>
      </c>
      <c r="F206" s="112" t="str">
        <f t="shared" si="73"/>
        <v>N/A</v>
      </c>
      <c r="G206" s="119">
        <v>1.6083724491</v>
      </c>
      <c r="H206" s="112" t="str">
        <f t="shared" si="74"/>
        <v>N/A</v>
      </c>
      <c r="I206" s="114" t="s">
        <v>217</v>
      </c>
      <c r="J206" s="114">
        <v>24.88</v>
      </c>
      <c r="K206" s="115" t="s">
        <v>732</v>
      </c>
      <c r="L206" s="116" t="str">
        <f t="shared" si="71"/>
        <v>Yes</v>
      </c>
    </row>
    <row r="207" spans="1:12" ht="25" x14ac:dyDescent="0.25">
      <c r="A207" s="2" t="s">
        <v>1710</v>
      </c>
      <c r="B207" s="117" t="s">
        <v>217</v>
      </c>
      <c r="C207" s="119" t="s">
        <v>217</v>
      </c>
      <c r="D207" s="112" t="str">
        <f t="shared" si="72"/>
        <v>N/A</v>
      </c>
      <c r="E207" s="119">
        <v>0</v>
      </c>
      <c r="F207" s="112" t="str">
        <f t="shared" si="73"/>
        <v>N/A</v>
      </c>
      <c r="G207" s="119">
        <v>0</v>
      </c>
      <c r="H207" s="112" t="str">
        <f t="shared" si="74"/>
        <v>N/A</v>
      </c>
      <c r="I207" s="114" t="s">
        <v>217</v>
      </c>
      <c r="J207" s="114" t="s">
        <v>1742</v>
      </c>
      <c r="K207" s="115" t="s">
        <v>732</v>
      </c>
      <c r="L207" s="116" t="str">
        <f t="shared" si="71"/>
        <v>N/A</v>
      </c>
    </row>
    <row r="208" spans="1:12" ht="25" x14ac:dyDescent="0.25">
      <c r="A208" s="2" t="s">
        <v>1711</v>
      </c>
      <c r="B208" s="117" t="s">
        <v>217</v>
      </c>
      <c r="C208" s="119" t="s">
        <v>217</v>
      </c>
      <c r="D208" s="112" t="str">
        <f t="shared" si="72"/>
        <v>N/A</v>
      </c>
      <c r="E208" s="119">
        <v>13.957202670999999</v>
      </c>
      <c r="F208" s="112" t="str">
        <f t="shared" si="73"/>
        <v>N/A</v>
      </c>
      <c r="G208" s="119">
        <v>11.436142134000001</v>
      </c>
      <c r="H208" s="112" t="str">
        <f t="shared" si="74"/>
        <v>N/A</v>
      </c>
      <c r="I208" s="114" t="s">
        <v>217</v>
      </c>
      <c r="J208" s="114">
        <v>-18.100000000000001</v>
      </c>
      <c r="K208" s="115" t="s">
        <v>732</v>
      </c>
      <c r="L208" s="116" t="str">
        <f t="shared" si="71"/>
        <v>Yes</v>
      </c>
    </row>
    <row r="209" spans="1:12" ht="25" x14ac:dyDescent="0.25">
      <c r="A209" s="2" t="s">
        <v>1712</v>
      </c>
      <c r="B209" s="117" t="s">
        <v>217</v>
      </c>
      <c r="C209" s="119" t="s">
        <v>217</v>
      </c>
      <c r="D209" s="112" t="str">
        <f t="shared" si="72"/>
        <v>N/A</v>
      </c>
      <c r="E209" s="119">
        <v>0.85772798289999996</v>
      </c>
      <c r="F209" s="112" t="str">
        <f t="shared" si="73"/>
        <v>N/A</v>
      </c>
      <c r="G209" s="119">
        <v>0.45578756939999998</v>
      </c>
      <c r="H209" s="112" t="str">
        <f t="shared" si="74"/>
        <v>N/A</v>
      </c>
      <c r="I209" s="114" t="s">
        <v>217</v>
      </c>
      <c r="J209" s="114">
        <v>-46.9</v>
      </c>
      <c r="K209" s="115" t="s">
        <v>732</v>
      </c>
      <c r="L209" s="116" t="str">
        <f t="shared" si="71"/>
        <v>No</v>
      </c>
    </row>
    <row r="210" spans="1:12" ht="25" x14ac:dyDescent="0.25">
      <c r="A210" s="2" t="s">
        <v>1713</v>
      </c>
      <c r="B210" s="117" t="s">
        <v>217</v>
      </c>
      <c r="C210" s="119" t="s">
        <v>217</v>
      </c>
      <c r="D210" s="112" t="str">
        <f t="shared" si="72"/>
        <v>N/A</v>
      </c>
      <c r="E210" s="119">
        <v>9.1384916226000001</v>
      </c>
      <c r="F210" s="112" t="str">
        <f t="shared" si="73"/>
        <v>N/A</v>
      </c>
      <c r="G210" s="119">
        <v>4.7728478335000002</v>
      </c>
      <c r="H210" s="112" t="str">
        <f t="shared" si="74"/>
        <v>N/A</v>
      </c>
      <c r="I210" s="114" t="s">
        <v>217</v>
      </c>
      <c r="J210" s="114">
        <v>-47.8</v>
      </c>
      <c r="K210" s="115" t="s">
        <v>732</v>
      </c>
      <c r="L210" s="116" t="str">
        <f t="shared" si="71"/>
        <v>No</v>
      </c>
    </row>
    <row r="211" spans="1:12" ht="25" x14ac:dyDescent="0.25">
      <c r="A211" s="2" t="s">
        <v>1714</v>
      </c>
      <c r="B211" s="117" t="s">
        <v>217</v>
      </c>
      <c r="C211" s="119" t="s">
        <v>217</v>
      </c>
      <c r="D211" s="112" t="str">
        <f t="shared" si="72"/>
        <v>N/A</v>
      </c>
      <c r="E211" s="119">
        <v>8.1591249999999997E-4</v>
      </c>
      <c r="F211" s="112" t="str">
        <f t="shared" si="73"/>
        <v>N/A</v>
      </c>
      <c r="G211" s="119">
        <v>3.2385079999999999E-4</v>
      </c>
      <c r="H211" s="112" t="str">
        <f t="shared" si="74"/>
        <v>N/A</v>
      </c>
      <c r="I211" s="114" t="s">
        <v>217</v>
      </c>
      <c r="J211" s="114">
        <v>-60.3</v>
      </c>
      <c r="K211" s="115" t="s">
        <v>732</v>
      </c>
      <c r="L211" s="116" t="str">
        <f t="shared" si="71"/>
        <v>No</v>
      </c>
    </row>
    <row r="212" spans="1:12" ht="25" x14ac:dyDescent="0.25">
      <c r="A212" s="2" t="s">
        <v>1715</v>
      </c>
      <c r="B212" s="117" t="s">
        <v>217</v>
      </c>
      <c r="C212" s="119" t="s">
        <v>217</v>
      </c>
      <c r="D212" s="112" t="str">
        <f t="shared" si="72"/>
        <v>N/A</v>
      </c>
      <c r="E212" s="119">
        <v>6.7992700000000004E-5</v>
      </c>
      <c r="F212" s="112" t="str">
        <f t="shared" si="73"/>
        <v>N/A</v>
      </c>
      <c r="G212" s="119">
        <v>6.4770200000000005E-5</v>
      </c>
      <c r="H212" s="112" t="str">
        <f t="shared" si="74"/>
        <v>N/A</v>
      </c>
      <c r="I212" s="114" t="s">
        <v>217</v>
      </c>
      <c r="J212" s="114">
        <v>-4.74</v>
      </c>
      <c r="K212" s="115" t="s">
        <v>732</v>
      </c>
      <c r="L212" s="116" t="str">
        <f t="shared" si="71"/>
        <v>Yes</v>
      </c>
    </row>
    <row r="213" spans="1:12" ht="26.25" customHeight="1" x14ac:dyDescent="0.25">
      <c r="A213" s="2" t="s">
        <v>1716</v>
      </c>
      <c r="B213" s="117" t="s">
        <v>217</v>
      </c>
      <c r="C213" s="119" t="s">
        <v>217</v>
      </c>
      <c r="D213" s="112" t="str">
        <f t="shared" si="72"/>
        <v>N/A</v>
      </c>
      <c r="E213" s="119">
        <v>8.9750371999999991E-3</v>
      </c>
      <c r="F213" s="112" t="str">
        <f t="shared" si="73"/>
        <v>N/A</v>
      </c>
      <c r="G213" s="119">
        <v>1.2306329099999999E-2</v>
      </c>
      <c r="H213" s="112" t="str">
        <f t="shared" si="74"/>
        <v>N/A</v>
      </c>
      <c r="I213" s="114" t="s">
        <v>217</v>
      </c>
      <c r="J213" s="114">
        <v>37.119999999999997</v>
      </c>
      <c r="K213" s="115" t="s">
        <v>732</v>
      </c>
      <c r="L213" s="116" t="str">
        <f t="shared" si="71"/>
        <v>No</v>
      </c>
    </row>
    <row r="214" spans="1:12" x14ac:dyDescent="0.25">
      <c r="A214" s="151" t="s">
        <v>1648</v>
      </c>
      <c r="B214" s="152"/>
      <c r="C214" s="152"/>
      <c r="D214" s="152"/>
      <c r="E214" s="152"/>
      <c r="F214" s="152"/>
      <c r="G214" s="152"/>
      <c r="H214" s="152"/>
      <c r="I214" s="152"/>
      <c r="J214" s="152"/>
      <c r="K214" s="152"/>
      <c r="L214" s="153"/>
    </row>
    <row r="215" spans="1:12" ht="12.75" customHeight="1" x14ac:dyDescent="0.25">
      <c r="A215" s="145" t="s">
        <v>1646</v>
      </c>
      <c r="B215" s="146"/>
      <c r="C215" s="146"/>
      <c r="D215" s="146"/>
      <c r="E215" s="146"/>
      <c r="F215" s="146"/>
      <c r="G215" s="146"/>
      <c r="H215" s="146"/>
      <c r="I215" s="146"/>
      <c r="J215" s="146"/>
      <c r="K215" s="146"/>
      <c r="L215" s="147"/>
    </row>
    <row r="216" spans="1:12" x14ac:dyDescent="0.25">
      <c r="A216" s="47"/>
    </row>
    <row r="218" spans="1:12" x14ac:dyDescent="0.25">
      <c r="A218" s="2"/>
    </row>
    <row r="219" spans="1:12" x14ac:dyDescent="0.25">
      <c r="A219" s="2"/>
    </row>
    <row r="221" spans="1:12" x14ac:dyDescent="0.25">
      <c r="A221" s="47"/>
    </row>
    <row r="222" spans="1:12" x14ac:dyDescent="0.25">
      <c r="A222" s="47"/>
    </row>
    <row r="223" spans="1:12" x14ac:dyDescent="0.25">
      <c r="A223" s="47"/>
    </row>
    <row r="224" spans="1:12" x14ac:dyDescent="0.25">
      <c r="A224" s="47"/>
    </row>
    <row r="225" spans="1:1" x14ac:dyDescent="0.25">
      <c r="A225" s="47"/>
    </row>
    <row r="226" spans="1:1" x14ac:dyDescent="0.25">
      <c r="A226" s="47"/>
    </row>
    <row r="227" spans="1:1" x14ac:dyDescent="0.25">
      <c r="A227" s="47"/>
    </row>
    <row r="228" spans="1:1" x14ac:dyDescent="0.25">
      <c r="A228" s="47"/>
    </row>
  </sheetData>
  <mergeCells count="5">
    <mergeCell ref="A215:L215"/>
    <mergeCell ref="A4:K4"/>
    <mergeCell ref="A2:L2"/>
    <mergeCell ref="A1:L1"/>
    <mergeCell ref="A214:L214"/>
  </mergeCells>
  <printOptions headings="1"/>
  <pageMargins left="0.75" right="0.75" top="1" bottom="0.75" header="0.5" footer="0.5"/>
  <pageSetup scale="61" fitToHeight="20" orientation="landscape" useFirstPageNumber="1" r:id="rId1"/>
  <headerFooter alignWithMargins="0">
    <oddFooter>&amp;R&amp;A Page &amp;P</oddFooter>
  </headerFooter>
  <rowBreaks count="2" manualBreakCount="2">
    <brk id="53" max="16383" man="1"/>
    <brk id="107" max="16383" man="1"/>
  </row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10"/>
  <dimension ref="A1:L254"/>
  <sheetViews>
    <sheetView zoomScaleNormal="100" zoomScaleSheetLayoutView="80" workbookViewId="0">
      <pane xSplit="2" ySplit="5" topLeftCell="C21"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4" customWidth="1"/>
    <col min="2" max="2" width="10.7265625" style="26"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26"/>
  </cols>
  <sheetData>
    <row r="1" spans="1:12" s="17" customFormat="1" ht="18.75" customHeight="1" x14ac:dyDescent="0.25">
      <c r="A1" s="136" t="s">
        <v>1681</v>
      </c>
      <c r="B1" s="137"/>
      <c r="C1" s="137"/>
      <c r="D1" s="137"/>
      <c r="E1" s="137"/>
      <c r="F1" s="137"/>
      <c r="G1" s="137"/>
      <c r="H1" s="137"/>
      <c r="I1" s="137"/>
      <c r="J1" s="137"/>
      <c r="K1" s="137"/>
      <c r="L1" s="138"/>
    </row>
    <row r="2" spans="1:12" ht="54" customHeight="1" x14ac:dyDescent="0.3">
      <c r="A2" s="154" t="s">
        <v>1609</v>
      </c>
      <c r="B2" s="155"/>
      <c r="C2" s="155"/>
      <c r="D2" s="155"/>
      <c r="E2" s="155"/>
      <c r="F2" s="155"/>
      <c r="G2" s="155"/>
      <c r="H2" s="155"/>
      <c r="I2" s="155"/>
      <c r="J2" s="155"/>
      <c r="K2" s="155"/>
      <c r="L2" s="156"/>
    </row>
    <row r="3" spans="1:12" s="18" customFormat="1" ht="13" x14ac:dyDescent="0.3">
      <c r="A3" s="134" t="s">
        <v>1741</v>
      </c>
      <c r="B3" s="19"/>
      <c r="C3" s="19"/>
      <c r="D3" s="19"/>
      <c r="E3" s="19"/>
      <c r="F3" s="19"/>
      <c r="G3" s="19"/>
      <c r="H3" s="19"/>
      <c r="I3" s="19"/>
      <c r="J3" s="19"/>
      <c r="K3" s="20"/>
    </row>
    <row r="4" spans="1:12" s="18" customFormat="1" ht="13" x14ac:dyDescent="0.3">
      <c r="A4" s="139" t="s">
        <v>650</v>
      </c>
      <c r="B4" s="140"/>
      <c r="C4" s="140"/>
      <c r="D4" s="140"/>
      <c r="E4" s="140"/>
      <c r="F4" s="140"/>
      <c r="G4" s="140"/>
      <c r="H4" s="140"/>
      <c r="I4" s="140"/>
      <c r="J4" s="140"/>
      <c r="K4" s="141"/>
    </row>
    <row r="5" spans="1:12" s="15" customFormat="1" ht="63" customHeight="1" x14ac:dyDescent="0.3">
      <c r="A5" s="37" t="s">
        <v>11</v>
      </c>
      <c r="B5" s="22" t="s">
        <v>216</v>
      </c>
      <c r="C5" s="22" t="s">
        <v>1670</v>
      </c>
      <c r="D5" s="22" t="s">
        <v>1676</v>
      </c>
      <c r="E5" s="22" t="s">
        <v>651</v>
      </c>
      <c r="F5" s="22" t="s">
        <v>1672</v>
      </c>
      <c r="G5" s="22" t="s">
        <v>652</v>
      </c>
      <c r="H5" s="22" t="s">
        <v>1673</v>
      </c>
      <c r="I5" s="38" t="s">
        <v>1674</v>
      </c>
      <c r="J5" s="38" t="s">
        <v>1675</v>
      </c>
      <c r="K5" s="39" t="s">
        <v>737</v>
      </c>
      <c r="L5" s="40" t="s">
        <v>736</v>
      </c>
    </row>
    <row r="6" spans="1:12" x14ac:dyDescent="0.25">
      <c r="A6" s="16" t="s">
        <v>3</v>
      </c>
      <c r="B6" s="41" t="s">
        <v>217</v>
      </c>
      <c r="C6" s="1">
        <v>1260858</v>
      </c>
      <c r="D6" s="11" t="str">
        <f t="shared" ref="D6:D39" si="0">IF($B6="N/A","N/A",IF(C6&gt;10,"No",IF(C6&lt;-10,"No","Yes")))</f>
        <v>N/A</v>
      </c>
      <c r="E6" s="1">
        <v>1362543</v>
      </c>
      <c r="F6" s="11" t="str">
        <f t="shared" ref="F6:F39" si="1">IF($B6="N/A","N/A",IF(E6&gt;10,"No",IF(E6&lt;-10,"No","Yes")))</f>
        <v>N/A</v>
      </c>
      <c r="G6" s="1">
        <v>1535683</v>
      </c>
      <c r="H6" s="11" t="str">
        <f t="shared" ref="H6:H39" si="2">IF($B6="N/A","N/A",IF(G6&gt;10,"No",IF(G6&lt;-10,"No","Yes")))</f>
        <v>N/A</v>
      </c>
      <c r="I6" s="12">
        <v>8.0649999999999995</v>
      </c>
      <c r="J6" s="12">
        <v>12.71</v>
      </c>
      <c r="K6" s="41" t="s">
        <v>732</v>
      </c>
      <c r="L6" s="9" t="str">
        <f t="shared" ref="L6:L39" si="3">IF(J6="Div by 0", "N/A", IF(K6="N/A","N/A", IF(J6&gt;VALUE(MID(K6,1,2)), "No", IF(J6&lt;-1*VALUE(MID(K6,1,2)), "No", "Yes"))))</f>
        <v>Yes</v>
      </c>
    </row>
    <row r="7" spans="1:12" x14ac:dyDescent="0.25">
      <c r="A7" s="16" t="s">
        <v>4</v>
      </c>
      <c r="B7" s="33" t="s">
        <v>217</v>
      </c>
      <c r="C7" s="34">
        <v>968900</v>
      </c>
      <c r="D7" s="11" t="str">
        <f t="shared" si="0"/>
        <v>N/A</v>
      </c>
      <c r="E7" s="34">
        <v>1049408</v>
      </c>
      <c r="F7" s="11" t="str">
        <f t="shared" si="1"/>
        <v>N/A</v>
      </c>
      <c r="G7" s="34">
        <v>1207492</v>
      </c>
      <c r="H7" s="11" t="str">
        <f t="shared" si="2"/>
        <v>N/A</v>
      </c>
      <c r="I7" s="12">
        <v>8.3089999999999993</v>
      </c>
      <c r="J7" s="12">
        <v>15.06</v>
      </c>
      <c r="K7" s="41" t="s">
        <v>732</v>
      </c>
      <c r="L7" s="9" t="str">
        <f t="shared" si="3"/>
        <v>Yes</v>
      </c>
    </row>
    <row r="8" spans="1:12" x14ac:dyDescent="0.25">
      <c r="A8" s="16" t="s">
        <v>363</v>
      </c>
      <c r="B8" s="33" t="s">
        <v>217</v>
      </c>
      <c r="C8" s="34" t="s">
        <v>217</v>
      </c>
      <c r="D8" s="11" t="str">
        <f>IF($B8="N/A","N/A",IF(C8&gt;10,"No",IF(C8&lt;-10,"No","Yes")))</f>
        <v>N/A</v>
      </c>
      <c r="E8" s="34" t="s">
        <v>217</v>
      </c>
      <c r="F8" s="11" t="str">
        <f t="shared" si="1"/>
        <v>N/A</v>
      </c>
      <c r="G8" s="8">
        <v>78.628987883999997</v>
      </c>
      <c r="H8" s="11" t="str">
        <f t="shared" si="2"/>
        <v>N/A</v>
      </c>
      <c r="I8" s="12" t="s">
        <v>217</v>
      </c>
      <c r="J8" s="12" t="s">
        <v>217</v>
      </c>
      <c r="K8" s="41" t="s">
        <v>732</v>
      </c>
      <c r="L8" s="9" t="str">
        <f t="shared" si="3"/>
        <v>No</v>
      </c>
    </row>
    <row r="9" spans="1:12" x14ac:dyDescent="0.25">
      <c r="A9" s="16" t="s">
        <v>83</v>
      </c>
      <c r="B9" s="33" t="s">
        <v>217</v>
      </c>
      <c r="C9" s="34">
        <v>837439.9</v>
      </c>
      <c r="D9" s="11" t="str">
        <f t="shared" si="0"/>
        <v>N/A</v>
      </c>
      <c r="E9" s="34">
        <v>900764.87</v>
      </c>
      <c r="F9" s="11" t="str">
        <f t="shared" si="1"/>
        <v>N/A</v>
      </c>
      <c r="G9" s="34">
        <v>1032800.45</v>
      </c>
      <c r="H9" s="11" t="str">
        <f t="shared" si="2"/>
        <v>N/A</v>
      </c>
      <c r="I9" s="12">
        <v>7.5620000000000003</v>
      </c>
      <c r="J9" s="12">
        <v>14.66</v>
      </c>
      <c r="K9" s="41" t="s">
        <v>732</v>
      </c>
      <c r="L9" s="9" t="str">
        <f t="shared" si="3"/>
        <v>Yes</v>
      </c>
    </row>
    <row r="10" spans="1:12" x14ac:dyDescent="0.25">
      <c r="A10" s="16" t="s">
        <v>100</v>
      </c>
      <c r="B10" s="33" t="s">
        <v>217</v>
      </c>
      <c r="C10" s="34">
        <v>12320</v>
      </c>
      <c r="D10" s="11" t="str">
        <f t="shared" si="0"/>
        <v>N/A</v>
      </c>
      <c r="E10" s="34">
        <v>12424</v>
      </c>
      <c r="F10" s="11" t="str">
        <f t="shared" si="1"/>
        <v>N/A</v>
      </c>
      <c r="G10" s="34">
        <v>13088</v>
      </c>
      <c r="H10" s="11" t="str">
        <f t="shared" si="2"/>
        <v>N/A</v>
      </c>
      <c r="I10" s="12">
        <v>0.84419999999999995</v>
      </c>
      <c r="J10" s="12">
        <v>5.3440000000000003</v>
      </c>
      <c r="K10" s="41" t="s">
        <v>732</v>
      </c>
      <c r="L10" s="9" t="str">
        <f t="shared" si="3"/>
        <v>Yes</v>
      </c>
    </row>
    <row r="11" spans="1:12" x14ac:dyDescent="0.25">
      <c r="A11" s="16" t="s">
        <v>983</v>
      </c>
      <c r="B11" s="33" t="s">
        <v>217</v>
      </c>
      <c r="C11" s="34">
        <v>4854</v>
      </c>
      <c r="D11" s="11" t="str">
        <f t="shared" si="0"/>
        <v>N/A</v>
      </c>
      <c r="E11" s="34">
        <v>4634</v>
      </c>
      <c r="F11" s="11" t="str">
        <f t="shared" si="1"/>
        <v>N/A</v>
      </c>
      <c r="G11" s="34">
        <v>4895</v>
      </c>
      <c r="H11" s="11" t="str">
        <f t="shared" si="2"/>
        <v>N/A</v>
      </c>
      <c r="I11" s="12">
        <v>-4.53</v>
      </c>
      <c r="J11" s="12">
        <v>5.6319999999999997</v>
      </c>
      <c r="K11" s="41" t="s">
        <v>732</v>
      </c>
      <c r="L11" s="9" t="str">
        <f t="shared" si="3"/>
        <v>Yes</v>
      </c>
    </row>
    <row r="12" spans="1:12" x14ac:dyDescent="0.25">
      <c r="A12" s="16" t="s">
        <v>984</v>
      </c>
      <c r="B12" s="33" t="s">
        <v>217</v>
      </c>
      <c r="C12" s="34">
        <v>367</v>
      </c>
      <c r="D12" s="11" t="str">
        <f t="shared" si="0"/>
        <v>N/A</v>
      </c>
      <c r="E12" s="34">
        <v>578</v>
      </c>
      <c r="F12" s="11" t="str">
        <f t="shared" si="1"/>
        <v>N/A</v>
      </c>
      <c r="G12" s="34">
        <v>585</v>
      </c>
      <c r="H12" s="11" t="str">
        <f t="shared" si="2"/>
        <v>N/A</v>
      </c>
      <c r="I12" s="12">
        <v>57.49</v>
      </c>
      <c r="J12" s="12">
        <v>1.2110000000000001</v>
      </c>
      <c r="K12" s="41" t="s">
        <v>732</v>
      </c>
      <c r="L12" s="9" t="str">
        <f t="shared" si="3"/>
        <v>Yes</v>
      </c>
    </row>
    <row r="13" spans="1:12" x14ac:dyDescent="0.25">
      <c r="A13" s="16" t="s">
        <v>985</v>
      </c>
      <c r="B13" s="33" t="s">
        <v>217</v>
      </c>
      <c r="C13" s="34">
        <v>684</v>
      </c>
      <c r="D13" s="11" t="str">
        <f t="shared" si="0"/>
        <v>N/A</v>
      </c>
      <c r="E13" s="34">
        <v>31</v>
      </c>
      <c r="F13" s="11" t="str">
        <f t="shared" si="1"/>
        <v>N/A</v>
      </c>
      <c r="G13" s="34">
        <v>36</v>
      </c>
      <c r="H13" s="11" t="str">
        <f t="shared" si="2"/>
        <v>N/A</v>
      </c>
      <c r="I13" s="12">
        <v>-95.5</v>
      </c>
      <c r="J13" s="12">
        <v>16.13</v>
      </c>
      <c r="K13" s="41" t="s">
        <v>732</v>
      </c>
      <c r="L13" s="9" t="str">
        <f t="shared" si="3"/>
        <v>Yes</v>
      </c>
    </row>
    <row r="14" spans="1:12" x14ac:dyDescent="0.25">
      <c r="A14" s="16" t="s">
        <v>986</v>
      </c>
      <c r="B14" s="33" t="s">
        <v>217</v>
      </c>
      <c r="C14" s="34">
        <v>1087</v>
      </c>
      <c r="D14" s="11" t="str">
        <f t="shared" si="0"/>
        <v>N/A</v>
      </c>
      <c r="E14" s="34">
        <v>2558</v>
      </c>
      <c r="F14" s="11" t="str">
        <f t="shared" si="1"/>
        <v>N/A</v>
      </c>
      <c r="G14" s="34">
        <v>2021</v>
      </c>
      <c r="H14" s="11" t="str">
        <f t="shared" si="2"/>
        <v>N/A</v>
      </c>
      <c r="I14" s="12">
        <v>135.30000000000001</v>
      </c>
      <c r="J14" s="12">
        <v>-21</v>
      </c>
      <c r="K14" s="41" t="s">
        <v>732</v>
      </c>
      <c r="L14" s="9" t="str">
        <f t="shared" si="3"/>
        <v>Yes</v>
      </c>
    </row>
    <row r="15" spans="1:12" x14ac:dyDescent="0.25">
      <c r="A15" s="4" t="s">
        <v>987</v>
      </c>
      <c r="B15" s="33" t="s">
        <v>217</v>
      </c>
      <c r="C15" s="34">
        <v>5328</v>
      </c>
      <c r="D15" s="11" t="str">
        <f t="shared" si="0"/>
        <v>N/A</v>
      </c>
      <c r="E15" s="34">
        <v>4623</v>
      </c>
      <c r="F15" s="11" t="str">
        <f t="shared" si="1"/>
        <v>N/A</v>
      </c>
      <c r="G15" s="34">
        <v>5551</v>
      </c>
      <c r="H15" s="11" t="str">
        <f t="shared" si="2"/>
        <v>N/A</v>
      </c>
      <c r="I15" s="12">
        <v>-13.2</v>
      </c>
      <c r="J15" s="12">
        <v>20.07</v>
      </c>
      <c r="K15" s="41" t="s">
        <v>732</v>
      </c>
      <c r="L15" s="9" t="str">
        <f t="shared" si="3"/>
        <v>Yes</v>
      </c>
    </row>
    <row r="16" spans="1:12" x14ac:dyDescent="0.25">
      <c r="A16" s="4" t="s">
        <v>102</v>
      </c>
      <c r="B16" s="33" t="s">
        <v>217</v>
      </c>
      <c r="C16" s="34">
        <v>197925</v>
      </c>
      <c r="D16" s="11" t="str">
        <f t="shared" si="0"/>
        <v>N/A</v>
      </c>
      <c r="E16" s="34">
        <v>198694</v>
      </c>
      <c r="F16" s="11" t="str">
        <f t="shared" si="1"/>
        <v>N/A</v>
      </c>
      <c r="G16" s="34">
        <v>208519</v>
      </c>
      <c r="H16" s="11" t="str">
        <f t="shared" si="2"/>
        <v>N/A</v>
      </c>
      <c r="I16" s="12">
        <v>0.38850000000000001</v>
      </c>
      <c r="J16" s="12">
        <v>4.9450000000000003</v>
      </c>
      <c r="K16" s="41" t="s">
        <v>732</v>
      </c>
      <c r="L16" s="9" t="str">
        <f t="shared" si="3"/>
        <v>Yes</v>
      </c>
    </row>
    <row r="17" spans="1:12" x14ac:dyDescent="0.25">
      <c r="A17" s="4" t="s">
        <v>988</v>
      </c>
      <c r="B17" s="33" t="s">
        <v>217</v>
      </c>
      <c r="C17" s="34">
        <v>171911</v>
      </c>
      <c r="D17" s="11" t="str">
        <f t="shared" si="0"/>
        <v>N/A</v>
      </c>
      <c r="E17" s="34">
        <v>167273</v>
      </c>
      <c r="F17" s="11" t="str">
        <f t="shared" si="1"/>
        <v>N/A</v>
      </c>
      <c r="G17" s="34">
        <v>173472</v>
      </c>
      <c r="H17" s="11" t="str">
        <f t="shared" si="2"/>
        <v>N/A</v>
      </c>
      <c r="I17" s="12">
        <v>-2.7</v>
      </c>
      <c r="J17" s="12">
        <v>3.706</v>
      </c>
      <c r="K17" s="41" t="s">
        <v>732</v>
      </c>
      <c r="L17" s="9" t="str">
        <f t="shared" si="3"/>
        <v>Yes</v>
      </c>
    </row>
    <row r="18" spans="1:12" x14ac:dyDescent="0.25">
      <c r="A18" s="4" t="s">
        <v>989</v>
      </c>
      <c r="B18" s="33" t="s">
        <v>217</v>
      </c>
      <c r="C18" s="34">
        <v>6122</v>
      </c>
      <c r="D18" s="11" t="str">
        <f t="shared" si="0"/>
        <v>N/A</v>
      </c>
      <c r="E18" s="34">
        <v>8996</v>
      </c>
      <c r="F18" s="11" t="str">
        <f t="shared" si="1"/>
        <v>N/A</v>
      </c>
      <c r="G18" s="34">
        <v>10942</v>
      </c>
      <c r="H18" s="11" t="str">
        <f t="shared" si="2"/>
        <v>N/A</v>
      </c>
      <c r="I18" s="12">
        <v>46.95</v>
      </c>
      <c r="J18" s="12">
        <v>21.63</v>
      </c>
      <c r="K18" s="41" t="s">
        <v>732</v>
      </c>
      <c r="L18" s="9" t="str">
        <f t="shared" si="3"/>
        <v>Yes</v>
      </c>
    </row>
    <row r="19" spans="1:12" x14ac:dyDescent="0.25">
      <c r="A19" s="4" t="s">
        <v>990</v>
      </c>
      <c r="B19" s="33" t="s">
        <v>217</v>
      </c>
      <c r="C19" s="34">
        <v>1045</v>
      </c>
      <c r="D19" s="11" t="str">
        <f t="shared" si="0"/>
        <v>N/A</v>
      </c>
      <c r="E19" s="34">
        <v>758</v>
      </c>
      <c r="F19" s="11" t="str">
        <f t="shared" si="1"/>
        <v>N/A</v>
      </c>
      <c r="G19" s="34">
        <v>888</v>
      </c>
      <c r="H19" s="11" t="str">
        <f t="shared" si="2"/>
        <v>N/A</v>
      </c>
      <c r="I19" s="12">
        <v>-27.5</v>
      </c>
      <c r="J19" s="12">
        <v>17.149999999999999</v>
      </c>
      <c r="K19" s="41" t="s">
        <v>732</v>
      </c>
      <c r="L19" s="9" t="str">
        <f t="shared" si="3"/>
        <v>Yes</v>
      </c>
    </row>
    <row r="20" spans="1:12" x14ac:dyDescent="0.25">
      <c r="A20" s="4" t="s">
        <v>991</v>
      </c>
      <c r="B20" s="33" t="s">
        <v>217</v>
      </c>
      <c r="C20" s="34">
        <v>7549</v>
      </c>
      <c r="D20" s="11" t="str">
        <f t="shared" si="0"/>
        <v>N/A</v>
      </c>
      <c r="E20" s="34">
        <v>9452</v>
      </c>
      <c r="F20" s="11" t="str">
        <f t="shared" si="1"/>
        <v>N/A</v>
      </c>
      <c r="G20" s="34">
        <v>10033</v>
      </c>
      <c r="H20" s="11" t="str">
        <f t="shared" si="2"/>
        <v>N/A</v>
      </c>
      <c r="I20" s="12">
        <v>25.21</v>
      </c>
      <c r="J20" s="12">
        <v>6.1470000000000002</v>
      </c>
      <c r="K20" s="41" t="s">
        <v>732</v>
      </c>
      <c r="L20" s="9" t="str">
        <f t="shared" si="3"/>
        <v>Yes</v>
      </c>
    </row>
    <row r="21" spans="1:12" x14ac:dyDescent="0.25">
      <c r="A21" s="2" t="s">
        <v>992</v>
      </c>
      <c r="B21" s="33" t="s">
        <v>217</v>
      </c>
      <c r="C21" s="34">
        <v>11298</v>
      </c>
      <c r="D21" s="11" t="str">
        <f t="shared" si="0"/>
        <v>N/A</v>
      </c>
      <c r="E21" s="34">
        <v>12215</v>
      </c>
      <c r="F21" s="11" t="str">
        <f t="shared" si="1"/>
        <v>N/A</v>
      </c>
      <c r="G21" s="34">
        <v>13184</v>
      </c>
      <c r="H21" s="11" t="str">
        <f t="shared" si="2"/>
        <v>N/A</v>
      </c>
      <c r="I21" s="12">
        <v>8.1159999999999997</v>
      </c>
      <c r="J21" s="12">
        <v>7.9329999999999998</v>
      </c>
      <c r="K21" s="41" t="s">
        <v>732</v>
      </c>
      <c r="L21" s="9" t="str">
        <f t="shared" si="3"/>
        <v>Yes</v>
      </c>
    </row>
    <row r="22" spans="1:12" x14ac:dyDescent="0.25">
      <c r="A22" s="2" t="s">
        <v>1726</v>
      </c>
      <c r="B22" s="33" t="s">
        <v>217</v>
      </c>
      <c r="C22" s="34">
        <v>719554</v>
      </c>
      <c r="D22" s="11" t="str">
        <f t="shared" si="0"/>
        <v>N/A</v>
      </c>
      <c r="E22" s="34">
        <v>762673</v>
      </c>
      <c r="F22" s="11" t="str">
        <f t="shared" si="1"/>
        <v>N/A</v>
      </c>
      <c r="G22" s="34">
        <v>872610</v>
      </c>
      <c r="H22" s="11" t="str">
        <f t="shared" si="2"/>
        <v>N/A</v>
      </c>
      <c r="I22" s="12">
        <v>5.992</v>
      </c>
      <c r="J22" s="12">
        <v>14.41</v>
      </c>
      <c r="K22" s="41" t="s">
        <v>732</v>
      </c>
      <c r="L22" s="9" t="str">
        <f t="shared" si="3"/>
        <v>Yes</v>
      </c>
    </row>
    <row r="23" spans="1:12" x14ac:dyDescent="0.25">
      <c r="A23" s="4" t="s">
        <v>993</v>
      </c>
      <c r="B23" s="33" t="s">
        <v>217</v>
      </c>
      <c r="C23" s="34">
        <v>161500</v>
      </c>
      <c r="D23" s="11" t="str">
        <f t="shared" si="0"/>
        <v>N/A</v>
      </c>
      <c r="E23" s="34">
        <v>157776</v>
      </c>
      <c r="F23" s="11" t="str">
        <f t="shared" si="1"/>
        <v>N/A</v>
      </c>
      <c r="G23" s="34">
        <v>185492</v>
      </c>
      <c r="H23" s="11" t="str">
        <f t="shared" si="2"/>
        <v>N/A</v>
      </c>
      <c r="I23" s="12">
        <v>-2.31</v>
      </c>
      <c r="J23" s="12">
        <v>17.57</v>
      </c>
      <c r="K23" s="41" t="s">
        <v>732</v>
      </c>
      <c r="L23" s="9" t="str">
        <f t="shared" si="3"/>
        <v>Yes</v>
      </c>
    </row>
    <row r="24" spans="1:12" x14ac:dyDescent="0.25">
      <c r="A24" s="4" t="s">
        <v>994</v>
      </c>
      <c r="B24" s="33" t="s">
        <v>217</v>
      </c>
      <c r="C24" s="34">
        <v>45723</v>
      </c>
      <c r="D24" s="11" t="str">
        <f t="shared" si="0"/>
        <v>N/A</v>
      </c>
      <c r="E24" s="34">
        <v>53100</v>
      </c>
      <c r="F24" s="11" t="str">
        <f t="shared" si="1"/>
        <v>N/A</v>
      </c>
      <c r="G24" s="34">
        <v>64383</v>
      </c>
      <c r="H24" s="11" t="str">
        <f t="shared" si="2"/>
        <v>N/A</v>
      </c>
      <c r="I24" s="12">
        <v>16.13</v>
      </c>
      <c r="J24" s="12">
        <v>21.25</v>
      </c>
      <c r="K24" s="41" t="s">
        <v>732</v>
      </c>
      <c r="L24" s="9" t="str">
        <f t="shared" si="3"/>
        <v>Yes</v>
      </c>
    </row>
    <row r="25" spans="1:12" x14ac:dyDescent="0.25">
      <c r="A25" s="4" t="s">
        <v>995</v>
      </c>
      <c r="B25" s="33" t="s">
        <v>217</v>
      </c>
      <c r="C25" s="34">
        <v>13044</v>
      </c>
      <c r="D25" s="11" t="str">
        <f t="shared" si="0"/>
        <v>N/A</v>
      </c>
      <c r="E25" s="34">
        <v>24359</v>
      </c>
      <c r="F25" s="11" t="str">
        <f t="shared" si="1"/>
        <v>N/A</v>
      </c>
      <c r="G25" s="34">
        <v>26161</v>
      </c>
      <c r="H25" s="11" t="str">
        <f t="shared" si="2"/>
        <v>N/A</v>
      </c>
      <c r="I25" s="12">
        <v>86.74</v>
      </c>
      <c r="J25" s="12">
        <v>7.3979999999999997</v>
      </c>
      <c r="K25" s="41" t="s">
        <v>732</v>
      </c>
      <c r="L25" s="9" t="str">
        <f t="shared" si="3"/>
        <v>Yes</v>
      </c>
    </row>
    <row r="26" spans="1:12" x14ac:dyDescent="0.25">
      <c r="A26" s="4" t="s">
        <v>996</v>
      </c>
      <c r="B26" s="33" t="s">
        <v>217</v>
      </c>
      <c r="C26" s="34">
        <v>334976</v>
      </c>
      <c r="D26" s="11" t="str">
        <f t="shared" si="0"/>
        <v>N/A</v>
      </c>
      <c r="E26" s="34">
        <v>351610</v>
      </c>
      <c r="F26" s="11" t="str">
        <f t="shared" si="1"/>
        <v>N/A</v>
      </c>
      <c r="G26" s="34">
        <v>416890</v>
      </c>
      <c r="H26" s="11" t="str">
        <f t="shared" si="2"/>
        <v>N/A</v>
      </c>
      <c r="I26" s="12">
        <v>4.9660000000000002</v>
      </c>
      <c r="J26" s="12">
        <v>18.57</v>
      </c>
      <c r="K26" s="41" t="s">
        <v>732</v>
      </c>
      <c r="L26" s="9" t="str">
        <f t="shared" si="3"/>
        <v>Yes</v>
      </c>
    </row>
    <row r="27" spans="1:12" x14ac:dyDescent="0.25">
      <c r="A27" s="4" t="s">
        <v>997</v>
      </c>
      <c r="B27" s="33" t="s">
        <v>217</v>
      </c>
      <c r="C27" s="34">
        <v>123143</v>
      </c>
      <c r="D27" s="11" t="str">
        <f t="shared" si="0"/>
        <v>N/A</v>
      </c>
      <c r="E27" s="34">
        <v>129797</v>
      </c>
      <c r="F27" s="11" t="str">
        <f t="shared" si="1"/>
        <v>N/A</v>
      </c>
      <c r="G27" s="34">
        <v>140266</v>
      </c>
      <c r="H27" s="11" t="str">
        <f t="shared" si="2"/>
        <v>N/A</v>
      </c>
      <c r="I27" s="12">
        <v>5.4029999999999996</v>
      </c>
      <c r="J27" s="12">
        <v>8.0660000000000007</v>
      </c>
      <c r="K27" s="41" t="s">
        <v>732</v>
      </c>
      <c r="L27" s="9" t="str">
        <f t="shared" si="3"/>
        <v>Yes</v>
      </c>
    </row>
    <row r="28" spans="1:12" x14ac:dyDescent="0.25">
      <c r="A28" s="48" t="s">
        <v>998</v>
      </c>
      <c r="B28" s="33" t="s">
        <v>217</v>
      </c>
      <c r="C28" s="34">
        <v>38910</v>
      </c>
      <c r="D28" s="11" t="str">
        <f t="shared" si="0"/>
        <v>N/A</v>
      </c>
      <c r="E28" s="34">
        <v>39059</v>
      </c>
      <c r="F28" s="11" t="str">
        <f t="shared" si="1"/>
        <v>N/A</v>
      </c>
      <c r="G28" s="34">
        <v>39063</v>
      </c>
      <c r="H28" s="11" t="str">
        <f t="shared" si="2"/>
        <v>N/A</v>
      </c>
      <c r="I28" s="12">
        <v>0.38290000000000002</v>
      </c>
      <c r="J28" s="12">
        <v>1.0200000000000001E-2</v>
      </c>
      <c r="K28" s="41" t="s">
        <v>732</v>
      </c>
      <c r="L28" s="9" t="str">
        <f t="shared" si="3"/>
        <v>Yes</v>
      </c>
    </row>
    <row r="29" spans="1:12" x14ac:dyDescent="0.25">
      <c r="A29" s="48" t="s">
        <v>999</v>
      </c>
      <c r="B29" s="33" t="s">
        <v>217</v>
      </c>
      <c r="C29" s="34">
        <v>2258</v>
      </c>
      <c r="D29" s="11" t="str">
        <f t="shared" si="0"/>
        <v>N/A</v>
      </c>
      <c r="E29" s="34">
        <v>6972</v>
      </c>
      <c r="F29" s="11" t="str">
        <f t="shared" si="1"/>
        <v>N/A</v>
      </c>
      <c r="G29" s="34">
        <v>355</v>
      </c>
      <c r="H29" s="11" t="str">
        <f t="shared" si="2"/>
        <v>N/A</v>
      </c>
      <c r="I29" s="12">
        <v>208.8</v>
      </c>
      <c r="J29" s="12">
        <v>-94.9</v>
      </c>
      <c r="K29" s="41" t="s">
        <v>732</v>
      </c>
      <c r="L29" s="9" t="str">
        <f t="shared" si="3"/>
        <v>No</v>
      </c>
    </row>
    <row r="30" spans="1:12" x14ac:dyDescent="0.25">
      <c r="A30" s="48" t="s">
        <v>106</v>
      </c>
      <c r="B30" s="33" t="s">
        <v>217</v>
      </c>
      <c r="C30" s="34">
        <v>331059</v>
      </c>
      <c r="D30" s="11" t="str">
        <f t="shared" si="0"/>
        <v>N/A</v>
      </c>
      <c r="E30" s="34">
        <v>388752</v>
      </c>
      <c r="F30" s="11" t="str">
        <f t="shared" si="1"/>
        <v>N/A</v>
      </c>
      <c r="G30" s="34">
        <v>441466</v>
      </c>
      <c r="H30" s="11" t="str">
        <f t="shared" si="2"/>
        <v>N/A</v>
      </c>
      <c r="I30" s="12">
        <v>17.43</v>
      </c>
      <c r="J30" s="12">
        <v>13.56</v>
      </c>
      <c r="K30" s="41" t="s">
        <v>732</v>
      </c>
      <c r="L30" s="9" t="str">
        <f t="shared" si="3"/>
        <v>Yes</v>
      </c>
    </row>
    <row r="31" spans="1:12" x14ac:dyDescent="0.25">
      <c r="A31" s="42" t="s">
        <v>1000</v>
      </c>
      <c r="B31" s="33" t="s">
        <v>217</v>
      </c>
      <c r="C31" s="34">
        <v>64752</v>
      </c>
      <c r="D31" s="11" t="str">
        <f t="shared" si="0"/>
        <v>N/A</v>
      </c>
      <c r="E31" s="34">
        <v>74745</v>
      </c>
      <c r="F31" s="11" t="str">
        <f t="shared" si="1"/>
        <v>N/A</v>
      </c>
      <c r="G31" s="34">
        <v>86568</v>
      </c>
      <c r="H31" s="11" t="str">
        <f t="shared" si="2"/>
        <v>N/A</v>
      </c>
      <c r="I31" s="12">
        <v>15.43</v>
      </c>
      <c r="J31" s="12">
        <v>15.82</v>
      </c>
      <c r="K31" s="41" t="s">
        <v>732</v>
      </c>
      <c r="L31" s="9" t="str">
        <f t="shared" si="3"/>
        <v>Yes</v>
      </c>
    </row>
    <row r="32" spans="1:12" x14ac:dyDescent="0.25">
      <c r="A32" s="42" t="s">
        <v>1001</v>
      </c>
      <c r="B32" s="33" t="s">
        <v>217</v>
      </c>
      <c r="C32" s="34">
        <v>38763</v>
      </c>
      <c r="D32" s="11" t="str">
        <f t="shared" si="0"/>
        <v>N/A</v>
      </c>
      <c r="E32" s="34">
        <v>50331</v>
      </c>
      <c r="F32" s="11" t="str">
        <f t="shared" si="1"/>
        <v>N/A</v>
      </c>
      <c r="G32" s="34">
        <v>60650</v>
      </c>
      <c r="H32" s="11" t="str">
        <f t="shared" si="2"/>
        <v>N/A</v>
      </c>
      <c r="I32" s="12">
        <v>29.84</v>
      </c>
      <c r="J32" s="12">
        <v>20.5</v>
      </c>
      <c r="K32" s="41" t="s">
        <v>732</v>
      </c>
      <c r="L32" s="9" t="str">
        <f t="shared" si="3"/>
        <v>Yes</v>
      </c>
    </row>
    <row r="33" spans="1:12" x14ac:dyDescent="0.25">
      <c r="A33" s="42" t="s">
        <v>1002</v>
      </c>
      <c r="B33" s="33" t="s">
        <v>217</v>
      </c>
      <c r="C33" s="34">
        <v>61554</v>
      </c>
      <c r="D33" s="11" t="str">
        <f t="shared" si="0"/>
        <v>N/A</v>
      </c>
      <c r="E33" s="34">
        <v>102452</v>
      </c>
      <c r="F33" s="11" t="str">
        <f t="shared" si="1"/>
        <v>N/A</v>
      </c>
      <c r="G33" s="34">
        <v>118211</v>
      </c>
      <c r="H33" s="11" t="str">
        <f t="shared" si="2"/>
        <v>N/A</v>
      </c>
      <c r="I33" s="12">
        <v>66.44</v>
      </c>
      <c r="J33" s="12">
        <v>15.38</v>
      </c>
      <c r="K33" s="41" t="s">
        <v>732</v>
      </c>
      <c r="L33" s="9" t="str">
        <f t="shared" si="3"/>
        <v>Yes</v>
      </c>
    </row>
    <row r="34" spans="1:12" x14ac:dyDescent="0.25">
      <c r="A34" s="42" t="s">
        <v>1003</v>
      </c>
      <c r="B34" s="33" t="s">
        <v>217</v>
      </c>
      <c r="C34" s="34">
        <v>56282</v>
      </c>
      <c r="D34" s="11" t="str">
        <f t="shared" si="0"/>
        <v>N/A</v>
      </c>
      <c r="E34" s="34">
        <v>70107</v>
      </c>
      <c r="F34" s="11" t="str">
        <f t="shared" si="1"/>
        <v>N/A</v>
      </c>
      <c r="G34" s="34">
        <v>111687</v>
      </c>
      <c r="H34" s="11" t="str">
        <f t="shared" si="2"/>
        <v>N/A</v>
      </c>
      <c r="I34" s="12">
        <v>24.56</v>
      </c>
      <c r="J34" s="12">
        <v>59.31</v>
      </c>
      <c r="K34" s="41" t="s">
        <v>732</v>
      </c>
      <c r="L34" s="9" t="str">
        <f t="shared" si="3"/>
        <v>No</v>
      </c>
    </row>
    <row r="35" spans="1:12" x14ac:dyDescent="0.25">
      <c r="A35" s="42" t="s">
        <v>1004</v>
      </c>
      <c r="B35" s="33" t="s">
        <v>217</v>
      </c>
      <c r="C35" s="34">
        <v>54001</v>
      </c>
      <c r="D35" s="11" t="str">
        <f t="shared" si="0"/>
        <v>N/A</v>
      </c>
      <c r="E35" s="34">
        <v>51952</v>
      </c>
      <c r="F35" s="11" t="str">
        <f t="shared" si="1"/>
        <v>N/A</v>
      </c>
      <c r="G35" s="34">
        <v>62541</v>
      </c>
      <c r="H35" s="11" t="str">
        <f t="shared" si="2"/>
        <v>N/A</v>
      </c>
      <c r="I35" s="12">
        <v>-3.79</v>
      </c>
      <c r="J35" s="12">
        <v>20.38</v>
      </c>
      <c r="K35" s="41" t="s">
        <v>732</v>
      </c>
      <c r="L35" s="9" t="str">
        <f t="shared" si="3"/>
        <v>Yes</v>
      </c>
    </row>
    <row r="36" spans="1:12" x14ac:dyDescent="0.25">
      <c r="A36" s="42" t="s">
        <v>1005</v>
      </c>
      <c r="B36" s="33" t="s">
        <v>217</v>
      </c>
      <c r="C36" s="34">
        <v>55707</v>
      </c>
      <c r="D36" s="11" t="str">
        <f t="shared" si="0"/>
        <v>N/A</v>
      </c>
      <c r="E36" s="34">
        <v>39165</v>
      </c>
      <c r="F36" s="11" t="str">
        <f t="shared" si="1"/>
        <v>N/A</v>
      </c>
      <c r="G36" s="34">
        <v>1809</v>
      </c>
      <c r="H36" s="11" t="str">
        <f t="shared" si="2"/>
        <v>N/A</v>
      </c>
      <c r="I36" s="12">
        <v>-29.7</v>
      </c>
      <c r="J36" s="12">
        <v>-95.4</v>
      </c>
      <c r="K36" s="41" t="s">
        <v>732</v>
      </c>
      <c r="L36" s="9" t="str">
        <f t="shared" si="3"/>
        <v>No</v>
      </c>
    </row>
    <row r="37" spans="1:12" x14ac:dyDescent="0.25">
      <c r="A37" s="42" t="s">
        <v>122</v>
      </c>
      <c r="B37" s="33" t="s">
        <v>217</v>
      </c>
      <c r="C37" s="34">
        <v>9612</v>
      </c>
      <c r="D37" s="11" t="str">
        <f t="shared" si="0"/>
        <v>N/A</v>
      </c>
      <c r="E37" s="34">
        <v>12286</v>
      </c>
      <c r="F37" s="11" t="str">
        <f t="shared" si="1"/>
        <v>N/A</v>
      </c>
      <c r="G37" s="34">
        <v>11305</v>
      </c>
      <c r="H37" s="11" t="str">
        <f t="shared" si="2"/>
        <v>N/A</v>
      </c>
      <c r="I37" s="12">
        <v>27.82</v>
      </c>
      <c r="J37" s="12">
        <v>-7.98</v>
      </c>
      <c r="K37" s="41" t="s">
        <v>732</v>
      </c>
      <c r="L37" s="9" t="str">
        <f t="shared" si="3"/>
        <v>Yes</v>
      </c>
    </row>
    <row r="38" spans="1:12" x14ac:dyDescent="0.25">
      <c r="A38" s="42" t="s">
        <v>84</v>
      </c>
      <c r="B38" s="33" t="s">
        <v>217</v>
      </c>
      <c r="C38" s="43">
        <v>5034099824</v>
      </c>
      <c r="D38" s="11" t="str">
        <f t="shared" si="0"/>
        <v>N/A</v>
      </c>
      <c r="E38" s="43">
        <v>5349862464</v>
      </c>
      <c r="F38" s="11" t="str">
        <f t="shared" si="1"/>
        <v>N/A</v>
      </c>
      <c r="G38" s="43">
        <v>6085962155</v>
      </c>
      <c r="H38" s="11" t="str">
        <f t="shared" si="2"/>
        <v>N/A</v>
      </c>
      <c r="I38" s="12">
        <v>6.2720000000000002</v>
      </c>
      <c r="J38" s="12">
        <v>13.76</v>
      </c>
      <c r="K38" s="41" t="s">
        <v>732</v>
      </c>
      <c r="L38" s="9" t="str">
        <f t="shared" si="3"/>
        <v>Yes</v>
      </c>
    </row>
    <row r="39" spans="1:12" x14ac:dyDescent="0.25">
      <c r="A39" s="42" t="s">
        <v>1287</v>
      </c>
      <c r="B39" s="33" t="s">
        <v>217</v>
      </c>
      <c r="C39" s="43">
        <v>3992.5985510999999</v>
      </c>
      <c r="D39" s="11" t="str">
        <f t="shared" si="0"/>
        <v>N/A</v>
      </c>
      <c r="E39" s="43">
        <v>3926.3806456000002</v>
      </c>
      <c r="F39" s="11" t="str">
        <f t="shared" si="1"/>
        <v>N/A</v>
      </c>
      <c r="G39" s="43">
        <v>3963.0328362</v>
      </c>
      <c r="H39" s="11" t="str">
        <f t="shared" si="2"/>
        <v>N/A</v>
      </c>
      <c r="I39" s="12">
        <v>-1.66</v>
      </c>
      <c r="J39" s="12">
        <v>0.9335</v>
      </c>
      <c r="K39" s="41" t="s">
        <v>732</v>
      </c>
      <c r="L39" s="9" t="str">
        <f t="shared" si="3"/>
        <v>Yes</v>
      </c>
    </row>
    <row r="40" spans="1:12" x14ac:dyDescent="0.25">
      <c r="A40" s="42" t="s">
        <v>1288</v>
      </c>
      <c r="B40" s="33" t="s">
        <v>217</v>
      </c>
      <c r="C40" s="43">
        <v>5195.6856476000003</v>
      </c>
      <c r="D40" s="11" t="str">
        <f>IF($B40="N/A","N/A",IF(C40&gt;10,"No",IF(C40&lt;-10,"No","Yes")))</f>
        <v>N/A</v>
      </c>
      <c r="E40" s="43">
        <v>5097.9813990000002</v>
      </c>
      <c r="F40" s="11" t="str">
        <f>IF($B40="N/A","N/A",IF(E40&gt;10,"No",IF(E40&lt;-10,"No","Yes")))</f>
        <v>N/A</v>
      </c>
      <c r="G40" s="43">
        <v>5040.1676822999998</v>
      </c>
      <c r="H40" s="11" t="str">
        <f>IF($B40="N/A","N/A",IF(G40&gt;10,"No",IF(G40&lt;-10,"No","Yes")))</f>
        <v>N/A</v>
      </c>
      <c r="I40" s="12">
        <v>-1.88</v>
      </c>
      <c r="J40" s="12">
        <v>-1.1299999999999999</v>
      </c>
      <c r="K40" s="41" t="s">
        <v>732</v>
      </c>
      <c r="L40" s="9" t="str">
        <f>IF(J40="Div by 0", "N/A", IF(K40="N/A","N/A", IF(J40&gt;VALUE(MID(K40,1,2)), "No", IF(J40&lt;-1*VALUE(MID(K40,1,2)), "No", "Yes"))))</f>
        <v>Yes</v>
      </c>
    </row>
    <row r="41" spans="1:12" x14ac:dyDescent="0.25">
      <c r="A41" s="42" t="s">
        <v>107</v>
      </c>
      <c r="B41" s="33" t="s">
        <v>217</v>
      </c>
      <c r="C41" s="43">
        <v>276435016</v>
      </c>
      <c r="D41" s="11" t="str">
        <f t="shared" ref="D41:D44" si="4">IF($B41="N/A","N/A",IF(C41&gt;10,"No",IF(C41&lt;-10,"No","Yes")))</f>
        <v>N/A</v>
      </c>
      <c r="E41" s="43">
        <v>283462248</v>
      </c>
      <c r="F41" s="11" t="str">
        <f t="shared" ref="F41:F44" si="5">IF($B41="N/A","N/A",IF(E41&gt;10,"No",IF(E41&lt;-10,"No","Yes")))</f>
        <v>N/A</v>
      </c>
      <c r="G41" s="43">
        <v>412808901</v>
      </c>
      <c r="H41" s="11" t="str">
        <f t="shared" ref="H41:H44" si="6">IF($B41="N/A","N/A",IF(G41&gt;10,"No",IF(G41&lt;-10,"No","Yes")))</f>
        <v>N/A</v>
      </c>
      <c r="I41" s="12">
        <v>2.5419999999999998</v>
      </c>
      <c r="J41" s="12">
        <v>45.63</v>
      </c>
      <c r="K41" s="41" t="s">
        <v>732</v>
      </c>
      <c r="L41" s="9" t="str">
        <f t="shared" ref="L41:L43" si="7">IF(J41="Div by 0", "N/A", IF(K41="N/A","N/A", IF(J41&gt;VALUE(MID(K41,1,2)), "No", IF(J41&lt;-1*VALUE(MID(K41,1,2)), "No", "Yes"))))</f>
        <v>No</v>
      </c>
    </row>
    <row r="42" spans="1:12" x14ac:dyDescent="0.25">
      <c r="A42" s="42" t="s">
        <v>162</v>
      </c>
      <c r="B42" s="41" t="s">
        <v>221</v>
      </c>
      <c r="C42" s="1">
        <v>780437</v>
      </c>
      <c r="D42" s="11" t="str">
        <f>IF($B42="N/A","N/A",IF(C42&gt;0,"No",IF(C42&lt;0,"No","Yes")))</f>
        <v>No</v>
      </c>
      <c r="E42" s="1">
        <v>940945</v>
      </c>
      <c r="F42" s="11" t="str">
        <f>IF($B42="N/A","N/A",IF(E42&gt;0,"No",IF(E42&lt;0,"No","Yes")))</f>
        <v>No</v>
      </c>
      <c r="G42" s="1">
        <v>1106034</v>
      </c>
      <c r="H42" s="11" t="str">
        <f>IF($B42="N/A","N/A",IF(G42&gt;0,"No",IF(G42&lt;0,"No","Yes")))</f>
        <v>No</v>
      </c>
      <c r="I42" s="12">
        <v>20.57</v>
      </c>
      <c r="J42" s="12">
        <v>17.55</v>
      </c>
      <c r="K42" s="41" t="s">
        <v>732</v>
      </c>
      <c r="L42" s="9" t="str">
        <f t="shared" si="7"/>
        <v>Yes</v>
      </c>
    </row>
    <row r="43" spans="1:12" x14ac:dyDescent="0.25">
      <c r="A43" s="42" t="s">
        <v>160</v>
      </c>
      <c r="B43" s="33" t="s">
        <v>217</v>
      </c>
      <c r="C43" s="43">
        <v>142739798</v>
      </c>
      <c r="D43" s="11" t="str">
        <f t="shared" si="4"/>
        <v>N/A</v>
      </c>
      <c r="E43" s="43">
        <v>283462248</v>
      </c>
      <c r="F43" s="11" t="str">
        <f t="shared" si="5"/>
        <v>N/A</v>
      </c>
      <c r="G43" s="43">
        <v>412808901</v>
      </c>
      <c r="H43" s="11" t="str">
        <f t="shared" si="6"/>
        <v>N/A</v>
      </c>
      <c r="I43" s="12">
        <v>98.59</v>
      </c>
      <c r="J43" s="12">
        <v>45.63</v>
      </c>
      <c r="K43" s="41" t="s">
        <v>732</v>
      </c>
      <c r="L43" s="9" t="str">
        <f t="shared" si="7"/>
        <v>No</v>
      </c>
    </row>
    <row r="44" spans="1:12" x14ac:dyDescent="0.25">
      <c r="A44" s="42" t="s">
        <v>1289</v>
      </c>
      <c r="B44" s="33" t="s">
        <v>217</v>
      </c>
      <c r="C44" s="43">
        <v>182.89727166</v>
      </c>
      <c r="D44" s="11" t="str">
        <f t="shared" si="4"/>
        <v>N/A</v>
      </c>
      <c r="E44" s="43">
        <v>301.25272783999998</v>
      </c>
      <c r="F44" s="11" t="str">
        <f t="shared" si="5"/>
        <v>N/A</v>
      </c>
      <c r="G44" s="43">
        <v>373.23346389</v>
      </c>
      <c r="H44" s="11" t="str">
        <f t="shared" si="6"/>
        <v>N/A</v>
      </c>
      <c r="I44" s="12">
        <v>64.709999999999994</v>
      </c>
      <c r="J44" s="12">
        <v>23.89</v>
      </c>
      <c r="K44" s="41" t="s">
        <v>732</v>
      </c>
      <c r="L44" s="9" t="str">
        <f>IF(J44="Div by 0", "N/A", IF(OR(J44="N/A",K44="N/A"),"N/A", IF(J44&gt;VALUE(MID(K44,1,2)), "No", IF(J44&lt;-1*VALUE(MID(K44,1,2)), "No", "Yes"))))</f>
        <v>Yes</v>
      </c>
    </row>
    <row r="45" spans="1:12" x14ac:dyDescent="0.25">
      <c r="A45" s="42" t="s">
        <v>1290</v>
      </c>
      <c r="B45" s="33" t="s">
        <v>217</v>
      </c>
      <c r="C45" s="43">
        <v>8042.5882304999996</v>
      </c>
      <c r="D45" s="11" t="str">
        <f t="shared" ref="D45:D71" si="8">IF($B45="N/A","N/A",IF(C45&gt;10,"No",IF(C45&lt;-10,"No","Yes")))</f>
        <v>N/A</v>
      </c>
      <c r="E45" s="43">
        <v>7666.9286058999996</v>
      </c>
      <c r="F45" s="11" t="str">
        <f t="shared" ref="F45:F71" si="9">IF($B45="N/A","N/A",IF(E45&gt;10,"No",IF(E45&lt;-10,"No","Yes")))</f>
        <v>N/A</v>
      </c>
      <c r="G45" s="43">
        <v>8472.1890280999996</v>
      </c>
      <c r="H45" s="11" t="str">
        <f t="shared" ref="H45:H71" si="10">IF($B45="N/A","N/A",IF(G45&gt;10,"No",IF(G45&lt;-10,"No","Yes")))</f>
        <v>N/A</v>
      </c>
      <c r="I45" s="12">
        <v>-4.67</v>
      </c>
      <c r="J45" s="12">
        <v>10.5</v>
      </c>
      <c r="K45" s="41" t="s">
        <v>732</v>
      </c>
      <c r="L45" s="9" t="str">
        <f t="shared" ref="L45:L71" si="11">IF(J45="Div by 0", "N/A", IF(K45="N/A","N/A", IF(J45&gt;VALUE(MID(K45,1,2)), "No", IF(J45&lt;-1*VALUE(MID(K45,1,2)), "No", "Yes"))))</f>
        <v>Yes</v>
      </c>
    </row>
    <row r="46" spans="1:12" x14ac:dyDescent="0.25">
      <c r="A46" s="42" t="s">
        <v>1291</v>
      </c>
      <c r="B46" s="33" t="s">
        <v>217</v>
      </c>
      <c r="C46" s="43">
        <v>7254.6133086</v>
      </c>
      <c r="D46" s="11" t="str">
        <f t="shared" si="8"/>
        <v>N/A</v>
      </c>
      <c r="E46" s="43">
        <v>6671.1066033999996</v>
      </c>
      <c r="F46" s="11" t="str">
        <f t="shared" si="9"/>
        <v>N/A</v>
      </c>
      <c r="G46" s="43">
        <v>7592.0306435000002</v>
      </c>
      <c r="H46" s="11" t="str">
        <f t="shared" si="10"/>
        <v>N/A</v>
      </c>
      <c r="I46" s="12">
        <v>-8.0399999999999991</v>
      </c>
      <c r="J46" s="12">
        <v>13.8</v>
      </c>
      <c r="K46" s="41" t="s">
        <v>732</v>
      </c>
      <c r="L46" s="9" t="str">
        <f t="shared" si="11"/>
        <v>Yes</v>
      </c>
    </row>
    <row r="47" spans="1:12" x14ac:dyDescent="0.25">
      <c r="A47" s="42" t="s">
        <v>1292</v>
      </c>
      <c r="B47" s="33" t="s">
        <v>217</v>
      </c>
      <c r="C47" s="43">
        <v>9034.2288828000001</v>
      </c>
      <c r="D47" s="11" t="str">
        <f t="shared" si="8"/>
        <v>N/A</v>
      </c>
      <c r="E47" s="43">
        <v>8733.7508651000007</v>
      </c>
      <c r="F47" s="11" t="str">
        <f t="shared" si="9"/>
        <v>N/A</v>
      </c>
      <c r="G47" s="43">
        <v>8642.4188033999999</v>
      </c>
      <c r="H47" s="11" t="str">
        <f t="shared" si="10"/>
        <v>N/A</v>
      </c>
      <c r="I47" s="12">
        <v>-3.33</v>
      </c>
      <c r="J47" s="12">
        <v>-1.05</v>
      </c>
      <c r="K47" s="41" t="s">
        <v>732</v>
      </c>
      <c r="L47" s="9" t="str">
        <f t="shared" si="11"/>
        <v>Yes</v>
      </c>
    </row>
    <row r="48" spans="1:12" x14ac:dyDescent="0.25">
      <c r="A48" s="42" t="s">
        <v>1293</v>
      </c>
      <c r="B48" s="33" t="s">
        <v>217</v>
      </c>
      <c r="C48" s="43">
        <v>1443.5950292</v>
      </c>
      <c r="D48" s="11" t="str">
        <f t="shared" si="8"/>
        <v>N/A</v>
      </c>
      <c r="E48" s="43">
        <v>558.54838710000001</v>
      </c>
      <c r="F48" s="11" t="str">
        <f t="shared" si="9"/>
        <v>N/A</v>
      </c>
      <c r="G48" s="43">
        <v>1670.5277778</v>
      </c>
      <c r="H48" s="11" t="str">
        <f t="shared" si="10"/>
        <v>N/A</v>
      </c>
      <c r="I48" s="12">
        <v>-61.3</v>
      </c>
      <c r="J48" s="12">
        <v>199.1</v>
      </c>
      <c r="K48" s="41" t="s">
        <v>732</v>
      </c>
      <c r="L48" s="9" t="str">
        <f t="shared" si="11"/>
        <v>No</v>
      </c>
    </row>
    <row r="49" spans="1:12" x14ac:dyDescent="0.25">
      <c r="A49" s="42" t="s">
        <v>1294</v>
      </c>
      <c r="B49" s="33" t="s">
        <v>217</v>
      </c>
      <c r="C49" s="43">
        <v>28583.136155</v>
      </c>
      <c r="D49" s="11" t="str">
        <f t="shared" si="8"/>
        <v>N/A</v>
      </c>
      <c r="E49" s="43">
        <v>13614.275997000001</v>
      </c>
      <c r="F49" s="11" t="str">
        <f t="shared" si="9"/>
        <v>N/A</v>
      </c>
      <c r="G49" s="43">
        <v>19415.202870000001</v>
      </c>
      <c r="H49" s="11" t="str">
        <f t="shared" si="10"/>
        <v>N/A</v>
      </c>
      <c r="I49" s="12">
        <v>-52.4</v>
      </c>
      <c r="J49" s="12">
        <v>42.61</v>
      </c>
      <c r="K49" s="41" t="s">
        <v>732</v>
      </c>
      <c r="L49" s="9" t="str">
        <f t="shared" si="11"/>
        <v>No</v>
      </c>
    </row>
    <row r="50" spans="1:12" x14ac:dyDescent="0.25">
      <c r="A50" s="42" t="s">
        <v>1295</v>
      </c>
      <c r="B50" s="33" t="s">
        <v>217</v>
      </c>
      <c r="C50" s="43">
        <v>5348.7132131999997</v>
      </c>
      <c r="D50" s="11" t="str">
        <f t="shared" si="8"/>
        <v>N/A</v>
      </c>
      <c r="E50" s="43">
        <v>5288.6160502000002</v>
      </c>
      <c r="F50" s="11" t="str">
        <f t="shared" si="9"/>
        <v>N/A</v>
      </c>
      <c r="G50" s="43">
        <v>5290.3874976999996</v>
      </c>
      <c r="H50" s="11" t="str">
        <f t="shared" si="10"/>
        <v>N/A</v>
      </c>
      <c r="I50" s="12">
        <v>-1.1200000000000001</v>
      </c>
      <c r="J50" s="12">
        <v>3.3500000000000002E-2</v>
      </c>
      <c r="K50" s="41" t="s">
        <v>732</v>
      </c>
      <c r="L50" s="9" t="str">
        <f t="shared" si="11"/>
        <v>Yes</v>
      </c>
    </row>
    <row r="51" spans="1:12" x14ac:dyDescent="0.25">
      <c r="A51" s="42" t="s">
        <v>1296</v>
      </c>
      <c r="B51" s="33" t="s">
        <v>217</v>
      </c>
      <c r="C51" s="43">
        <v>14553.14076</v>
      </c>
      <c r="D51" s="11" t="str">
        <f t="shared" si="8"/>
        <v>N/A</v>
      </c>
      <c r="E51" s="43">
        <v>15412.216745</v>
      </c>
      <c r="F51" s="11" t="str">
        <f t="shared" si="9"/>
        <v>N/A</v>
      </c>
      <c r="G51" s="43">
        <v>16362.456232</v>
      </c>
      <c r="H51" s="11" t="str">
        <f t="shared" si="10"/>
        <v>N/A</v>
      </c>
      <c r="I51" s="12">
        <v>5.9029999999999996</v>
      </c>
      <c r="J51" s="12">
        <v>6.165</v>
      </c>
      <c r="K51" s="41" t="s">
        <v>732</v>
      </c>
      <c r="L51" s="9" t="str">
        <f t="shared" si="11"/>
        <v>Yes</v>
      </c>
    </row>
    <row r="52" spans="1:12" x14ac:dyDescent="0.25">
      <c r="A52" s="42" t="s">
        <v>1297</v>
      </c>
      <c r="B52" s="33" t="s">
        <v>217</v>
      </c>
      <c r="C52" s="43">
        <v>13858.644903</v>
      </c>
      <c r="D52" s="11" t="str">
        <f t="shared" si="8"/>
        <v>N/A</v>
      </c>
      <c r="E52" s="43">
        <v>14765.565124000001</v>
      </c>
      <c r="F52" s="11" t="str">
        <f t="shared" si="9"/>
        <v>N/A</v>
      </c>
      <c r="G52" s="43">
        <v>15623.113885999999</v>
      </c>
      <c r="H52" s="11" t="str">
        <f t="shared" si="10"/>
        <v>N/A</v>
      </c>
      <c r="I52" s="12">
        <v>6.5439999999999996</v>
      </c>
      <c r="J52" s="12">
        <v>5.8079999999999998</v>
      </c>
      <c r="K52" s="41" t="s">
        <v>732</v>
      </c>
      <c r="L52" s="9" t="str">
        <f t="shared" si="11"/>
        <v>Yes</v>
      </c>
    </row>
    <row r="53" spans="1:12" x14ac:dyDescent="0.25">
      <c r="A53" s="42" t="s">
        <v>1298</v>
      </c>
      <c r="B53" s="33" t="s">
        <v>217</v>
      </c>
      <c r="C53" s="43">
        <v>16307.224436</v>
      </c>
      <c r="D53" s="11" t="str">
        <f t="shared" si="8"/>
        <v>N/A</v>
      </c>
      <c r="E53" s="43">
        <v>15964.320698</v>
      </c>
      <c r="F53" s="11" t="str">
        <f t="shared" si="9"/>
        <v>N/A</v>
      </c>
      <c r="G53" s="43">
        <v>17353.465179999999</v>
      </c>
      <c r="H53" s="11" t="str">
        <f t="shared" si="10"/>
        <v>N/A</v>
      </c>
      <c r="I53" s="12">
        <v>-2.1</v>
      </c>
      <c r="J53" s="12">
        <v>8.702</v>
      </c>
      <c r="K53" s="41" t="s">
        <v>732</v>
      </c>
      <c r="L53" s="9" t="str">
        <f t="shared" si="11"/>
        <v>Yes</v>
      </c>
    </row>
    <row r="54" spans="1:12" x14ac:dyDescent="0.25">
      <c r="A54" s="42" t="s">
        <v>1299</v>
      </c>
      <c r="B54" s="33" t="s">
        <v>217</v>
      </c>
      <c r="C54" s="43">
        <v>10225.848803999999</v>
      </c>
      <c r="D54" s="11" t="str">
        <f t="shared" si="8"/>
        <v>N/A</v>
      </c>
      <c r="E54" s="43">
        <v>13902.757256000001</v>
      </c>
      <c r="F54" s="11" t="str">
        <f t="shared" si="9"/>
        <v>N/A</v>
      </c>
      <c r="G54" s="43">
        <v>13470.810810999999</v>
      </c>
      <c r="H54" s="11" t="str">
        <f t="shared" si="10"/>
        <v>N/A</v>
      </c>
      <c r="I54" s="12">
        <v>35.96</v>
      </c>
      <c r="J54" s="12">
        <v>-3.11</v>
      </c>
      <c r="K54" s="41" t="s">
        <v>732</v>
      </c>
      <c r="L54" s="9" t="str">
        <f t="shared" si="11"/>
        <v>Yes</v>
      </c>
    </row>
    <row r="55" spans="1:12" x14ac:dyDescent="0.25">
      <c r="A55" s="42" t="s">
        <v>1300</v>
      </c>
      <c r="B55" s="33" t="s">
        <v>217</v>
      </c>
      <c r="C55" s="43">
        <v>32322.439527999999</v>
      </c>
      <c r="D55" s="11" t="str">
        <f t="shared" si="8"/>
        <v>N/A</v>
      </c>
      <c r="E55" s="43">
        <v>30597.500635</v>
      </c>
      <c r="F55" s="11" t="str">
        <f t="shared" si="9"/>
        <v>N/A</v>
      </c>
      <c r="G55" s="43">
        <v>31505.061197999999</v>
      </c>
      <c r="H55" s="11" t="str">
        <f t="shared" si="10"/>
        <v>N/A</v>
      </c>
      <c r="I55" s="12">
        <v>-5.34</v>
      </c>
      <c r="J55" s="12">
        <v>2.9660000000000002</v>
      </c>
      <c r="K55" s="41" t="s">
        <v>732</v>
      </c>
      <c r="L55" s="9" t="str">
        <f t="shared" si="11"/>
        <v>Yes</v>
      </c>
    </row>
    <row r="56" spans="1:12" x14ac:dyDescent="0.25">
      <c r="A56" s="42" t="s">
        <v>1301</v>
      </c>
      <c r="B56" s="33" t="s">
        <v>217</v>
      </c>
      <c r="C56" s="43">
        <v>12697.46371</v>
      </c>
      <c r="D56" s="11" t="str">
        <f t="shared" si="8"/>
        <v>N/A</v>
      </c>
      <c r="E56" s="43">
        <v>12204.152598999999</v>
      </c>
      <c r="F56" s="11" t="str">
        <f t="shared" si="9"/>
        <v>N/A</v>
      </c>
      <c r="G56" s="43">
        <v>13939.337379000001</v>
      </c>
      <c r="H56" s="11" t="str">
        <f t="shared" si="10"/>
        <v>N/A</v>
      </c>
      <c r="I56" s="12">
        <v>-3.89</v>
      </c>
      <c r="J56" s="12">
        <v>14.22</v>
      </c>
      <c r="K56" s="41" t="s">
        <v>732</v>
      </c>
      <c r="L56" s="9" t="str">
        <f t="shared" si="11"/>
        <v>Yes</v>
      </c>
    </row>
    <row r="57" spans="1:12" x14ac:dyDescent="0.25">
      <c r="A57" s="42" t="s">
        <v>1302</v>
      </c>
      <c r="B57" s="33" t="s">
        <v>217</v>
      </c>
      <c r="C57" s="43">
        <v>1573.8190767999999</v>
      </c>
      <c r="D57" s="11" t="str">
        <f t="shared" si="8"/>
        <v>N/A</v>
      </c>
      <c r="E57" s="43">
        <v>1498.9516948999999</v>
      </c>
      <c r="F57" s="11" t="str">
        <f t="shared" si="9"/>
        <v>N/A</v>
      </c>
      <c r="G57" s="43">
        <v>1511.4230709999999</v>
      </c>
      <c r="H57" s="11" t="str">
        <f t="shared" si="10"/>
        <v>N/A</v>
      </c>
      <c r="I57" s="12">
        <v>-4.76</v>
      </c>
      <c r="J57" s="12">
        <v>0.83199999999999996</v>
      </c>
      <c r="K57" s="41" t="s">
        <v>732</v>
      </c>
      <c r="L57" s="9" t="str">
        <f t="shared" si="11"/>
        <v>Yes</v>
      </c>
    </row>
    <row r="58" spans="1:12" x14ac:dyDescent="0.25">
      <c r="A58" s="42" t="s">
        <v>1303</v>
      </c>
      <c r="B58" s="33" t="s">
        <v>217</v>
      </c>
      <c r="C58" s="43">
        <v>1355.3032940999999</v>
      </c>
      <c r="D58" s="11" t="str">
        <f t="shared" si="8"/>
        <v>N/A</v>
      </c>
      <c r="E58" s="43">
        <v>1337.1141682</v>
      </c>
      <c r="F58" s="11" t="str">
        <f t="shared" si="9"/>
        <v>N/A</v>
      </c>
      <c r="G58" s="43">
        <v>1344.3269574999999</v>
      </c>
      <c r="H58" s="11" t="str">
        <f t="shared" si="10"/>
        <v>N/A</v>
      </c>
      <c r="I58" s="12">
        <v>-1.34</v>
      </c>
      <c r="J58" s="12">
        <v>0.53939999999999999</v>
      </c>
      <c r="K58" s="41" t="s">
        <v>732</v>
      </c>
      <c r="L58" s="9" t="str">
        <f t="shared" si="11"/>
        <v>Yes</v>
      </c>
    </row>
    <row r="59" spans="1:12" x14ac:dyDescent="0.25">
      <c r="A59" s="42" t="s">
        <v>1304</v>
      </c>
      <c r="B59" s="33" t="s">
        <v>217</v>
      </c>
      <c r="C59" s="43">
        <v>1409.8040592</v>
      </c>
      <c r="D59" s="11" t="str">
        <f t="shared" si="8"/>
        <v>N/A</v>
      </c>
      <c r="E59" s="43">
        <v>1341.7196045000001</v>
      </c>
      <c r="F59" s="11" t="str">
        <f t="shared" si="9"/>
        <v>N/A</v>
      </c>
      <c r="G59" s="43">
        <v>1472.7312955</v>
      </c>
      <c r="H59" s="11" t="str">
        <f t="shared" si="10"/>
        <v>N/A</v>
      </c>
      <c r="I59" s="12">
        <v>-4.83</v>
      </c>
      <c r="J59" s="12">
        <v>9.7639999999999993</v>
      </c>
      <c r="K59" s="41" t="s">
        <v>732</v>
      </c>
      <c r="L59" s="9" t="str">
        <f t="shared" si="11"/>
        <v>Yes</v>
      </c>
    </row>
    <row r="60" spans="1:12" x14ac:dyDescent="0.25">
      <c r="A60" s="42" t="s">
        <v>1305</v>
      </c>
      <c r="B60" s="33" t="s">
        <v>217</v>
      </c>
      <c r="C60" s="43">
        <v>2351.9227998000001</v>
      </c>
      <c r="D60" s="11" t="str">
        <f t="shared" si="8"/>
        <v>N/A</v>
      </c>
      <c r="E60" s="43">
        <v>1856.5874214999999</v>
      </c>
      <c r="F60" s="11" t="str">
        <f t="shared" si="9"/>
        <v>N/A</v>
      </c>
      <c r="G60" s="43">
        <v>1722.2559535</v>
      </c>
      <c r="H60" s="11" t="str">
        <f t="shared" si="10"/>
        <v>N/A</v>
      </c>
      <c r="I60" s="12">
        <v>-21.1</v>
      </c>
      <c r="J60" s="12">
        <v>-7.24</v>
      </c>
      <c r="K60" s="41" t="s">
        <v>732</v>
      </c>
      <c r="L60" s="9" t="str">
        <f t="shared" si="11"/>
        <v>Yes</v>
      </c>
    </row>
    <row r="61" spans="1:12" x14ac:dyDescent="0.25">
      <c r="A61" s="3" t="s">
        <v>1306</v>
      </c>
      <c r="B61" s="33" t="s">
        <v>217</v>
      </c>
      <c r="C61" s="43">
        <v>1234.7022563</v>
      </c>
      <c r="D61" s="11" t="str">
        <f t="shared" si="8"/>
        <v>N/A</v>
      </c>
      <c r="E61" s="43">
        <v>1122.0075423999999</v>
      </c>
      <c r="F61" s="11" t="str">
        <f t="shared" si="9"/>
        <v>N/A</v>
      </c>
      <c r="G61" s="43">
        <v>1159.7356665</v>
      </c>
      <c r="H61" s="11" t="str">
        <f t="shared" si="10"/>
        <v>N/A</v>
      </c>
      <c r="I61" s="12">
        <v>-9.1300000000000008</v>
      </c>
      <c r="J61" s="12">
        <v>3.363</v>
      </c>
      <c r="K61" s="41" t="s">
        <v>732</v>
      </c>
      <c r="L61" s="9" t="str">
        <f t="shared" si="11"/>
        <v>Yes</v>
      </c>
    </row>
    <row r="62" spans="1:12" x14ac:dyDescent="0.25">
      <c r="A62" s="3" t="s">
        <v>1307</v>
      </c>
      <c r="B62" s="33" t="s">
        <v>217</v>
      </c>
      <c r="C62" s="43">
        <v>1926.1591158000001</v>
      </c>
      <c r="D62" s="11" t="str">
        <f t="shared" si="8"/>
        <v>N/A</v>
      </c>
      <c r="E62" s="43">
        <v>1848.855274</v>
      </c>
      <c r="F62" s="11" t="str">
        <f t="shared" si="9"/>
        <v>N/A</v>
      </c>
      <c r="G62" s="43">
        <v>2079.8896952999999</v>
      </c>
      <c r="H62" s="11" t="str">
        <f t="shared" si="10"/>
        <v>N/A</v>
      </c>
      <c r="I62" s="12">
        <v>-4.01</v>
      </c>
      <c r="J62" s="12">
        <v>12.5</v>
      </c>
      <c r="K62" s="41" t="s">
        <v>732</v>
      </c>
      <c r="L62" s="9" t="str">
        <f t="shared" si="11"/>
        <v>Yes</v>
      </c>
    </row>
    <row r="63" spans="1:12" x14ac:dyDescent="0.25">
      <c r="A63" s="3" t="s">
        <v>1308</v>
      </c>
      <c r="B63" s="33" t="s">
        <v>217</v>
      </c>
      <c r="C63" s="43">
        <v>3968.9962221000001</v>
      </c>
      <c r="D63" s="11" t="str">
        <f t="shared" si="8"/>
        <v>N/A</v>
      </c>
      <c r="E63" s="43">
        <v>3854.1281906999998</v>
      </c>
      <c r="F63" s="11" t="str">
        <f t="shared" si="9"/>
        <v>N/A</v>
      </c>
      <c r="G63" s="43">
        <v>3899.1047282999998</v>
      </c>
      <c r="H63" s="11" t="str">
        <f t="shared" si="10"/>
        <v>N/A</v>
      </c>
      <c r="I63" s="12">
        <v>-2.89</v>
      </c>
      <c r="J63" s="12">
        <v>1.167</v>
      </c>
      <c r="K63" s="41" t="s">
        <v>732</v>
      </c>
      <c r="L63" s="9" t="str">
        <f t="shared" si="11"/>
        <v>Yes</v>
      </c>
    </row>
    <row r="64" spans="1:12" x14ac:dyDescent="0.25">
      <c r="A64" s="3" t="s">
        <v>1309</v>
      </c>
      <c r="B64" s="33" t="s">
        <v>217</v>
      </c>
      <c r="C64" s="43">
        <v>5848.1399468999998</v>
      </c>
      <c r="D64" s="11" t="str">
        <f t="shared" si="8"/>
        <v>N/A</v>
      </c>
      <c r="E64" s="43">
        <v>4410.8152609999997</v>
      </c>
      <c r="F64" s="11" t="str">
        <f t="shared" si="9"/>
        <v>N/A</v>
      </c>
      <c r="G64" s="43">
        <v>5959.0281690000002</v>
      </c>
      <c r="H64" s="11" t="str">
        <f t="shared" si="10"/>
        <v>N/A</v>
      </c>
      <c r="I64" s="12">
        <v>-24.6</v>
      </c>
      <c r="J64" s="12">
        <v>35.1</v>
      </c>
      <c r="K64" s="41" t="s">
        <v>732</v>
      </c>
      <c r="L64" s="9" t="str">
        <f t="shared" si="11"/>
        <v>No</v>
      </c>
    </row>
    <row r="65" spans="1:12" x14ac:dyDescent="0.25">
      <c r="A65" s="3" t="s">
        <v>1310</v>
      </c>
      <c r="B65" s="33" t="s">
        <v>217</v>
      </c>
      <c r="C65" s="43">
        <v>2785.4157114</v>
      </c>
      <c r="D65" s="11" t="str">
        <f t="shared" si="8"/>
        <v>N/A</v>
      </c>
      <c r="E65" s="43">
        <v>2698.5933525999999</v>
      </c>
      <c r="F65" s="11" t="str">
        <f t="shared" si="9"/>
        <v>N/A</v>
      </c>
      <c r="G65" s="43">
        <v>2818.5913479000001</v>
      </c>
      <c r="H65" s="11" t="str">
        <f t="shared" si="10"/>
        <v>N/A</v>
      </c>
      <c r="I65" s="12">
        <v>-3.12</v>
      </c>
      <c r="J65" s="12">
        <v>4.4470000000000001</v>
      </c>
      <c r="K65" s="41" t="s">
        <v>732</v>
      </c>
      <c r="L65" s="9" t="str">
        <f t="shared" si="11"/>
        <v>Yes</v>
      </c>
    </row>
    <row r="66" spans="1:12" x14ac:dyDescent="0.25">
      <c r="A66" s="3" t="s">
        <v>1311</v>
      </c>
      <c r="B66" s="33" t="s">
        <v>217</v>
      </c>
      <c r="C66" s="43">
        <v>2382.7613200999999</v>
      </c>
      <c r="D66" s="11" t="str">
        <f t="shared" si="8"/>
        <v>N/A</v>
      </c>
      <c r="E66" s="43">
        <v>2456.4699043000001</v>
      </c>
      <c r="F66" s="11" t="str">
        <f t="shared" si="9"/>
        <v>N/A</v>
      </c>
      <c r="G66" s="43">
        <v>2570.4819447999998</v>
      </c>
      <c r="H66" s="11" t="str">
        <f t="shared" si="10"/>
        <v>N/A</v>
      </c>
      <c r="I66" s="12">
        <v>3.093</v>
      </c>
      <c r="J66" s="12">
        <v>4.641</v>
      </c>
      <c r="K66" s="41" t="s">
        <v>732</v>
      </c>
      <c r="L66" s="9" t="str">
        <f t="shared" si="11"/>
        <v>Yes</v>
      </c>
    </row>
    <row r="67" spans="1:12" x14ac:dyDescent="0.25">
      <c r="A67" s="3" t="s">
        <v>1312</v>
      </c>
      <c r="B67" s="33" t="s">
        <v>217</v>
      </c>
      <c r="C67" s="43">
        <v>1504.8605113000001</v>
      </c>
      <c r="D67" s="11" t="str">
        <f t="shared" si="8"/>
        <v>N/A</v>
      </c>
      <c r="E67" s="43">
        <v>1688.2879736</v>
      </c>
      <c r="F67" s="11" t="str">
        <f t="shared" si="9"/>
        <v>N/A</v>
      </c>
      <c r="G67" s="43">
        <v>1773.7358285</v>
      </c>
      <c r="H67" s="11" t="str">
        <f t="shared" si="10"/>
        <v>N/A</v>
      </c>
      <c r="I67" s="12">
        <v>12.19</v>
      </c>
      <c r="J67" s="12">
        <v>5.0609999999999999</v>
      </c>
      <c r="K67" s="41" t="s">
        <v>732</v>
      </c>
      <c r="L67" s="9" t="str">
        <f t="shared" si="11"/>
        <v>Yes</v>
      </c>
    </row>
    <row r="68" spans="1:12" x14ac:dyDescent="0.25">
      <c r="A68" s="2" t="s">
        <v>1313</v>
      </c>
      <c r="B68" s="33" t="s">
        <v>217</v>
      </c>
      <c r="C68" s="43">
        <v>2532.8239918999998</v>
      </c>
      <c r="D68" s="11" t="str">
        <f t="shared" si="8"/>
        <v>N/A</v>
      </c>
      <c r="E68" s="43">
        <v>2273.1852282</v>
      </c>
      <c r="F68" s="11" t="str">
        <f t="shared" si="9"/>
        <v>N/A</v>
      </c>
      <c r="G68" s="43">
        <v>2410.3737722999999</v>
      </c>
      <c r="H68" s="11" t="str">
        <f t="shared" si="10"/>
        <v>N/A</v>
      </c>
      <c r="I68" s="12">
        <v>-10.3</v>
      </c>
      <c r="J68" s="12">
        <v>6.0350000000000001</v>
      </c>
      <c r="K68" s="41" t="s">
        <v>732</v>
      </c>
      <c r="L68" s="9" t="str">
        <f t="shared" si="11"/>
        <v>Yes</v>
      </c>
    </row>
    <row r="69" spans="1:12" x14ac:dyDescent="0.25">
      <c r="A69" s="2" t="s">
        <v>1314</v>
      </c>
      <c r="B69" s="33" t="s">
        <v>217</v>
      </c>
      <c r="C69" s="43">
        <v>3437.0208059000001</v>
      </c>
      <c r="D69" s="11" t="str">
        <f t="shared" si="8"/>
        <v>N/A</v>
      </c>
      <c r="E69" s="43">
        <v>4085.2897570999999</v>
      </c>
      <c r="F69" s="11" t="str">
        <f t="shared" si="9"/>
        <v>N/A</v>
      </c>
      <c r="G69" s="43">
        <v>4385.0637317000001</v>
      </c>
      <c r="H69" s="11" t="str">
        <f t="shared" si="10"/>
        <v>N/A</v>
      </c>
      <c r="I69" s="12">
        <v>18.86</v>
      </c>
      <c r="J69" s="12">
        <v>7.3380000000000001</v>
      </c>
      <c r="K69" s="41" t="s">
        <v>732</v>
      </c>
      <c r="L69" s="9" t="str">
        <f t="shared" si="11"/>
        <v>Yes</v>
      </c>
    </row>
    <row r="70" spans="1:12" x14ac:dyDescent="0.25">
      <c r="A70" s="42" t="s">
        <v>1315</v>
      </c>
      <c r="B70" s="33" t="s">
        <v>217</v>
      </c>
      <c r="C70" s="43">
        <v>1867.5732857</v>
      </c>
      <c r="D70" s="11" t="str">
        <f t="shared" si="8"/>
        <v>N/A</v>
      </c>
      <c r="E70" s="43">
        <v>2031.1286571999999</v>
      </c>
      <c r="F70" s="11" t="str">
        <f t="shared" si="9"/>
        <v>N/A</v>
      </c>
      <c r="G70" s="43">
        <v>2084.0551478000002</v>
      </c>
      <c r="H70" s="11" t="str">
        <f t="shared" si="10"/>
        <v>N/A</v>
      </c>
      <c r="I70" s="12">
        <v>8.7579999999999991</v>
      </c>
      <c r="J70" s="12">
        <v>2.6059999999999999</v>
      </c>
      <c r="K70" s="41" t="s">
        <v>732</v>
      </c>
      <c r="L70" s="9" t="str">
        <f t="shared" si="11"/>
        <v>Yes</v>
      </c>
    </row>
    <row r="71" spans="1:12" x14ac:dyDescent="0.25">
      <c r="A71" s="42" t="s">
        <v>1316</v>
      </c>
      <c r="B71" s="33" t="s">
        <v>217</v>
      </c>
      <c r="C71" s="43">
        <v>4655.0127093999999</v>
      </c>
      <c r="D71" s="11" t="str">
        <f t="shared" si="8"/>
        <v>N/A</v>
      </c>
      <c r="E71" s="43">
        <v>3974.9909358</v>
      </c>
      <c r="F71" s="11" t="str">
        <f t="shared" si="9"/>
        <v>N/A</v>
      </c>
      <c r="G71" s="43">
        <v>5078.7667219000004</v>
      </c>
      <c r="H71" s="11" t="str">
        <f t="shared" si="10"/>
        <v>N/A</v>
      </c>
      <c r="I71" s="12">
        <v>-14.6</v>
      </c>
      <c r="J71" s="12">
        <v>27.77</v>
      </c>
      <c r="K71" s="41" t="s">
        <v>732</v>
      </c>
      <c r="L71" s="9" t="str">
        <f t="shared" si="11"/>
        <v>Yes</v>
      </c>
    </row>
    <row r="72" spans="1:12" x14ac:dyDescent="0.25">
      <c r="A72" s="42" t="s">
        <v>1624</v>
      </c>
      <c r="B72" s="33" t="s">
        <v>217</v>
      </c>
      <c r="C72" s="43">
        <v>1497087964</v>
      </c>
      <c r="D72" s="11" t="str">
        <f t="shared" ref="D72:D135" si="12">IF($B72="N/A","N/A",IF(C72&gt;10,"No",IF(C72&lt;-10,"No","Yes")))</f>
        <v>N/A</v>
      </c>
      <c r="E72" s="43">
        <v>1682296305</v>
      </c>
      <c r="F72" s="11" t="str">
        <f t="shared" ref="F72:F135" si="13">IF($B72="N/A","N/A",IF(E72&gt;10,"No",IF(E72&lt;-10,"No","Yes")))</f>
        <v>N/A</v>
      </c>
      <c r="G72" s="43">
        <v>1895573848</v>
      </c>
      <c r="H72" s="11" t="str">
        <f t="shared" ref="H72:H135" si="14">IF($B72="N/A","N/A",IF(G72&gt;10,"No",IF(G72&lt;-10,"No","Yes")))</f>
        <v>N/A</v>
      </c>
      <c r="I72" s="12">
        <v>12.37</v>
      </c>
      <c r="J72" s="12">
        <v>12.68</v>
      </c>
      <c r="K72" s="41" t="s">
        <v>732</v>
      </c>
      <c r="L72" s="9" t="str">
        <f t="shared" ref="L72:L132" si="15">IF(J72="Div by 0", "N/A", IF(K72="N/A","N/A", IF(J72&gt;VALUE(MID(K72,1,2)), "No", IF(J72&lt;-1*VALUE(MID(K72,1,2)), "No", "Yes"))))</f>
        <v>Yes</v>
      </c>
    </row>
    <row r="73" spans="1:12" x14ac:dyDescent="0.25">
      <c r="A73" s="42" t="s">
        <v>1625</v>
      </c>
      <c r="B73" s="33" t="s">
        <v>217</v>
      </c>
      <c r="C73" s="34">
        <v>159713</v>
      </c>
      <c r="D73" s="11" t="str">
        <f t="shared" si="12"/>
        <v>N/A</v>
      </c>
      <c r="E73" s="34">
        <v>175668</v>
      </c>
      <c r="F73" s="11" t="str">
        <f t="shared" si="13"/>
        <v>N/A</v>
      </c>
      <c r="G73" s="34">
        <v>182359</v>
      </c>
      <c r="H73" s="11" t="str">
        <f t="shared" si="14"/>
        <v>N/A</v>
      </c>
      <c r="I73" s="12">
        <v>9.99</v>
      </c>
      <c r="J73" s="12">
        <v>3.8090000000000002</v>
      </c>
      <c r="K73" s="41" t="s">
        <v>732</v>
      </c>
      <c r="L73" s="9" t="str">
        <f t="shared" si="15"/>
        <v>Yes</v>
      </c>
    </row>
    <row r="74" spans="1:12" x14ac:dyDescent="0.25">
      <c r="A74" s="42" t="s">
        <v>1317</v>
      </c>
      <c r="B74" s="33" t="s">
        <v>217</v>
      </c>
      <c r="C74" s="43">
        <v>9373.6136946000006</v>
      </c>
      <c r="D74" s="11" t="str">
        <f t="shared" si="12"/>
        <v>N/A</v>
      </c>
      <c r="E74" s="43">
        <v>9576.5666199999996</v>
      </c>
      <c r="F74" s="11" t="str">
        <f t="shared" si="13"/>
        <v>N/A</v>
      </c>
      <c r="G74" s="43">
        <v>10394.737019</v>
      </c>
      <c r="H74" s="11" t="str">
        <f t="shared" si="14"/>
        <v>N/A</v>
      </c>
      <c r="I74" s="12">
        <v>2.165</v>
      </c>
      <c r="J74" s="12">
        <v>8.5429999999999993</v>
      </c>
      <c r="K74" s="41" t="s">
        <v>732</v>
      </c>
      <c r="L74" s="9" t="str">
        <f t="shared" si="15"/>
        <v>Yes</v>
      </c>
    </row>
    <row r="75" spans="1:12" x14ac:dyDescent="0.25">
      <c r="A75" s="42" t="s">
        <v>1318</v>
      </c>
      <c r="B75" s="33" t="s">
        <v>217</v>
      </c>
      <c r="C75" s="34">
        <v>6.6125550206000003</v>
      </c>
      <c r="D75" s="11" t="str">
        <f t="shared" si="12"/>
        <v>N/A</v>
      </c>
      <c r="E75" s="34">
        <v>6.2590227019000002</v>
      </c>
      <c r="F75" s="11" t="str">
        <f t="shared" si="13"/>
        <v>N/A</v>
      </c>
      <c r="G75" s="34">
        <v>6.3460701143999998</v>
      </c>
      <c r="H75" s="11" t="str">
        <f t="shared" si="14"/>
        <v>N/A</v>
      </c>
      <c r="I75" s="12">
        <v>-5.35</v>
      </c>
      <c r="J75" s="12">
        <v>1.391</v>
      </c>
      <c r="K75" s="41" t="s">
        <v>732</v>
      </c>
      <c r="L75" s="9" t="str">
        <f t="shared" si="15"/>
        <v>Yes</v>
      </c>
    </row>
    <row r="76" spans="1:12" ht="25" x14ac:dyDescent="0.25">
      <c r="A76" s="42" t="s">
        <v>548</v>
      </c>
      <c r="B76" s="33" t="s">
        <v>217</v>
      </c>
      <c r="C76" s="43">
        <v>3025716</v>
      </c>
      <c r="D76" s="11" t="str">
        <f t="shared" si="12"/>
        <v>N/A</v>
      </c>
      <c r="E76" s="43">
        <v>1995471</v>
      </c>
      <c r="F76" s="11" t="str">
        <f t="shared" si="13"/>
        <v>N/A</v>
      </c>
      <c r="G76" s="43">
        <v>859956</v>
      </c>
      <c r="H76" s="11" t="str">
        <f t="shared" si="14"/>
        <v>N/A</v>
      </c>
      <c r="I76" s="12">
        <v>-34</v>
      </c>
      <c r="J76" s="12">
        <v>-56.9</v>
      </c>
      <c r="K76" s="41" t="s">
        <v>732</v>
      </c>
      <c r="L76" s="9" t="str">
        <f t="shared" si="15"/>
        <v>No</v>
      </c>
    </row>
    <row r="77" spans="1:12" x14ac:dyDescent="0.25">
      <c r="A77" s="42" t="s">
        <v>549</v>
      </c>
      <c r="B77" s="33" t="s">
        <v>217</v>
      </c>
      <c r="C77" s="34">
        <v>20</v>
      </c>
      <c r="D77" s="11" t="str">
        <f t="shared" si="12"/>
        <v>N/A</v>
      </c>
      <c r="E77" s="34">
        <v>13</v>
      </c>
      <c r="F77" s="11" t="str">
        <f t="shared" si="13"/>
        <v>N/A</v>
      </c>
      <c r="G77" s="34">
        <v>11</v>
      </c>
      <c r="H77" s="11" t="str">
        <f t="shared" si="14"/>
        <v>N/A</v>
      </c>
      <c r="I77" s="12">
        <v>-35</v>
      </c>
      <c r="J77" s="12">
        <v>-38.5</v>
      </c>
      <c r="K77" s="41" t="s">
        <v>732</v>
      </c>
      <c r="L77" s="9" t="str">
        <f t="shared" si="15"/>
        <v>No</v>
      </c>
    </row>
    <row r="78" spans="1:12" x14ac:dyDescent="0.25">
      <c r="A78" s="42" t="s">
        <v>1319</v>
      </c>
      <c r="B78" s="33" t="s">
        <v>217</v>
      </c>
      <c r="C78" s="43">
        <v>151285.79999999999</v>
      </c>
      <c r="D78" s="11" t="str">
        <f t="shared" si="12"/>
        <v>N/A</v>
      </c>
      <c r="E78" s="43">
        <v>153497.76923000001</v>
      </c>
      <c r="F78" s="11" t="str">
        <f t="shared" si="13"/>
        <v>N/A</v>
      </c>
      <c r="G78" s="43">
        <v>107494.5</v>
      </c>
      <c r="H78" s="11" t="str">
        <f t="shared" si="14"/>
        <v>N/A</v>
      </c>
      <c r="I78" s="12">
        <v>1.462</v>
      </c>
      <c r="J78" s="12">
        <v>-30</v>
      </c>
      <c r="K78" s="41" t="s">
        <v>732</v>
      </c>
      <c r="L78" s="9" t="str">
        <f t="shared" si="15"/>
        <v>Yes</v>
      </c>
    </row>
    <row r="79" spans="1:12" ht="25" x14ac:dyDescent="0.25">
      <c r="A79" s="42" t="s">
        <v>550</v>
      </c>
      <c r="B79" s="33" t="s">
        <v>217</v>
      </c>
      <c r="C79" s="43">
        <v>0</v>
      </c>
      <c r="D79" s="11" t="str">
        <f t="shared" si="12"/>
        <v>N/A</v>
      </c>
      <c r="E79" s="43">
        <v>0</v>
      </c>
      <c r="F79" s="11" t="str">
        <f t="shared" si="13"/>
        <v>N/A</v>
      </c>
      <c r="G79" s="43">
        <v>0</v>
      </c>
      <c r="H79" s="11" t="str">
        <f t="shared" si="14"/>
        <v>N/A</v>
      </c>
      <c r="I79" s="12" t="s">
        <v>1742</v>
      </c>
      <c r="J79" s="12" t="s">
        <v>1742</v>
      </c>
      <c r="K79" s="41" t="s">
        <v>732</v>
      </c>
      <c r="L79" s="9" t="str">
        <f t="shared" si="15"/>
        <v>N/A</v>
      </c>
    </row>
    <row r="80" spans="1:12" x14ac:dyDescent="0.25">
      <c r="A80" s="42" t="s">
        <v>551</v>
      </c>
      <c r="B80" s="33" t="s">
        <v>217</v>
      </c>
      <c r="C80" s="34">
        <v>0</v>
      </c>
      <c r="D80" s="11" t="str">
        <f t="shared" si="12"/>
        <v>N/A</v>
      </c>
      <c r="E80" s="34">
        <v>0</v>
      </c>
      <c r="F80" s="11" t="str">
        <f t="shared" si="13"/>
        <v>N/A</v>
      </c>
      <c r="G80" s="34">
        <v>0</v>
      </c>
      <c r="H80" s="11" t="str">
        <f t="shared" si="14"/>
        <v>N/A</v>
      </c>
      <c r="I80" s="12" t="s">
        <v>1742</v>
      </c>
      <c r="J80" s="12" t="s">
        <v>1742</v>
      </c>
      <c r="K80" s="41" t="s">
        <v>732</v>
      </c>
      <c r="L80" s="9" t="str">
        <f t="shared" si="15"/>
        <v>N/A</v>
      </c>
    </row>
    <row r="81" spans="1:12" ht="25" x14ac:dyDescent="0.25">
      <c r="A81" s="42" t="s">
        <v>1320</v>
      </c>
      <c r="B81" s="33" t="s">
        <v>217</v>
      </c>
      <c r="C81" s="43" t="s">
        <v>1742</v>
      </c>
      <c r="D81" s="11" t="str">
        <f t="shared" si="12"/>
        <v>N/A</v>
      </c>
      <c r="E81" s="43" t="s">
        <v>1742</v>
      </c>
      <c r="F81" s="11" t="str">
        <f t="shared" si="13"/>
        <v>N/A</v>
      </c>
      <c r="G81" s="43" t="s">
        <v>1742</v>
      </c>
      <c r="H81" s="11" t="str">
        <f t="shared" si="14"/>
        <v>N/A</v>
      </c>
      <c r="I81" s="12" t="s">
        <v>1742</v>
      </c>
      <c r="J81" s="12" t="s">
        <v>1742</v>
      </c>
      <c r="K81" s="41" t="s">
        <v>732</v>
      </c>
      <c r="L81" s="9" t="str">
        <f t="shared" si="15"/>
        <v>N/A</v>
      </c>
    </row>
    <row r="82" spans="1:12" x14ac:dyDescent="0.25">
      <c r="A82" s="42" t="s">
        <v>552</v>
      </c>
      <c r="B82" s="33" t="s">
        <v>217</v>
      </c>
      <c r="C82" s="43">
        <v>119143665</v>
      </c>
      <c r="D82" s="11" t="str">
        <f t="shared" si="12"/>
        <v>N/A</v>
      </c>
      <c r="E82" s="43">
        <v>117690287</v>
      </c>
      <c r="F82" s="11" t="str">
        <f t="shared" si="13"/>
        <v>N/A</v>
      </c>
      <c r="G82" s="43">
        <v>119253067</v>
      </c>
      <c r="H82" s="11" t="str">
        <f t="shared" si="14"/>
        <v>N/A</v>
      </c>
      <c r="I82" s="12">
        <v>-1.22</v>
      </c>
      <c r="J82" s="12">
        <v>1.3280000000000001</v>
      </c>
      <c r="K82" s="41" t="s">
        <v>732</v>
      </c>
      <c r="L82" s="9" t="str">
        <f t="shared" si="15"/>
        <v>Yes</v>
      </c>
    </row>
    <row r="83" spans="1:12" x14ac:dyDescent="0.25">
      <c r="A83" s="42" t="s">
        <v>553</v>
      </c>
      <c r="B83" s="33" t="s">
        <v>217</v>
      </c>
      <c r="C83" s="34">
        <v>1000</v>
      </c>
      <c r="D83" s="11" t="str">
        <f t="shared" si="12"/>
        <v>N/A</v>
      </c>
      <c r="E83" s="34">
        <v>980</v>
      </c>
      <c r="F83" s="11" t="str">
        <f t="shared" si="13"/>
        <v>N/A</v>
      </c>
      <c r="G83" s="34">
        <v>957</v>
      </c>
      <c r="H83" s="11" t="str">
        <f t="shared" si="14"/>
        <v>N/A</v>
      </c>
      <c r="I83" s="12">
        <v>-2</v>
      </c>
      <c r="J83" s="12">
        <v>-2.35</v>
      </c>
      <c r="K83" s="41" t="s">
        <v>732</v>
      </c>
      <c r="L83" s="9" t="str">
        <f t="shared" si="15"/>
        <v>Yes</v>
      </c>
    </row>
    <row r="84" spans="1:12" x14ac:dyDescent="0.25">
      <c r="A84" s="42" t="s">
        <v>1321</v>
      </c>
      <c r="B84" s="33" t="s">
        <v>217</v>
      </c>
      <c r="C84" s="43">
        <v>119143.66499999999</v>
      </c>
      <c r="D84" s="11" t="str">
        <f t="shared" si="12"/>
        <v>N/A</v>
      </c>
      <c r="E84" s="43">
        <v>120092.12959</v>
      </c>
      <c r="F84" s="11" t="str">
        <f t="shared" si="13"/>
        <v>N/A</v>
      </c>
      <c r="G84" s="43">
        <v>124611.35528</v>
      </c>
      <c r="H84" s="11" t="str">
        <f t="shared" si="14"/>
        <v>N/A</v>
      </c>
      <c r="I84" s="12">
        <v>0.79610000000000003</v>
      </c>
      <c r="J84" s="12">
        <v>3.7629999999999999</v>
      </c>
      <c r="K84" s="41" t="s">
        <v>732</v>
      </c>
      <c r="L84" s="9" t="str">
        <f t="shared" si="15"/>
        <v>Yes</v>
      </c>
    </row>
    <row r="85" spans="1:12" x14ac:dyDescent="0.25">
      <c r="A85" s="42" t="s">
        <v>554</v>
      </c>
      <c r="B85" s="33" t="s">
        <v>217</v>
      </c>
      <c r="C85" s="43">
        <v>216156000</v>
      </c>
      <c r="D85" s="11" t="str">
        <f t="shared" si="12"/>
        <v>N/A</v>
      </c>
      <c r="E85" s="43">
        <v>243335889</v>
      </c>
      <c r="F85" s="11" t="str">
        <f t="shared" si="13"/>
        <v>N/A</v>
      </c>
      <c r="G85" s="43">
        <v>273672325</v>
      </c>
      <c r="H85" s="11" t="str">
        <f t="shared" si="14"/>
        <v>N/A</v>
      </c>
      <c r="I85" s="12">
        <v>12.57</v>
      </c>
      <c r="J85" s="12">
        <v>12.47</v>
      </c>
      <c r="K85" s="41" t="s">
        <v>732</v>
      </c>
      <c r="L85" s="9" t="str">
        <f t="shared" si="15"/>
        <v>Yes</v>
      </c>
    </row>
    <row r="86" spans="1:12" x14ac:dyDescent="0.25">
      <c r="A86" s="42" t="s">
        <v>555</v>
      </c>
      <c r="B86" s="33" t="s">
        <v>217</v>
      </c>
      <c r="C86" s="34">
        <v>5610</v>
      </c>
      <c r="D86" s="11" t="str">
        <f t="shared" si="12"/>
        <v>N/A</v>
      </c>
      <c r="E86" s="34">
        <v>5924</v>
      </c>
      <c r="F86" s="11" t="str">
        <f t="shared" si="13"/>
        <v>N/A</v>
      </c>
      <c r="G86" s="34">
        <v>6005</v>
      </c>
      <c r="H86" s="11" t="str">
        <f t="shared" si="14"/>
        <v>N/A</v>
      </c>
      <c r="I86" s="12">
        <v>5.5970000000000004</v>
      </c>
      <c r="J86" s="12">
        <v>1.367</v>
      </c>
      <c r="K86" s="41" t="s">
        <v>732</v>
      </c>
      <c r="L86" s="9" t="str">
        <f t="shared" si="15"/>
        <v>Yes</v>
      </c>
    </row>
    <row r="87" spans="1:12" x14ac:dyDescent="0.25">
      <c r="A87" s="42" t="s">
        <v>1322</v>
      </c>
      <c r="B87" s="33" t="s">
        <v>217</v>
      </c>
      <c r="C87" s="43">
        <v>38530.481283000001</v>
      </c>
      <c r="D87" s="11" t="str">
        <f t="shared" si="12"/>
        <v>N/A</v>
      </c>
      <c r="E87" s="43">
        <v>41076.281060000001</v>
      </c>
      <c r="F87" s="11" t="str">
        <f t="shared" si="13"/>
        <v>N/A</v>
      </c>
      <c r="G87" s="43">
        <v>45574.075770000003</v>
      </c>
      <c r="H87" s="11" t="str">
        <f t="shared" si="14"/>
        <v>N/A</v>
      </c>
      <c r="I87" s="12">
        <v>6.6070000000000002</v>
      </c>
      <c r="J87" s="12">
        <v>10.95</v>
      </c>
      <c r="K87" s="41" t="s">
        <v>732</v>
      </c>
      <c r="L87" s="9" t="str">
        <f t="shared" si="15"/>
        <v>Yes</v>
      </c>
    </row>
    <row r="88" spans="1:12" ht="25" x14ac:dyDescent="0.25">
      <c r="A88" s="42" t="s">
        <v>556</v>
      </c>
      <c r="B88" s="33" t="s">
        <v>217</v>
      </c>
      <c r="C88" s="43">
        <v>521196193</v>
      </c>
      <c r="D88" s="11" t="str">
        <f t="shared" si="12"/>
        <v>N/A</v>
      </c>
      <c r="E88" s="43">
        <v>617134636</v>
      </c>
      <c r="F88" s="11" t="str">
        <f t="shared" si="13"/>
        <v>N/A</v>
      </c>
      <c r="G88" s="43">
        <v>713159685</v>
      </c>
      <c r="H88" s="11" t="str">
        <f t="shared" si="14"/>
        <v>N/A</v>
      </c>
      <c r="I88" s="12">
        <v>18.41</v>
      </c>
      <c r="J88" s="12">
        <v>15.56</v>
      </c>
      <c r="K88" s="41" t="s">
        <v>732</v>
      </c>
      <c r="L88" s="9" t="str">
        <f t="shared" si="15"/>
        <v>Yes</v>
      </c>
    </row>
    <row r="89" spans="1:12" x14ac:dyDescent="0.25">
      <c r="A89" s="42" t="s">
        <v>557</v>
      </c>
      <c r="B89" s="33" t="s">
        <v>217</v>
      </c>
      <c r="C89" s="34">
        <v>763819</v>
      </c>
      <c r="D89" s="11" t="str">
        <f t="shared" si="12"/>
        <v>N/A</v>
      </c>
      <c r="E89" s="34">
        <v>865948</v>
      </c>
      <c r="F89" s="11" t="str">
        <f t="shared" si="13"/>
        <v>N/A</v>
      </c>
      <c r="G89" s="34">
        <v>1004444</v>
      </c>
      <c r="H89" s="11" t="str">
        <f t="shared" si="14"/>
        <v>N/A</v>
      </c>
      <c r="I89" s="12">
        <v>13.37</v>
      </c>
      <c r="J89" s="12">
        <v>15.99</v>
      </c>
      <c r="K89" s="41" t="s">
        <v>732</v>
      </c>
      <c r="L89" s="9" t="str">
        <f t="shared" si="15"/>
        <v>Yes</v>
      </c>
    </row>
    <row r="90" spans="1:12" x14ac:dyDescent="0.25">
      <c r="A90" s="42" t="s">
        <v>1323</v>
      </c>
      <c r="B90" s="33" t="s">
        <v>217</v>
      </c>
      <c r="C90" s="43">
        <v>682.35562745000004</v>
      </c>
      <c r="D90" s="11" t="str">
        <f t="shared" si="12"/>
        <v>N/A</v>
      </c>
      <c r="E90" s="43">
        <v>712.66939353999999</v>
      </c>
      <c r="F90" s="11" t="str">
        <f t="shared" si="13"/>
        <v>N/A</v>
      </c>
      <c r="G90" s="43">
        <v>710.00442533</v>
      </c>
      <c r="H90" s="11" t="str">
        <f t="shared" si="14"/>
        <v>N/A</v>
      </c>
      <c r="I90" s="12">
        <v>4.4429999999999996</v>
      </c>
      <c r="J90" s="12">
        <v>-0.374</v>
      </c>
      <c r="K90" s="41" t="s">
        <v>732</v>
      </c>
      <c r="L90" s="9" t="str">
        <f t="shared" si="15"/>
        <v>Yes</v>
      </c>
    </row>
    <row r="91" spans="1:12" x14ac:dyDescent="0.25">
      <c r="A91" s="42" t="s">
        <v>558</v>
      </c>
      <c r="B91" s="33" t="s">
        <v>217</v>
      </c>
      <c r="C91" s="43">
        <v>35521848</v>
      </c>
      <c r="D91" s="11" t="str">
        <f t="shared" si="12"/>
        <v>N/A</v>
      </c>
      <c r="E91" s="43">
        <v>25618309</v>
      </c>
      <c r="F91" s="11" t="str">
        <f t="shared" si="13"/>
        <v>N/A</v>
      </c>
      <c r="G91" s="43">
        <v>33036363</v>
      </c>
      <c r="H91" s="11" t="str">
        <f t="shared" si="14"/>
        <v>N/A</v>
      </c>
      <c r="I91" s="12">
        <v>-27.9</v>
      </c>
      <c r="J91" s="12">
        <v>28.96</v>
      </c>
      <c r="K91" s="41" t="s">
        <v>732</v>
      </c>
      <c r="L91" s="9" t="str">
        <f t="shared" si="15"/>
        <v>Yes</v>
      </c>
    </row>
    <row r="92" spans="1:12" x14ac:dyDescent="0.25">
      <c r="A92" s="42" t="s">
        <v>559</v>
      </c>
      <c r="B92" s="33" t="s">
        <v>217</v>
      </c>
      <c r="C92" s="34">
        <v>133260</v>
      </c>
      <c r="D92" s="11" t="str">
        <f t="shared" si="12"/>
        <v>N/A</v>
      </c>
      <c r="E92" s="34">
        <v>108581</v>
      </c>
      <c r="F92" s="11" t="str">
        <f t="shared" si="13"/>
        <v>N/A</v>
      </c>
      <c r="G92" s="34">
        <v>138573</v>
      </c>
      <c r="H92" s="11" t="str">
        <f t="shared" si="14"/>
        <v>N/A</v>
      </c>
      <c r="I92" s="12">
        <v>-18.5</v>
      </c>
      <c r="J92" s="12">
        <v>27.62</v>
      </c>
      <c r="K92" s="41" t="s">
        <v>732</v>
      </c>
      <c r="L92" s="9" t="str">
        <f t="shared" si="15"/>
        <v>Yes</v>
      </c>
    </row>
    <row r="93" spans="1:12" x14ac:dyDescent="0.25">
      <c r="A93" s="42" t="s">
        <v>1324</v>
      </c>
      <c r="B93" s="33" t="s">
        <v>217</v>
      </c>
      <c r="C93" s="43">
        <v>266.56046825999999</v>
      </c>
      <c r="D93" s="11" t="str">
        <f t="shared" si="12"/>
        <v>N/A</v>
      </c>
      <c r="E93" s="43">
        <v>235.93730947</v>
      </c>
      <c r="F93" s="11" t="str">
        <f t="shared" si="13"/>
        <v>N/A</v>
      </c>
      <c r="G93" s="43">
        <v>238.40403975000001</v>
      </c>
      <c r="H93" s="11" t="str">
        <f t="shared" si="14"/>
        <v>N/A</v>
      </c>
      <c r="I93" s="12">
        <v>-11.5</v>
      </c>
      <c r="J93" s="12">
        <v>1.046</v>
      </c>
      <c r="K93" s="41" t="s">
        <v>732</v>
      </c>
      <c r="L93" s="9" t="str">
        <f t="shared" si="15"/>
        <v>Yes</v>
      </c>
    </row>
    <row r="94" spans="1:12" ht="25" x14ac:dyDescent="0.25">
      <c r="A94" s="42" t="s">
        <v>560</v>
      </c>
      <c r="B94" s="33" t="s">
        <v>217</v>
      </c>
      <c r="C94" s="43">
        <v>8335441</v>
      </c>
      <c r="D94" s="11" t="str">
        <f t="shared" si="12"/>
        <v>N/A</v>
      </c>
      <c r="E94" s="43">
        <v>3558660</v>
      </c>
      <c r="F94" s="11" t="str">
        <f t="shared" si="13"/>
        <v>N/A</v>
      </c>
      <c r="G94" s="43">
        <v>4288320</v>
      </c>
      <c r="H94" s="11" t="str">
        <f t="shared" si="14"/>
        <v>N/A</v>
      </c>
      <c r="I94" s="12">
        <v>-57.3</v>
      </c>
      <c r="J94" s="12">
        <v>20.5</v>
      </c>
      <c r="K94" s="41" t="s">
        <v>732</v>
      </c>
      <c r="L94" s="9" t="str">
        <f t="shared" si="15"/>
        <v>Yes</v>
      </c>
    </row>
    <row r="95" spans="1:12" x14ac:dyDescent="0.25">
      <c r="A95" s="42" t="s">
        <v>561</v>
      </c>
      <c r="B95" s="33" t="s">
        <v>217</v>
      </c>
      <c r="C95" s="34">
        <v>75915</v>
      </c>
      <c r="D95" s="11" t="str">
        <f t="shared" si="12"/>
        <v>N/A</v>
      </c>
      <c r="E95" s="34">
        <v>23681</v>
      </c>
      <c r="F95" s="11" t="str">
        <f t="shared" si="13"/>
        <v>N/A</v>
      </c>
      <c r="G95" s="34">
        <v>28665</v>
      </c>
      <c r="H95" s="11" t="str">
        <f t="shared" si="14"/>
        <v>N/A</v>
      </c>
      <c r="I95" s="12">
        <v>-68.8</v>
      </c>
      <c r="J95" s="12">
        <v>21.05</v>
      </c>
      <c r="K95" s="41" t="s">
        <v>732</v>
      </c>
      <c r="L95" s="9" t="str">
        <f t="shared" si="15"/>
        <v>Yes</v>
      </c>
    </row>
    <row r="96" spans="1:12" ht="25" x14ac:dyDescent="0.25">
      <c r="A96" s="42" t="s">
        <v>1325</v>
      </c>
      <c r="B96" s="33" t="s">
        <v>217</v>
      </c>
      <c r="C96" s="43">
        <v>109.79965751</v>
      </c>
      <c r="D96" s="11" t="str">
        <f t="shared" si="12"/>
        <v>N/A</v>
      </c>
      <c r="E96" s="43">
        <v>150.27490392999999</v>
      </c>
      <c r="F96" s="11" t="str">
        <f t="shared" si="13"/>
        <v>N/A</v>
      </c>
      <c r="G96" s="43">
        <v>149.60125589</v>
      </c>
      <c r="H96" s="11" t="str">
        <f t="shared" si="14"/>
        <v>N/A</v>
      </c>
      <c r="I96" s="12">
        <v>36.86</v>
      </c>
      <c r="J96" s="12">
        <v>-0.44800000000000001</v>
      </c>
      <c r="K96" s="41" t="s">
        <v>732</v>
      </c>
      <c r="L96" s="9" t="str">
        <f t="shared" si="15"/>
        <v>Yes</v>
      </c>
    </row>
    <row r="97" spans="1:12" ht="25" x14ac:dyDescent="0.25">
      <c r="A97" s="42" t="s">
        <v>562</v>
      </c>
      <c r="B97" s="33" t="s">
        <v>217</v>
      </c>
      <c r="C97" s="43">
        <v>299813344</v>
      </c>
      <c r="D97" s="11" t="str">
        <f t="shared" si="12"/>
        <v>N/A</v>
      </c>
      <c r="E97" s="43">
        <v>324562070</v>
      </c>
      <c r="F97" s="11" t="str">
        <f t="shared" si="13"/>
        <v>N/A</v>
      </c>
      <c r="G97" s="43">
        <v>386938680</v>
      </c>
      <c r="H97" s="11" t="str">
        <f t="shared" si="14"/>
        <v>N/A</v>
      </c>
      <c r="I97" s="12">
        <v>8.2550000000000008</v>
      </c>
      <c r="J97" s="12">
        <v>19.22</v>
      </c>
      <c r="K97" s="41" t="s">
        <v>732</v>
      </c>
      <c r="L97" s="9" t="str">
        <f t="shared" si="15"/>
        <v>Yes</v>
      </c>
    </row>
    <row r="98" spans="1:12" x14ac:dyDescent="0.25">
      <c r="A98" s="42" t="s">
        <v>563</v>
      </c>
      <c r="B98" s="33" t="s">
        <v>217</v>
      </c>
      <c r="C98" s="34">
        <v>399873</v>
      </c>
      <c r="D98" s="11" t="str">
        <f t="shared" si="12"/>
        <v>N/A</v>
      </c>
      <c r="E98" s="34">
        <v>497491</v>
      </c>
      <c r="F98" s="11" t="str">
        <f t="shared" si="13"/>
        <v>N/A</v>
      </c>
      <c r="G98" s="34">
        <v>566190</v>
      </c>
      <c r="H98" s="11" t="str">
        <f t="shared" si="14"/>
        <v>N/A</v>
      </c>
      <c r="I98" s="12">
        <v>24.41</v>
      </c>
      <c r="J98" s="12">
        <v>13.81</v>
      </c>
      <c r="K98" s="41" t="s">
        <v>732</v>
      </c>
      <c r="L98" s="9" t="str">
        <f t="shared" si="15"/>
        <v>Yes</v>
      </c>
    </row>
    <row r="99" spans="1:12" x14ac:dyDescent="0.25">
      <c r="A99" s="42" t="s">
        <v>1326</v>
      </c>
      <c r="B99" s="33" t="s">
        <v>217</v>
      </c>
      <c r="C99" s="43">
        <v>749.77141242000005</v>
      </c>
      <c r="D99" s="11" t="str">
        <f t="shared" si="12"/>
        <v>N/A</v>
      </c>
      <c r="E99" s="43">
        <v>652.39787251999996</v>
      </c>
      <c r="F99" s="11" t="str">
        <f t="shared" si="13"/>
        <v>N/A</v>
      </c>
      <c r="G99" s="43">
        <v>683.40783128999999</v>
      </c>
      <c r="H99" s="11" t="str">
        <f t="shared" si="14"/>
        <v>N/A</v>
      </c>
      <c r="I99" s="12">
        <v>-13</v>
      </c>
      <c r="J99" s="12">
        <v>4.7530000000000001</v>
      </c>
      <c r="K99" s="41" t="s">
        <v>732</v>
      </c>
      <c r="L99" s="9" t="str">
        <f t="shared" si="15"/>
        <v>Yes</v>
      </c>
    </row>
    <row r="100" spans="1:12" x14ac:dyDescent="0.25">
      <c r="A100" s="42" t="s">
        <v>564</v>
      </c>
      <c r="B100" s="33" t="s">
        <v>217</v>
      </c>
      <c r="C100" s="43">
        <v>120961315</v>
      </c>
      <c r="D100" s="11" t="str">
        <f t="shared" si="12"/>
        <v>N/A</v>
      </c>
      <c r="E100" s="43">
        <v>161052004</v>
      </c>
      <c r="F100" s="11" t="str">
        <f t="shared" si="13"/>
        <v>N/A</v>
      </c>
      <c r="G100" s="43">
        <v>183021161</v>
      </c>
      <c r="H100" s="11" t="str">
        <f t="shared" si="14"/>
        <v>N/A</v>
      </c>
      <c r="I100" s="12">
        <v>33.14</v>
      </c>
      <c r="J100" s="12">
        <v>13.64</v>
      </c>
      <c r="K100" s="41" t="s">
        <v>732</v>
      </c>
      <c r="L100" s="9" t="str">
        <f t="shared" si="15"/>
        <v>Yes</v>
      </c>
    </row>
    <row r="101" spans="1:12" x14ac:dyDescent="0.25">
      <c r="A101" s="42" t="s">
        <v>565</v>
      </c>
      <c r="B101" s="33" t="s">
        <v>217</v>
      </c>
      <c r="C101" s="34">
        <v>259502</v>
      </c>
      <c r="D101" s="11" t="str">
        <f t="shared" si="12"/>
        <v>N/A</v>
      </c>
      <c r="E101" s="34">
        <v>327616</v>
      </c>
      <c r="F101" s="11" t="str">
        <f t="shared" si="13"/>
        <v>N/A</v>
      </c>
      <c r="G101" s="34">
        <v>377337</v>
      </c>
      <c r="H101" s="11" t="str">
        <f t="shared" si="14"/>
        <v>N/A</v>
      </c>
      <c r="I101" s="12">
        <v>26.25</v>
      </c>
      <c r="J101" s="12">
        <v>15.18</v>
      </c>
      <c r="K101" s="41" t="s">
        <v>732</v>
      </c>
      <c r="L101" s="9" t="str">
        <f t="shared" si="15"/>
        <v>Yes</v>
      </c>
    </row>
    <row r="102" spans="1:12" x14ac:dyDescent="0.25">
      <c r="A102" s="42" t="s">
        <v>1327</v>
      </c>
      <c r="B102" s="33" t="s">
        <v>217</v>
      </c>
      <c r="C102" s="43">
        <v>466.12864255</v>
      </c>
      <c r="D102" s="11" t="str">
        <f t="shared" si="12"/>
        <v>N/A</v>
      </c>
      <c r="E102" s="43">
        <v>491.58772464999998</v>
      </c>
      <c r="F102" s="11" t="str">
        <f t="shared" si="13"/>
        <v>N/A</v>
      </c>
      <c r="G102" s="43">
        <v>485.03369931999998</v>
      </c>
      <c r="H102" s="11" t="str">
        <f t="shared" si="14"/>
        <v>N/A</v>
      </c>
      <c r="I102" s="12">
        <v>5.4619999999999997</v>
      </c>
      <c r="J102" s="12">
        <v>-1.33</v>
      </c>
      <c r="K102" s="41" t="s">
        <v>732</v>
      </c>
      <c r="L102" s="9" t="str">
        <f t="shared" si="15"/>
        <v>Yes</v>
      </c>
    </row>
    <row r="103" spans="1:12" ht="25" x14ac:dyDescent="0.25">
      <c r="A103" s="42" t="s">
        <v>566</v>
      </c>
      <c r="B103" s="33" t="s">
        <v>217</v>
      </c>
      <c r="C103" s="43">
        <v>146375675</v>
      </c>
      <c r="D103" s="11" t="str">
        <f t="shared" si="12"/>
        <v>N/A</v>
      </c>
      <c r="E103" s="43">
        <v>173335774</v>
      </c>
      <c r="F103" s="11" t="str">
        <f t="shared" si="13"/>
        <v>N/A</v>
      </c>
      <c r="G103" s="43">
        <v>183325040</v>
      </c>
      <c r="H103" s="11" t="str">
        <f t="shared" si="14"/>
        <v>N/A</v>
      </c>
      <c r="I103" s="12">
        <v>18.420000000000002</v>
      </c>
      <c r="J103" s="12">
        <v>5.7629999999999999</v>
      </c>
      <c r="K103" s="41" t="s">
        <v>732</v>
      </c>
      <c r="L103" s="9" t="str">
        <f t="shared" si="15"/>
        <v>Yes</v>
      </c>
    </row>
    <row r="104" spans="1:12" x14ac:dyDescent="0.25">
      <c r="A104" s="42" t="s">
        <v>567</v>
      </c>
      <c r="B104" s="33" t="s">
        <v>217</v>
      </c>
      <c r="C104" s="34">
        <v>10181</v>
      </c>
      <c r="D104" s="11" t="str">
        <f t="shared" si="12"/>
        <v>N/A</v>
      </c>
      <c r="E104" s="34">
        <v>9110</v>
      </c>
      <c r="F104" s="11" t="str">
        <f t="shared" si="13"/>
        <v>N/A</v>
      </c>
      <c r="G104" s="34">
        <v>8961</v>
      </c>
      <c r="H104" s="11" t="str">
        <f t="shared" si="14"/>
        <v>N/A</v>
      </c>
      <c r="I104" s="12">
        <v>-10.5</v>
      </c>
      <c r="J104" s="12">
        <v>-1.64</v>
      </c>
      <c r="K104" s="41" t="s">
        <v>732</v>
      </c>
      <c r="L104" s="9" t="str">
        <f t="shared" si="15"/>
        <v>Yes</v>
      </c>
    </row>
    <row r="105" spans="1:12" x14ac:dyDescent="0.25">
      <c r="A105" s="42" t="s">
        <v>1328</v>
      </c>
      <c r="B105" s="33" t="s">
        <v>217</v>
      </c>
      <c r="C105" s="43">
        <v>14377.337688</v>
      </c>
      <c r="D105" s="11" t="str">
        <f t="shared" si="12"/>
        <v>N/A</v>
      </c>
      <c r="E105" s="43">
        <v>19026.978485</v>
      </c>
      <c r="F105" s="11" t="str">
        <f t="shared" si="13"/>
        <v>N/A</v>
      </c>
      <c r="G105" s="43">
        <v>20458.100657999999</v>
      </c>
      <c r="H105" s="11" t="str">
        <f t="shared" si="14"/>
        <v>N/A</v>
      </c>
      <c r="I105" s="12">
        <v>32.340000000000003</v>
      </c>
      <c r="J105" s="12">
        <v>7.5220000000000002</v>
      </c>
      <c r="K105" s="41" t="s">
        <v>732</v>
      </c>
      <c r="L105" s="9" t="str">
        <f t="shared" si="15"/>
        <v>Yes</v>
      </c>
    </row>
    <row r="106" spans="1:12" x14ac:dyDescent="0.25">
      <c r="A106" s="42" t="s">
        <v>568</v>
      </c>
      <c r="B106" s="33" t="s">
        <v>217</v>
      </c>
      <c r="C106" s="43">
        <v>221065520</v>
      </c>
      <c r="D106" s="11" t="str">
        <f t="shared" si="12"/>
        <v>N/A</v>
      </c>
      <c r="E106" s="43">
        <v>261468928</v>
      </c>
      <c r="F106" s="11" t="str">
        <f t="shared" si="13"/>
        <v>N/A</v>
      </c>
      <c r="G106" s="43">
        <v>317262992</v>
      </c>
      <c r="H106" s="11" t="str">
        <f t="shared" si="14"/>
        <v>N/A</v>
      </c>
      <c r="I106" s="12">
        <v>18.28</v>
      </c>
      <c r="J106" s="12">
        <v>21.34</v>
      </c>
      <c r="K106" s="41" t="s">
        <v>732</v>
      </c>
      <c r="L106" s="9" t="str">
        <f t="shared" si="15"/>
        <v>Yes</v>
      </c>
    </row>
    <row r="107" spans="1:12" x14ac:dyDescent="0.25">
      <c r="A107" s="42" t="s">
        <v>569</v>
      </c>
      <c r="B107" s="33" t="s">
        <v>217</v>
      </c>
      <c r="C107" s="34">
        <v>678961</v>
      </c>
      <c r="D107" s="11" t="str">
        <f t="shared" si="12"/>
        <v>N/A</v>
      </c>
      <c r="E107" s="34">
        <v>753908</v>
      </c>
      <c r="F107" s="11" t="str">
        <f t="shared" si="13"/>
        <v>N/A</v>
      </c>
      <c r="G107" s="34">
        <v>858842</v>
      </c>
      <c r="H107" s="11" t="str">
        <f t="shared" si="14"/>
        <v>N/A</v>
      </c>
      <c r="I107" s="12">
        <v>11.04</v>
      </c>
      <c r="J107" s="12">
        <v>13.92</v>
      </c>
      <c r="K107" s="41" t="s">
        <v>732</v>
      </c>
      <c r="L107" s="9" t="str">
        <f t="shared" si="15"/>
        <v>Yes</v>
      </c>
    </row>
    <row r="108" spans="1:12" x14ac:dyDescent="0.25">
      <c r="A108" s="42" t="s">
        <v>1329</v>
      </c>
      <c r="B108" s="33" t="s">
        <v>217</v>
      </c>
      <c r="C108" s="43">
        <v>325.59384118000003</v>
      </c>
      <c r="D108" s="11" t="str">
        <f t="shared" si="12"/>
        <v>N/A</v>
      </c>
      <c r="E108" s="43">
        <v>346.81808389999998</v>
      </c>
      <c r="F108" s="11" t="str">
        <f t="shared" si="13"/>
        <v>N/A</v>
      </c>
      <c r="G108" s="43">
        <v>369.40786780000002</v>
      </c>
      <c r="H108" s="11" t="str">
        <f t="shared" si="14"/>
        <v>N/A</v>
      </c>
      <c r="I108" s="12">
        <v>6.5190000000000001</v>
      </c>
      <c r="J108" s="12">
        <v>6.5129999999999999</v>
      </c>
      <c r="K108" s="41" t="s">
        <v>732</v>
      </c>
      <c r="L108" s="9" t="str">
        <f t="shared" si="15"/>
        <v>Yes</v>
      </c>
    </row>
    <row r="109" spans="1:12" x14ac:dyDescent="0.25">
      <c r="A109" s="42" t="s">
        <v>570</v>
      </c>
      <c r="B109" s="33" t="s">
        <v>217</v>
      </c>
      <c r="C109" s="43">
        <v>944087285</v>
      </c>
      <c r="D109" s="11" t="str">
        <f t="shared" si="12"/>
        <v>N/A</v>
      </c>
      <c r="E109" s="43">
        <v>885237726</v>
      </c>
      <c r="F109" s="11" t="str">
        <f t="shared" si="13"/>
        <v>N/A</v>
      </c>
      <c r="G109" s="43">
        <v>1036361317</v>
      </c>
      <c r="H109" s="11" t="str">
        <f t="shared" si="14"/>
        <v>N/A</v>
      </c>
      <c r="I109" s="12">
        <v>-6.23</v>
      </c>
      <c r="J109" s="12">
        <v>17.07</v>
      </c>
      <c r="K109" s="41" t="s">
        <v>732</v>
      </c>
      <c r="L109" s="9" t="str">
        <f t="shared" si="15"/>
        <v>Yes</v>
      </c>
    </row>
    <row r="110" spans="1:12" x14ac:dyDescent="0.25">
      <c r="A110" s="42" t="s">
        <v>571</v>
      </c>
      <c r="B110" s="33" t="s">
        <v>217</v>
      </c>
      <c r="C110" s="34">
        <v>728585</v>
      </c>
      <c r="D110" s="11" t="str">
        <f t="shared" si="12"/>
        <v>N/A</v>
      </c>
      <c r="E110" s="34">
        <v>719401</v>
      </c>
      <c r="F110" s="11" t="str">
        <f t="shared" si="13"/>
        <v>N/A</v>
      </c>
      <c r="G110" s="34">
        <v>841146</v>
      </c>
      <c r="H110" s="11" t="str">
        <f t="shared" si="14"/>
        <v>N/A</v>
      </c>
      <c r="I110" s="12">
        <v>-1.26</v>
      </c>
      <c r="J110" s="12">
        <v>16.920000000000002</v>
      </c>
      <c r="K110" s="41" t="s">
        <v>732</v>
      </c>
      <c r="L110" s="9" t="str">
        <f t="shared" si="15"/>
        <v>Yes</v>
      </c>
    </row>
    <row r="111" spans="1:12" x14ac:dyDescent="0.25">
      <c r="A111" s="42" t="s">
        <v>1330</v>
      </c>
      <c r="B111" s="33" t="s">
        <v>217</v>
      </c>
      <c r="C111" s="43">
        <v>1295.7819403000001</v>
      </c>
      <c r="D111" s="11" t="str">
        <f t="shared" si="12"/>
        <v>N/A</v>
      </c>
      <c r="E111" s="43">
        <v>1230.5205664</v>
      </c>
      <c r="F111" s="11" t="str">
        <f t="shared" si="13"/>
        <v>N/A</v>
      </c>
      <c r="G111" s="43">
        <v>1232.0825600000001</v>
      </c>
      <c r="H111" s="11" t="str">
        <f t="shared" si="14"/>
        <v>N/A</v>
      </c>
      <c r="I111" s="12">
        <v>-5.04</v>
      </c>
      <c r="J111" s="12">
        <v>0.12690000000000001</v>
      </c>
      <c r="K111" s="41" t="s">
        <v>732</v>
      </c>
      <c r="L111" s="9" t="str">
        <f t="shared" si="15"/>
        <v>Yes</v>
      </c>
    </row>
    <row r="112" spans="1:12" ht="25" x14ac:dyDescent="0.25">
      <c r="A112" s="42" t="s">
        <v>572</v>
      </c>
      <c r="B112" s="33" t="s">
        <v>217</v>
      </c>
      <c r="C112" s="43">
        <v>365584386</v>
      </c>
      <c r="D112" s="11" t="str">
        <f t="shared" si="12"/>
        <v>N/A</v>
      </c>
      <c r="E112" s="43">
        <v>357087127</v>
      </c>
      <c r="F112" s="11" t="str">
        <f t="shared" si="13"/>
        <v>N/A</v>
      </c>
      <c r="G112" s="43">
        <v>393916315</v>
      </c>
      <c r="H112" s="11" t="str">
        <f t="shared" si="14"/>
        <v>N/A</v>
      </c>
      <c r="I112" s="12">
        <v>-2.3199999999999998</v>
      </c>
      <c r="J112" s="12">
        <v>10.31</v>
      </c>
      <c r="K112" s="41" t="s">
        <v>732</v>
      </c>
      <c r="L112" s="9" t="str">
        <f t="shared" si="15"/>
        <v>Yes</v>
      </c>
    </row>
    <row r="113" spans="1:12" x14ac:dyDescent="0.25">
      <c r="A113" s="42" t="s">
        <v>573</v>
      </c>
      <c r="B113" s="33" t="s">
        <v>217</v>
      </c>
      <c r="C113" s="34">
        <v>426396</v>
      </c>
      <c r="D113" s="11" t="str">
        <f t="shared" si="12"/>
        <v>N/A</v>
      </c>
      <c r="E113" s="34">
        <v>480856</v>
      </c>
      <c r="F113" s="11" t="str">
        <f t="shared" si="13"/>
        <v>N/A</v>
      </c>
      <c r="G113" s="34">
        <v>568247</v>
      </c>
      <c r="H113" s="11" t="str">
        <f t="shared" si="14"/>
        <v>N/A</v>
      </c>
      <c r="I113" s="12">
        <v>12.77</v>
      </c>
      <c r="J113" s="12">
        <v>18.170000000000002</v>
      </c>
      <c r="K113" s="41" t="s">
        <v>732</v>
      </c>
      <c r="L113" s="9" t="str">
        <f t="shared" si="15"/>
        <v>Yes</v>
      </c>
    </row>
    <row r="114" spans="1:12" ht="25" x14ac:dyDescent="0.25">
      <c r="A114" s="42" t="s">
        <v>1331</v>
      </c>
      <c r="B114" s="33" t="s">
        <v>217</v>
      </c>
      <c r="C114" s="43">
        <v>857.38230658999998</v>
      </c>
      <c r="D114" s="11" t="str">
        <f t="shared" si="12"/>
        <v>N/A</v>
      </c>
      <c r="E114" s="43">
        <v>742.60719841000002</v>
      </c>
      <c r="F114" s="11" t="str">
        <f t="shared" si="13"/>
        <v>N/A</v>
      </c>
      <c r="G114" s="43">
        <v>693.21318898000004</v>
      </c>
      <c r="H114" s="11" t="str">
        <f t="shared" si="14"/>
        <v>N/A</v>
      </c>
      <c r="I114" s="12">
        <v>-13.4</v>
      </c>
      <c r="J114" s="12">
        <v>-6.65</v>
      </c>
      <c r="K114" s="41" t="s">
        <v>732</v>
      </c>
      <c r="L114" s="9" t="str">
        <f t="shared" si="15"/>
        <v>Yes</v>
      </c>
    </row>
    <row r="115" spans="1:12" ht="25" x14ac:dyDescent="0.25">
      <c r="A115" s="42" t="s">
        <v>574</v>
      </c>
      <c r="B115" s="33" t="s">
        <v>217</v>
      </c>
      <c r="C115" s="43">
        <v>19700812</v>
      </c>
      <c r="D115" s="11" t="str">
        <f t="shared" si="12"/>
        <v>N/A</v>
      </c>
      <c r="E115" s="43">
        <v>21846821</v>
      </c>
      <c r="F115" s="11" t="str">
        <f t="shared" si="13"/>
        <v>N/A</v>
      </c>
      <c r="G115" s="43">
        <v>25906424</v>
      </c>
      <c r="H115" s="11" t="str">
        <f t="shared" si="14"/>
        <v>N/A</v>
      </c>
      <c r="I115" s="12">
        <v>10.89</v>
      </c>
      <c r="J115" s="12">
        <v>18.579999999999998</v>
      </c>
      <c r="K115" s="41" t="s">
        <v>732</v>
      </c>
      <c r="L115" s="9" t="str">
        <f t="shared" si="15"/>
        <v>Yes</v>
      </c>
    </row>
    <row r="116" spans="1:12" x14ac:dyDescent="0.25">
      <c r="A116" s="3" t="s">
        <v>575</v>
      </c>
      <c r="B116" s="33" t="s">
        <v>217</v>
      </c>
      <c r="C116" s="34">
        <v>55818</v>
      </c>
      <c r="D116" s="11" t="str">
        <f t="shared" si="12"/>
        <v>N/A</v>
      </c>
      <c r="E116" s="34">
        <v>61742</v>
      </c>
      <c r="F116" s="11" t="str">
        <f t="shared" si="13"/>
        <v>N/A</v>
      </c>
      <c r="G116" s="34">
        <v>73779</v>
      </c>
      <c r="H116" s="11" t="str">
        <f t="shared" si="14"/>
        <v>N/A</v>
      </c>
      <c r="I116" s="12">
        <v>10.61</v>
      </c>
      <c r="J116" s="12">
        <v>19.5</v>
      </c>
      <c r="K116" s="41" t="s">
        <v>732</v>
      </c>
      <c r="L116" s="9" t="str">
        <f t="shared" si="15"/>
        <v>Yes</v>
      </c>
    </row>
    <row r="117" spans="1:12" ht="25" x14ac:dyDescent="0.25">
      <c r="A117" s="3" t="s">
        <v>1332</v>
      </c>
      <c r="B117" s="33" t="s">
        <v>217</v>
      </c>
      <c r="C117" s="43">
        <v>352.94729298999999</v>
      </c>
      <c r="D117" s="11" t="str">
        <f t="shared" si="12"/>
        <v>N/A</v>
      </c>
      <c r="E117" s="43">
        <v>353.84051375000001</v>
      </c>
      <c r="F117" s="11" t="str">
        <f t="shared" si="13"/>
        <v>N/A</v>
      </c>
      <c r="G117" s="43">
        <v>351.13547215</v>
      </c>
      <c r="H117" s="11" t="str">
        <f t="shared" si="14"/>
        <v>N/A</v>
      </c>
      <c r="I117" s="12">
        <v>0.25309999999999999</v>
      </c>
      <c r="J117" s="12">
        <v>-0.76400000000000001</v>
      </c>
      <c r="K117" s="41" t="s">
        <v>732</v>
      </c>
      <c r="L117" s="9" t="str">
        <f t="shared" si="15"/>
        <v>Yes</v>
      </c>
    </row>
    <row r="118" spans="1:12" ht="25" x14ac:dyDescent="0.25">
      <c r="A118" s="4" t="s">
        <v>576</v>
      </c>
      <c r="B118" s="33" t="s">
        <v>217</v>
      </c>
      <c r="C118" s="43">
        <v>11952768</v>
      </c>
      <c r="D118" s="11" t="str">
        <f t="shared" si="12"/>
        <v>N/A</v>
      </c>
      <c r="E118" s="43">
        <v>0</v>
      </c>
      <c r="F118" s="11" t="str">
        <f t="shared" si="13"/>
        <v>N/A</v>
      </c>
      <c r="G118" s="43">
        <v>0</v>
      </c>
      <c r="H118" s="11" t="str">
        <f t="shared" si="14"/>
        <v>N/A</v>
      </c>
      <c r="I118" s="12">
        <v>-100</v>
      </c>
      <c r="J118" s="12" t="s">
        <v>1742</v>
      </c>
      <c r="K118" s="41" t="s">
        <v>732</v>
      </c>
      <c r="L118" s="9" t="str">
        <f t="shared" si="15"/>
        <v>N/A</v>
      </c>
    </row>
    <row r="119" spans="1:12" x14ac:dyDescent="0.25">
      <c r="A119" s="4" t="s">
        <v>577</v>
      </c>
      <c r="B119" s="33" t="s">
        <v>217</v>
      </c>
      <c r="C119" s="34">
        <v>2840</v>
      </c>
      <c r="D119" s="11" t="str">
        <f t="shared" si="12"/>
        <v>N/A</v>
      </c>
      <c r="E119" s="34">
        <v>0</v>
      </c>
      <c r="F119" s="11" t="str">
        <f t="shared" si="13"/>
        <v>N/A</v>
      </c>
      <c r="G119" s="34">
        <v>0</v>
      </c>
      <c r="H119" s="11" t="str">
        <f t="shared" si="14"/>
        <v>N/A</v>
      </c>
      <c r="I119" s="12">
        <v>-100</v>
      </c>
      <c r="J119" s="12" t="s">
        <v>1742</v>
      </c>
      <c r="K119" s="41" t="s">
        <v>732</v>
      </c>
      <c r="L119" s="9" t="str">
        <f t="shared" si="15"/>
        <v>N/A</v>
      </c>
    </row>
    <row r="120" spans="1:12" ht="25" x14ac:dyDescent="0.25">
      <c r="A120" s="4" t="s">
        <v>1333</v>
      </c>
      <c r="B120" s="33" t="s">
        <v>217</v>
      </c>
      <c r="C120" s="43">
        <v>4208.7211268000001</v>
      </c>
      <c r="D120" s="11" t="str">
        <f t="shared" si="12"/>
        <v>N/A</v>
      </c>
      <c r="E120" s="43" t="s">
        <v>1742</v>
      </c>
      <c r="F120" s="11" t="str">
        <f t="shared" si="13"/>
        <v>N/A</v>
      </c>
      <c r="G120" s="43" t="s">
        <v>1742</v>
      </c>
      <c r="H120" s="11" t="str">
        <f t="shared" si="14"/>
        <v>N/A</v>
      </c>
      <c r="I120" s="12" t="s">
        <v>1742</v>
      </c>
      <c r="J120" s="12" t="s">
        <v>1742</v>
      </c>
      <c r="K120" s="41" t="s">
        <v>732</v>
      </c>
      <c r="L120" s="9" t="str">
        <f t="shared" si="15"/>
        <v>N/A</v>
      </c>
    </row>
    <row r="121" spans="1:12" ht="25" x14ac:dyDescent="0.25">
      <c r="A121" s="4" t="s">
        <v>578</v>
      </c>
      <c r="B121" s="33" t="s">
        <v>217</v>
      </c>
      <c r="C121" s="43">
        <v>9728074</v>
      </c>
      <c r="D121" s="11" t="str">
        <f t="shared" si="12"/>
        <v>N/A</v>
      </c>
      <c r="E121" s="43">
        <v>10063843</v>
      </c>
      <c r="F121" s="11" t="str">
        <f t="shared" si="13"/>
        <v>N/A</v>
      </c>
      <c r="G121" s="43">
        <v>11791610</v>
      </c>
      <c r="H121" s="11" t="str">
        <f t="shared" si="14"/>
        <v>N/A</v>
      </c>
      <c r="I121" s="12">
        <v>3.452</v>
      </c>
      <c r="J121" s="12">
        <v>17.170000000000002</v>
      </c>
      <c r="K121" s="41" t="s">
        <v>732</v>
      </c>
      <c r="L121" s="9" t="str">
        <f t="shared" si="15"/>
        <v>Yes</v>
      </c>
    </row>
    <row r="122" spans="1:12" x14ac:dyDescent="0.25">
      <c r="A122" s="4" t="s">
        <v>579</v>
      </c>
      <c r="B122" s="33" t="s">
        <v>217</v>
      </c>
      <c r="C122" s="34">
        <v>38596</v>
      </c>
      <c r="D122" s="11" t="str">
        <f t="shared" si="12"/>
        <v>N/A</v>
      </c>
      <c r="E122" s="34">
        <v>42618</v>
      </c>
      <c r="F122" s="11" t="str">
        <f t="shared" si="13"/>
        <v>N/A</v>
      </c>
      <c r="G122" s="34">
        <v>44781</v>
      </c>
      <c r="H122" s="11" t="str">
        <f t="shared" si="14"/>
        <v>N/A</v>
      </c>
      <c r="I122" s="12">
        <v>10.42</v>
      </c>
      <c r="J122" s="12">
        <v>5.0750000000000002</v>
      </c>
      <c r="K122" s="41" t="s">
        <v>732</v>
      </c>
      <c r="L122" s="9" t="str">
        <f t="shared" si="15"/>
        <v>Yes</v>
      </c>
    </row>
    <row r="123" spans="1:12" ht="25" x14ac:dyDescent="0.25">
      <c r="A123" s="4" t="s">
        <v>1334</v>
      </c>
      <c r="B123" s="33" t="s">
        <v>217</v>
      </c>
      <c r="C123" s="43">
        <v>252.04876153000001</v>
      </c>
      <c r="D123" s="11" t="str">
        <f t="shared" si="12"/>
        <v>N/A</v>
      </c>
      <c r="E123" s="43">
        <v>236.14066826000001</v>
      </c>
      <c r="F123" s="11" t="str">
        <f t="shared" si="13"/>
        <v>N/A</v>
      </c>
      <c r="G123" s="43">
        <v>263.31725509</v>
      </c>
      <c r="H123" s="11" t="str">
        <f t="shared" si="14"/>
        <v>N/A</v>
      </c>
      <c r="I123" s="12">
        <v>-6.31</v>
      </c>
      <c r="J123" s="12">
        <v>11.51</v>
      </c>
      <c r="K123" s="41" t="s">
        <v>732</v>
      </c>
      <c r="L123" s="9" t="str">
        <f t="shared" si="15"/>
        <v>Yes</v>
      </c>
    </row>
    <row r="124" spans="1:12" ht="25" x14ac:dyDescent="0.25">
      <c r="A124" s="4" t="s">
        <v>580</v>
      </c>
      <c r="B124" s="33" t="s">
        <v>217</v>
      </c>
      <c r="C124" s="43">
        <v>14424487</v>
      </c>
      <c r="D124" s="11" t="str">
        <f t="shared" si="12"/>
        <v>N/A</v>
      </c>
      <c r="E124" s="43">
        <v>28699269</v>
      </c>
      <c r="F124" s="11" t="str">
        <f t="shared" si="13"/>
        <v>N/A</v>
      </c>
      <c r="G124" s="43">
        <v>30306137</v>
      </c>
      <c r="H124" s="11" t="str">
        <f t="shared" si="14"/>
        <v>N/A</v>
      </c>
      <c r="I124" s="12">
        <v>98.96</v>
      </c>
      <c r="J124" s="12">
        <v>5.5990000000000002</v>
      </c>
      <c r="K124" s="41" t="s">
        <v>732</v>
      </c>
      <c r="L124" s="9" t="str">
        <f t="shared" si="15"/>
        <v>Yes</v>
      </c>
    </row>
    <row r="125" spans="1:12" x14ac:dyDescent="0.25">
      <c r="A125" s="2" t="s">
        <v>581</v>
      </c>
      <c r="B125" s="33" t="s">
        <v>217</v>
      </c>
      <c r="C125" s="34">
        <v>1083</v>
      </c>
      <c r="D125" s="11" t="str">
        <f t="shared" si="12"/>
        <v>N/A</v>
      </c>
      <c r="E125" s="34">
        <v>1356</v>
      </c>
      <c r="F125" s="11" t="str">
        <f t="shared" si="13"/>
        <v>N/A</v>
      </c>
      <c r="G125" s="34">
        <v>1368</v>
      </c>
      <c r="H125" s="11" t="str">
        <f t="shared" si="14"/>
        <v>N/A</v>
      </c>
      <c r="I125" s="12">
        <v>25.21</v>
      </c>
      <c r="J125" s="12">
        <v>0.88500000000000001</v>
      </c>
      <c r="K125" s="41" t="s">
        <v>732</v>
      </c>
      <c r="L125" s="9" t="str">
        <f t="shared" si="15"/>
        <v>Yes</v>
      </c>
    </row>
    <row r="126" spans="1:12" ht="25" x14ac:dyDescent="0.25">
      <c r="A126" s="2" t="s">
        <v>1335</v>
      </c>
      <c r="B126" s="33" t="s">
        <v>217</v>
      </c>
      <c r="C126" s="43">
        <v>13319.009233999999</v>
      </c>
      <c r="D126" s="11" t="str">
        <f t="shared" si="12"/>
        <v>N/A</v>
      </c>
      <c r="E126" s="43">
        <v>21164.652655000002</v>
      </c>
      <c r="F126" s="11" t="str">
        <f t="shared" si="13"/>
        <v>N/A</v>
      </c>
      <c r="G126" s="43">
        <v>22153.608918000002</v>
      </c>
      <c r="H126" s="11" t="str">
        <f t="shared" si="14"/>
        <v>N/A</v>
      </c>
      <c r="I126" s="12">
        <v>58.91</v>
      </c>
      <c r="J126" s="12">
        <v>4.673</v>
      </c>
      <c r="K126" s="41" t="s">
        <v>732</v>
      </c>
      <c r="L126" s="9" t="str">
        <f t="shared" si="15"/>
        <v>Yes</v>
      </c>
    </row>
    <row r="127" spans="1:12" ht="25" x14ac:dyDescent="0.25">
      <c r="A127" s="2" t="s">
        <v>582</v>
      </c>
      <c r="B127" s="33" t="s">
        <v>217</v>
      </c>
      <c r="C127" s="43">
        <v>39570995</v>
      </c>
      <c r="D127" s="11" t="str">
        <f t="shared" si="12"/>
        <v>N/A</v>
      </c>
      <c r="E127" s="43">
        <v>4368659</v>
      </c>
      <c r="F127" s="11" t="str">
        <f t="shared" si="13"/>
        <v>N/A</v>
      </c>
      <c r="G127" s="43">
        <v>5720372</v>
      </c>
      <c r="H127" s="11" t="str">
        <f t="shared" si="14"/>
        <v>N/A</v>
      </c>
      <c r="I127" s="12">
        <v>-89</v>
      </c>
      <c r="J127" s="12">
        <v>30.94</v>
      </c>
      <c r="K127" s="41" t="s">
        <v>732</v>
      </c>
      <c r="L127" s="9" t="str">
        <f t="shared" si="15"/>
        <v>No</v>
      </c>
    </row>
    <row r="128" spans="1:12" x14ac:dyDescent="0.25">
      <c r="A128" s="2" t="s">
        <v>583</v>
      </c>
      <c r="B128" s="33" t="s">
        <v>217</v>
      </c>
      <c r="C128" s="34">
        <v>36841</v>
      </c>
      <c r="D128" s="11" t="str">
        <f t="shared" si="12"/>
        <v>N/A</v>
      </c>
      <c r="E128" s="34">
        <v>23101</v>
      </c>
      <c r="F128" s="11" t="str">
        <f t="shared" si="13"/>
        <v>N/A</v>
      </c>
      <c r="G128" s="34">
        <v>27682</v>
      </c>
      <c r="H128" s="11" t="str">
        <f t="shared" si="14"/>
        <v>N/A</v>
      </c>
      <c r="I128" s="12">
        <v>-37.299999999999997</v>
      </c>
      <c r="J128" s="12">
        <v>19.829999999999998</v>
      </c>
      <c r="K128" s="41" t="s">
        <v>732</v>
      </c>
      <c r="L128" s="9" t="str">
        <f t="shared" si="15"/>
        <v>Yes</v>
      </c>
    </row>
    <row r="129" spans="1:12" ht="25" x14ac:dyDescent="0.25">
      <c r="A129" s="2" t="s">
        <v>1336</v>
      </c>
      <c r="B129" s="33" t="s">
        <v>217</v>
      </c>
      <c r="C129" s="43">
        <v>1074.1020873</v>
      </c>
      <c r="D129" s="11" t="str">
        <f t="shared" si="12"/>
        <v>N/A</v>
      </c>
      <c r="E129" s="43">
        <v>189.11125060000001</v>
      </c>
      <c r="F129" s="11" t="str">
        <f t="shared" si="13"/>
        <v>N/A</v>
      </c>
      <c r="G129" s="43">
        <v>206.64590709000001</v>
      </c>
      <c r="H129" s="11" t="str">
        <f t="shared" si="14"/>
        <v>N/A</v>
      </c>
      <c r="I129" s="12">
        <v>-82.4</v>
      </c>
      <c r="J129" s="12">
        <v>9.2720000000000002</v>
      </c>
      <c r="K129" s="41" t="s">
        <v>732</v>
      </c>
      <c r="L129" s="9" t="str">
        <f t="shared" si="15"/>
        <v>Yes</v>
      </c>
    </row>
    <row r="130" spans="1:12" x14ac:dyDescent="0.25">
      <c r="A130" s="2" t="s">
        <v>584</v>
      </c>
      <c r="B130" s="33" t="s">
        <v>217</v>
      </c>
      <c r="C130" s="43">
        <v>56039529</v>
      </c>
      <c r="D130" s="11" t="str">
        <f t="shared" si="12"/>
        <v>N/A</v>
      </c>
      <c r="E130" s="43">
        <v>65646874</v>
      </c>
      <c r="F130" s="11" t="str">
        <f t="shared" si="13"/>
        <v>N/A</v>
      </c>
      <c r="G130" s="43">
        <v>72175767</v>
      </c>
      <c r="H130" s="11" t="str">
        <f t="shared" si="14"/>
        <v>N/A</v>
      </c>
      <c r="I130" s="12">
        <v>17.14</v>
      </c>
      <c r="J130" s="12">
        <v>9.9450000000000003</v>
      </c>
      <c r="K130" s="41" t="s">
        <v>732</v>
      </c>
      <c r="L130" s="9" t="str">
        <f t="shared" si="15"/>
        <v>Yes</v>
      </c>
    </row>
    <row r="131" spans="1:12" x14ac:dyDescent="0.25">
      <c r="A131" s="2" t="s">
        <v>585</v>
      </c>
      <c r="B131" s="33" t="s">
        <v>217</v>
      </c>
      <c r="C131" s="34">
        <v>4024</v>
      </c>
      <c r="D131" s="11" t="str">
        <f t="shared" si="12"/>
        <v>N/A</v>
      </c>
      <c r="E131" s="34">
        <v>4480</v>
      </c>
      <c r="F131" s="11" t="str">
        <f t="shared" si="13"/>
        <v>N/A</v>
      </c>
      <c r="G131" s="34">
        <v>4860</v>
      </c>
      <c r="H131" s="11" t="str">
        <f t="shared" si="14"/>
        <v>N/A</v>
      </c>
      <c r="I131" s="12">
        <v>11.33</v>
      </c>
      <c r="J131" s="12">
        <v>8.4819999999999993</v>
      </c>
      <c r="K131" s="41" t="s">
        <v>732</v>
      </c>
      <c r="L131" s="9" t="str">
        <f t="shared" si="15"/>
        <v>Yes</v>
      </c>
    </row>
    <row r="132" spans="1:12" x14ac:dyDescent="0.25">
      <c r="A132" s="2" t="s">
        <v>1337</v>
      </c>
      <c r="B132" s="33" t="s">
        <v>217</v>
      </c>
      <c r="C132" s="43">
        <v>13926.324304</v>
      </c>
      <c r="D132" s="11" t="str">
        <f t="shared" si="12"/>
        <v>N/A</v>
      </c>
      <c r="E132" s="43">
        <v>14653.320089000001</v>
      </c>
      <c r="F132" s="11" t="str">
        <f t="shared" si="13"/>
        <v>N/A</v>
      </c>
      <c r="G132" s="43">
        <v>14850.980863999999</v>
      </c>
      <c r="H132" s="11" t="str">
        <f t="shared" si="14"/>
        <v>N/A</v>
      </c>
      <c r="I132" s="12">
        <v>5.22</v>
      </c>
      <c r="J132" s="12">
        <v>1.349</v>
      </c>
      <c r="K132" s="41" t="s">
        <v>732</v>
      </c>
      <c r="L132" s="9" t="str">
        <f t="shared" si="15"/>
        <v>Yes</v>
      </c>
    </row>
    <row r="133" spans="1:12" ht="25" x14ac:dyDescent="0.25">
      <c r="A133" s="2" t="s">
        <v>586</v>
      </c>
      <c r="B133" s="33" t="s">
        <v>217</v>
      </c>
      <c r="C133" s="43">
        <v>15492548</v>
      </c>
      <c r="D133" s="11" t="str">
        <f t="shared" si="12"/>
        <v>N/A</v>
      </c>
      <c r="E133" s="43">
        <v>2250788</v>
      </c>
      <c r="F133" s="11" t="str">
        <f t="shared" si="13"/>
        <v>N/A</v>
      </c>
      <c r="G133" s="43">
        <v>2914542</v>
      </c>
      <c r="H133" s="11" t="str">
        <f t="shared" si="14"/>
        <v>N/A</v>
      </c>
      <c r="I133" s="12">
        <v>-85.5</v>
      </c>
      <c r="J133" s="12">
        <v>29.49</v>
      </c>
      <c r="K133" s="41" t="s">
        <v>732</v>
      </c>
      <c r="L133" s="9" t="str">
        <f>IF(J133="Div by 0", "N/A", IF(OR(J133="N/A",K133="N/A"),"N/A", IF(J133&gt;VALUE(MID(K133,1,2)), "No", IF(J133&lt;-1*VALUE(MID(K133,1,2)), "No", "Yes"))))</f>
        <v>Yes</v>
      </c>
    </row>
    <row r="134" spans="1:12" x14ac:dyDescent="0.25">
      <c r="A134" s="2" t="s">
        <v>587</v>
      </c>
      <c r="B134" s="33" t="s">
        <v>217</v>
      </c>
      <c r="C134" s="34">
        <v>66830</v>
      </c>
      <c r="D134" s="11" t="str">
        <f t="shared" si="12"/>
        <v>N/A</v>
      </c>
      <c r="E134" s="34">
        <v>17255</v>
      </c>
      <c r="F134" s="11" t="str">
        <f t="shared" si="13"/>
        <v>N/A</v>
      </c>
      <c r="G134" s="34">
        <v>21395</v>
      </c>
      <c r="H134" s="11" t="str">
        <f t="shared" si="14"/>
        <v>N/A</v>
      </c>
      <c r="I134" s="12">
        <v>-74.2</v>
      </c>
      <c r="J134" s="12">
        <v>23.99</v>
      </c>
      <c r="K134" s="41" t="s">
        <v>732</v>
      </c>
      <c r="L134" s="9" t="str">
        <f t="shared" ref="L134:L138" si="16">IF(J134="Div by 0", "N/A", IF(OR(J134="N/A",K134="N/A"),"N/A", IF(J134&gt;VALUE(MID(K134,1,2)), "No", IF(J134&lt;-1*VALUE(MID(K134,1,2)), "No", "Yes"))))</f>
        <v>Yes</v>
      </c>
    </row>
    <row r="135" spans="1:12" ht="25" x14ac:dyDescent="0.25">
      <c r="A135" s="2" t="s">
        <v>1338</v>
      </c>
      <c r="B135" s="33" t="s">
        <v>217</v>
      </c>
      <c r="C135" s="43">
        <v>231.82026035999999</v>
      </c>
      <c r="D135" s="11" t="str">
        <f t="shared" si="12"/>
        <v>N/A</v>
      </c>
      <c r="E135" s="43">
        <v>130.44265429999999</v>
      </c>
      <c r="F135" s="11" t="str">
        <f t="shared" si="13"/>
        <v>N/A</v>
      </c>
      <c r="G135" s="43">
        <v>136.22537976000001</v>
      </c>
      <c r="H135" s="11" t="str">
        <f t="shared" si="14"/>
        <v>N/A</v>
      </c>
      <c r="I135" s="12">
        <v>-43.7</v>
      </c>
      <c r="J135" s="12">
        <v>4.4329999999999998</v>
      </c>
      <c r="K135" s="41" t="s">
        <v>732</v>
      </c>
      <c r="L135" s="9" t="str">
        <f t="shared" si="16"/>
        <v>Yes</v>
      </c>
    </row>
    <row r="136" spans="1:12" ht="25" x14ac:dyDescent="0.25">
      <c r="A136" s="2" t="s">
        <v>588</v>
      </c>
      <c r="B136" s="33" t="s">
        <v>217</v>
      </c>
      <c r="C136" s="43">
        <v>0</v>
      </c>
      <c r="D136" s="11" t="str">
        <f t="shared" ref="D136:D150" si="17">IF($B136="N/A","N/A",IF(C136&gt;10,"No",IF(C136&lt;-10,"No","Yes")))</f>
        <v>N/A</v>
      </c>
      <c r="E136" s="43">
        <v>0</v>
      </c>
      <c r="F136" s="11" t="str">
        <f t="shared" ref="F136:F150" si="18">IF($B136="N/A","N/A",IF(E136&gt;10,"No",IF(E136&lt;-10,"No","Yes")))</f>
        <v>N/A</v>
      </c>
      <c r="G136" s="43">
        <v>0</v>
      </c>
      <c r="H136" s="11" t="str">
        <f t="shared" ref="H136:H150" si="19">IF($B136="N/A","N/A",IF(G136&gt;10,"No",IF(G136&lt;-10,"No","Yes")))</f>
        <v>N/A</v>
      </c>
      <c r="I136" s="12" t="s">
        <v>1742</v>
      </c>
      <c r="J136" s="12" t="s">
        <v>1742</v>
      </c>
      <c r="K136" s="41" t="s">
        <v>732</v>
      </c>
      <c r="L136" s="9" t="str">
        <f t="shared" si="16"/>
        <v>N/A</v>
      </c>
    </row>
    <row r="137" spans="1:12" x14ac:dyDescent="0.25">
      <c r="A137" s="2" t="s">
        <v>589</v>
      </c>
      <c r="B137" s="33" t="s">
        <v>217</v>
      </c>
      <c r="C137" s="34">
        <v>0</v>
      </c>
      <c r="D137" s="11" t="str">
        <f t="shared" si="17"/>
        <v>N/A</v>
      </c>
      <c r="E137" s="34">
        <v>0</v>
      </c>
      <c r="F137" s="11" t="str">
        <f t="shared" si="18"/>
        <v>N/A</v>
      </c>
      <c r="G137" s="34">
        <v>0</v>
      </c>
      <c r="H137" s="11" t="str">
        <f t="shared" si="19"/>
        <v>N/A</v>
      </c>
      <c r="I137" s="12" t="s">
        <v>1742</v>
      </c>
      <c r="J137" s="12" t="s">
        <v>1742</v>
      </c>
      <c r="K137" s="41" t="s">
        <v>732</v>
      </c>
      <c r="L137" s="9" t="str">
        <f t="shared" si="16"/>
        <v>N/A</v>
      </c>
    </row>
    <row r="138" spans="1:12" ht="25" x14ac:dyDescent="0.25">
      <c r="A138" s="2" t="s">
        <v>1339</v>
      </c>
      <c r="B138" s="33" t="s">
        <v>217</v>
      </c>
      <c r="C138" s="43" t="s">
        <v>1742</v>
      </c>
      <c r="D138" s="11" t="str">
        <f t="shared" si="17"/>
        <v>N/A</v>
      </c>
      <c r="E138" s="43" t="s">
        <v>1742</v>
      </c>
      <c r="F138" s="11" t="str">
        <f t="shared" si="18"/>
        <v>N/A</v>
      </c>
      <c r="G138" s="43" t="s">
        <v>1742</v>
      </c>
      <c r="H138" s="11" t="str">
        <f t="shared" si="19"/>
        <v>N/A</v>
      </c>
      <c r="I138" s="12" t="s">
        <v>1742</v>
      </c>
      <c r="J138" s="12" t="s">
        <v>1742</v>
      </c>
      <c r="K138" s="41" t="s">
        <v>732</v>
      </c>
      <c r="L138" s="9" t="str">
        <f t="shared" si="16"/>
        <v>N/A</v>
      </c>
    </row>
    <row r="139" spans="1:12" ht="25" x14ac:dyDescent="0.25">
      <c r="A139" s="2" t="s">
        <v>590</v>
      </c>
      <c r="B139" s="33" t="s">
        <v>217</v>
      </c>
      <c r="C139" s="43">
        <v>169317122</v>
      </c>
      <c r="D139" s="11" t="str">
        <f t="shared" si="17"/>
        <v>N/A</v>
      </c>
      <c r="E139" s="43">
        <v>171793568</v>
      </c>
      <c r="F139" s="11" t="str">
        <f t="shared" si="18"/>
        <v>N/A</v>
      </c>
      <c r="G139" s="43">
        <v>193235566</v>
      </c>
      <c r="H139" s="11" t="str">
        <f t="shared" si="19"/>
        <v>N/A</v>
      </c>
      <c r="I139" s="12">
        <v>1.4630000000000001</v>
      </c>
      <c r="J139" s="12">
        <v>12.48</v>
      </c>
      <c r="K139" s="41" t="s">
        <v>732</v>
      </c>
      <c r="L139" s="9" t="str">
        <f t="shared" ref="L139:L150" si="20">IF(J139="Div by 0", "N/A", IF(K139="N/A","N/A", IF(J139&gt;VALUE(MID(K139,1,2)), "No", IF(J139&lt;-1*VALUE(MID(K139,1,2)), "No", "Yes"))))</f>
        <v>Yes</v>
      </c>
    </row>
    <row r="140" spans="1:12" x14ac:dyDescent="0.25">
      <c r="A140" s="2" t="s">
        <v>591</v>
      </c>
      <c r="B140" s="33" t="s">
        <v>217</v>
      </c>
      <c r="C140" s="34">
        <v>292146</v>
      </c>
      <c r="D140" s="11" t="str">
        <f t="shared" si="17"/>
        <v>N/A</v>
      </c>
      <c r="E140" s="34">
        <v>352412</v>
      </c>
      <c r="F140" s="11" t="str">
        <f t="shared" si="18"/>
        <v>N/A</v>
      </c>
      <c r="G140" s="34">
        <v>406389</v>
      </c>
      <c r="H140" s="11" t="str">
        <f t="shared" si="19"/>
        <v>N/A</v>
      </c>
      <c r="I140" s="12">
        <v>20.63</v>
      </c>
      <c r="J140" s="12">
        <v>15.32</v>
      </c>
      <c r="K140" s="41" t="s">
        <v>732</v>
      </c>
      <c r="L140" s="9" t="str">
        <f t="shared" si="20"/>
        <v>Yes</v>
      </c>
    </row>
    <row r="141" spans="1:12" ht="25" x14ac:dyDescent="0.25">
      <c r="A141" s="2" t="s">
        <v>1340</v>
      </c>
      <c r="B141" s="33" t="s">
        <v>217</v>
      </c>
      <c r="C141" s="43">
        <v>579.56337585000006</v>
      </c>
      <c r="D141" s="11" t="str">
        <f t="shared" si="17"/>
        <v>N/A</v>
      </c>
      <c r="E141" s="43">
        <v>487.47933669000003</v>
      </c>
      <c r="F141" s="11" t="str">
        <f t="shared" si="18"/>
        <v>N/A</v>
      </c>
      <c r="G141" s="43">
        <v>475.49408571999999</v>
      </c>
      <c r="H141" s="11" t="str">
        <f t="shared" si="19"/>
        <v>N/A</v>
      </c>
      <c r="I141" s="12">
        <v>-15.9</v>
      </c>
      <c r="J141" s="12">
        <v>-2.46</v>
      </c>
      <c r="K141" s="41" t="s">
        <v>732</v>
      </c>
      <c r="L141" s="9" t="str">
        <f t="shared" si="20"/>
        <v>Yes</v>
      </c>
    </row>
    <row r="142" spans="1:12" ht="25" x14ac:dyDescent="0.25">
      <c r="A142" s="2" t="s">
        <v>592</v>
      </c>
      <c r="B142" s="33" t="s">
        <v>217</v>
      </c>
      <c r="C142" s="43">
        <v>69838407</v>
      </c>
      <c r="D142" s="11" t="str">
        <f t="shared" si="17"/>
        <v>N/A</v>
      </c>
      <c r="E142" s="43">
        <v>70543042</v>
      </c>
      <c r="F142" s="11" t="str">
        <f t="shared" si="18"/>
        <v>N/A</v>
      </c>
      <c r="G142" s="43">
        <v>82013214</v>
      </c>
      <c r="H142" s="11" t="str">
        <f t="shared" si="19"/>
        <v>N/A</v>
      </c>
      <c r="I142" s="12">
        <v>1.0089999999999999</v>
      </c>
      <c r="J142" s="12">
        <v>16.260000000000002</v>
      </c>
      <c r="K142" s="41" t="s">
        <v>732</v>
      </c>
      <c r="L142" s="9" t="str">
        <f t="shared" si="20"/>
        <v>Yes</v>
      </c>
    </row>
    <row r="143" spans="1:12" x14ac:dyDescent="0.25">
      <c r="A143" s="3" t="s">
        <v>593</v>
      </c>
      <c r="B143" s="33" t="s">
        <v>217</v>
      </c>
      <c r="C143" s="34">
        <v>1855</v>
      </c>
      <c r="D143" s="11" t="str">
        <f t="shared" si="17"/>
        <v>N/A</v>
      </c>
      <c r="E143" s="34">
        <v>25603</v>
      </c>
      <c r="F143" s="11" t="str">
        <f t="shared" si="18"/>
        <v>N/A</v>
      </c>
      <c r="G143" s="34">
        <v>11079</v>
      </c>
      <c r="H143" s="11" t="str">
        <f t="shared" si="19"/>
        <v>N/A</v>
      </c>
      <c r="I143" s="12">
        <v>1280</v>
      </c>
      <c r="J143" s="12">
        <v>-56.7</v>
      </c>
      <c r="K143" s="41" t="s">
        <v>732</v>
      </c>
      <c r="L143" s="9" t="str">
        <f t="shared" si="20"/>
        <v>No</v>
      </c>
    </row>
    <row r="144" spans="1:12" ht="25" x14ac:dyDescent="0.25">
      <c r="A144" s="3" t="s">
        <v>1341</v>
      </c>
      <c r="B144" s="33" t="s">
        <v>217</v>
      </c>
      <c r="C144" s="43">
        <v>37648.736926999998</v>
      </c>
      <c r="D144" s="11" t="str">
        <f t="shared" si="17"/>
        <v>N/A</v>
      </c>
      <c r="E144" s="43">
        <v>2755.2646955</v>
      </c>
      <c r="F144" s="11" t="str">
        <f t="shared" si="18"/>
        <v>N/A</v>
      </c>
      <c r="G144" s="43">
        <v>7402.5827240999997</v>
      </c>
      <c r="H144" s="11" t="str">
        <f t="shared" si="19"/>
        <v>N/A</v>
      </c>
      <c r="I144" s="12">
        <v>-92.7</v>
      </c>
      <c r="J144" s="12">
        <v>168.7</v>
      </c>
      <c r="K144" s="41" t="s">
        <v>732</v>
      </c>
      <c r="L144" s="9" t="str">
        <f t="shared" si="20"/>
        <v>No</v>
      </c>
    </row>
    <row r="145" spans="1:12" ht="25" x14ac:dyDescent="0.25">
      <c r="A145" s="2" t="s">
        <v>594</v>
      </c>
      <c r="B145" s="33" t="s">
        <v>217</v>
      </c>
      <c r="C145" s="43">
        <v>103973701</v>
      </c>
      <c r="D145" s="11" t="str">
        <f t="shared" si="17"/>
        <v>N/A</v>
      </c>
      <c r="E145" s="43">
        <v>97073789</v>
      </c>
      <c r="F145" s="11" t="str">
        <f t="shared" si="18"/>
        <v>N/A</v>
      </c>
      <c r="G145" s="43">
        <v>97395428</v>
      </c>
      <c r="H145" s="11" t="str">
        <f t="shared" si="19"/>
        <v>N/A</v>
      </c>
      <c r="I145" s="12">
        <v>-6.64</v>
      </c>
      <c r="J145" s="12">
        <v>0.33129999999999998</v>
      </c>
      <c r="K145" s="41" t="s">
        <v>732</v>
      </c>
      <c r="L145" s="9" t="str">
        <f t="shared" si="20"/>
        <v>Yes</v>
      </c>
    </row>
    <row r="146" spans="1:12" x14ac:dyDescent="0.25">
      <c r="A146" s="2" t="s">
        <v>595</v>
      </c>
      <c r="B146" s="33" t="s">
        <v>217</v>
      </c>
      <c r="C146" s="34">
        <v>104236</v>
      </c>
      <c r="D146" s="11" t="str">
        <f t="shared" si="17"/>
        <v>N/A</v>
      </c>
      <c r="E146" s="34">
        <v>109936</v>
      </c>
      <c r="F146" s="11" t="str">
        <f t="shared" si="18"/>
        <v>N/A</v>
      </c>
      <c r="G146" s="34">
        <v>50586</v>
      </c>
      <c r="H146" s="11" t="str">
        <f t="shared" si="19"/>
        <v>N/A</v>
      </c>
      <c r="I146" s="12">
        <v>5.468</v>
      </c>
      <c r="J146" s="12">
        <v>-54</v>
      </c>
      <c r="K146" s="41" t="s">
        <v>732</v>
      </c>
      <c r="L146" s="9" t="str">
        <f t="shared" si="20"/>
        <v>No</v>
      </c>
    </row>
    <row r="147" spans="1:12" ht="25" x14ac:dyDescent="0.25">
      <c r="A147" s="2" t="s">
        <v>1342</v>
      </c>
      <c r="B147" s="33" t="s">
        <v>217</v>
      </c>
      <c r="C147" s="43">
        <v>997.48360450999996</v>
      </c>
      <c r="D147" s="11" t="str">
        <f t="shared" si="17"/>
        <v>N/A</v>
      </c>
      <c r="E147" s="43">
        <v>883.00273795999999</v>
      </c>
      <c r="F147" s="11" t="str">
        <f t="shared" si="18"/>
        <v>N/A</v>
      </c>
      <c r="G147" s="43">
        <v>1925.3435337999999</v>
      </c>
      <c r="H147" s="11" t="str">
        <f t="shared" si="19"/>
        <v>N/A</v>
      </c>
      <c r="I147" s="12">
        <v>-11.5</v>
      </c>
      <c r="J147" s="12">
        <v>118</v>
      </c>
      <c r="K147" s="41" t="s">
        <v>732</v>
      </c>
      <c r="L147" s="9" t="str">
        <f t="shared" si="20"/>
        <v>No</v>
      </c>
    </row>
    <row r="148" spans="1:12" ht="25" x14ac:dyDescent="0.25">
      <c r="A148" s="2" t="s">
        <v>596</v>
      </c>
      <c r="B148" s="33" t="s">
        <v>217</v>
      </c>
      <c r="C148" s="43">
        <v>23999340</v>
      </c>
      <c r="D148" s="11" t="str">
        <f t="shared" si="17"/>
        <v>N/A</v>
      </c>
      <c r="E148" s="43">
        <v>22255656</v>
      </c>
      <c r="F148" s="11" t="str">
        <f t="shared" si="18"/>
        <v>N/A</v>
      </c>
      <c r="G148" s="43">
        <v>22933044</v>
      </c>
      <c r="H148" s="11" t="str">
        <f t="shared" si="19"/>
        <v>N/A</v>
      </c>
      <c r="I148" s="12">
        <v>-7.27</v>
      </c>
      <c r="J148" s="12">
        <v>3.044</v>
      </c>
      <c r="K148" s="41" t="s">
        <v>732</v>
      </c>
      <c r="L148" s="9" t="str">
        <f t="shared" si="20"/>
        <v>Yes</v>
      </c>
    </row>
    <row r="149" spans="1:12" x14ac:dyDescent="0.25">
      <c r="A149" s="2" t="s">
        <v>597</v>
      </c>
      <c r="B149" s="33" t="s">
        <v>217</v>
      </c>
      <c r="C149" s="34">
        <v>3599</v>
      </c>
      <c r="D149" s="11" t="str">
        <f t="shared" si="17"/>
        <v>N/A</v>
      </c>
      <c r="E149" s="34">
        <v>3568</v>
      </c>
      <c r="F149" s="11" t="str">
        <f t="shared" si="18"/>
        <v>N/A</v>
      </c>
      <c r="G149" s="34">
        <v>3603</v>
      </c>
      <c r="H149" s="11" t="str">
        <f t="shared" si="19"/>
        <v>N/A</v>
      </c>
      <c r="I149" s="12">
        <v>-0.86099999999999999</v>
      </c>
      <c r="J149" s="12">
        <v>0.98089999999999999</v>
      </c>
      <c r="K149" s="41" t="s">
        <v>732</v>
      </c>
      <c r="L149" s="9" t="str">
        <f t="shared" si="20"/>
        <v>Yes</v>
      </c>
    </row>
    <row r="150" spans="1:12" ht="25" x14ac:dyDescent="0.25">
      <c r="A150" s="4" t="s">
        <v>1343</v>
      </c>
      <c r="B150" s="33" t="s">
        <v>217</v>
      </c>
      <c r="C150" s="43">
        <v>6668.3356487999999</v>
      </c>
      <c r="D150" s="11" t="str">
        <f t="shared" si="17"/>
        <v>N/A</v>
      </c>
      <c r="E150" s="43">
        <v>6237.5717488999999</v>
      </c>
      <c r="F150" s="11" t="str">
        <f t="shared" si="18"/>
        <v>N/A</v>
      </c>
      <c r="G150" s="43">
        <v>6364.9858451</v>
      </c>
      <c r="H150" s="11" t="str">
        <f t="shared" si="19"/>
        <v>N/A</v>
      </c>
      <c r="I150" s="12">
        <v>-6.46</v>
      </c>
      <c r="J150" s="12">
        <v>2.0430000000000001</v>
      </c>
      <c r="K150" s="41" t="s">
        <v>732</v>
      </c>
      <c r="L150" s="9" t="str">
        <f t="shared" si="20"/>
        <v>Yes</v>
      </c>
    </row>
    <row r="151" spans="1:12" x14ac:dyDescent="0.25">
      <c r="A151" s="4" t="s">
        <v>1344</v>
      </c>
      <c r="B151" s="33" t="s">
        <v>217</v>
      </c>
      <c r="C151" s="43">
        <v>1187.3565175000001</v>
      </c>
      <c r="D151" s="11" t="str">
        <f t="shared" ref="D151:D170" si="21">IF($B151="N/A","N/A",IF(C151&gt;10,"No",IF(C151&lt;-10,"No","Yes")))</f>
        <v>N/A</v>
      </c>
      <c r="E151" s="43">
        <v>1234.6739184999999</v>
      </c>
      <c r="F151" s="11" t="str">
        <f t="shared" ref="F151:F170" si="22">IF($B151="N/A","N/A",IF(E151&gt;10,"No",IF(E151&lt;-10,"No","Yes")))</f>
        <v>N/A</v>
      </c>
      <c r="G151" s="43">
        <v>1234.3523032000001</v>
      </c>
      <c r="H151" s="11" t="str">
        <f t="shared" ref="H151:H170" si="23">IF($B151="N/A","N/A",IF(G151&gt;10,"No",IF(G151&lt;-10,"No","Yes")))</f>
        <v>N/A</v>
      </c>
      <c r="I151" s="12">
        <v>3.9849999999999999</v>
      </c>
      <c r="J151" s="12">
        <v>-2.5999999999999999E-2</v>
      </c>
      <c r="K151" s="41" t="s">
        <v>732</v>
      </c>
      <c r="L151" s="9" t="str">
        <f t="shared" ref="L151:L170" si="24">IF(J151="Div by 0", "N/A", IF(K151="N/A","N/A", IF(J151&gt;VALUE(MID(K151,1,2)), "No", IF(J151&lt;-1*VALUE(MID(K151,1,2)), "No", "Yes"))))</f>
        <v>Yes</v>
      </c>
    </row>
    <row r="152" spans="1:12" ht="25" x14ac:dyDescent="0.25">
      <c r="A152" s="4" t="s">
        <v>1345</v>
      </c>
      <c r="B152" s="33" t="s">
        <v>217</v>
      </c>
      <c r="C152" s="43">
        <v>1771.79375</v>
      </c>
      <c r="D152" s="11" t="str">
        <f t="shared" si="21"/>
        <v>N/A</v>
      </c>
      <c r="E152" s="43">
        <v>1926.1844011999999</v>
      </c>
      <c r="F152" s="11" t="str">
        <f t="shared" si="22"/>
        <v>N/A</v>
      </c>
      <c r="G152" s="43">
        <v>2185.2785758</v>
      </c>
      <c r="H152" s="11" t="str">
        <f t="shared" si="23"/>
        <v>N/A</v>
      </c>
      <c r="I152" s="12">
        <v>8.7140000000000004</v>
      </c>
      <c r="J152" s="12">
        <v>13.45</v>
      </c>
      <c r="K152" s="41" t="s">
        <v>732</v>
      </c>
      <c r="L152" s="9" t="str">
        <f t="shared" si="24"/>
        <v>Yes</v>
      </c>
    </row>
    <row r="153" spans="1:12" ht="25" x14ac:dyDescent="0.25">
      <c r="A153" s="4" t="s">
        <v>1346</v>
      </c>
      <c r="B153" s="33" t="s">
        <v>217</v>
      </c>
      <c r="C153" s="43">
        <v>3625.9330958999999</v>
      </c>
      <c r="D153" s="11" t="str">
        <f t="shared" si="21"/>
        <v>N/A</v>
      </c>
      <c r="E153" s="43">
        <v>4333.7147120999998</v>
      </c>
      <c r="F153" s="11" t="str">
        <f t="shared" si="22"/>
        <v>N/A</v>
      </c>
      <c r="G153" s="43">
        <v>4639.1930758999997</v>
      </c>
      <c r="H153" s="11" t="str">
        <f t="shared" si="23"/>
        <v>N/A</v>
      </c>
      <c r="I153" s="12">
        <v>19.52</v>
      </c>
      <c r="J153" s="12">
        <v>7.0490000000000004</v>
      </c>
      <c r="K153" s="41" t="s">
        <v>732</v>
      </c>
      <c r="L153" s="9" t="str">
        <f t="shared" si="24"/>
        <v>Yes</v>
      </c>
    </row>
    <row r="154" spans="1:12" ht="25" x14ac:dyDescent="0.25">
      <c r="A154" s="4" t="s">
        <v>1347</v>
      </c>
      <c r="B154" s="33" t="s">
        <v>217</v>
      </c>
      <c r="C154" s="43">
        <v>510.22735749999998</v>
      </c>
      <c r="D154" s="11" t="str">
        <f t="shared" si="21"/>
        <v>N/A</v>
      </c>
      <c r="E154" s="43">
        <v>466.76444426</v>
      </c>
      <c r="F154" s="11" t="str">
        <f t="shared" si="22"/>
        <v>N/A</v>
      </c>
      <c r="G154" s="43">
        <v>437.97099621000001</v>
      </c>
      <c r="H154" s="11" t="str">
        <f t="shared" si="23"/>
        <v>N/A</v>
      </c>
      <c r="I154" s="12">
        <v>-8.52</v>
      </c>
      <c r="J154" s="12">
        <v>-6.17</v>
      </c>
      <c r="K154" s="41" t="s">
        <v>732</v>
      </c>
      <c r="L154" s="9" t="str">
        <f t="shared" si="24"/>
        <v>Yes</v>
      </c>
    </row>
    <row r="155" spans="1:12" ht="25" x14ac:dyDescent="0.25">
      <c r="A155" s="2" t="s">
        <v>1348</v>
      </c>
      <c r="B155" s="33" t="s">
        <v>217</v>
      </c>
      <c r="C155" s="43">
        <v>1179.4288057000001</v>
      </c>
      <c r="D155" s="11" t="str">
        <f t="shared" si="21"/>
        <v>N/A</v>
      </c>
      <c r="E155" s="43">
        <v>1135.1546487000001</v>
      </c>
      <c r="F155" s="11" t="str">
        <f t="shared" si="22"/>
        <v>N/A</v>
      </c>
      <c r="G155" s="43">
        <v>1172.0838071000001</v>
      </c>
      <c r="H155" s="11" t="str">
        <f t="shared" si="23"/>
        <v>N/A</v>
      </c>
      <c r="I155" s="12">
        <v>-3.75</v>
      </c>
      <c r="J155" s="12">
        <v>3.2530000000000001</v>
      </c>
      <c r="K155" s="41" t="s">
        <v>732</v>
      </c>
      <c r="L155" s="9" t="str">
        <f t="shared" si="24"/>
        <v>Yes</v>
      </c>
    </row>
    <row r="156" spans="1:12" x14ac:dyDescent="0.25">
      <c r="A156" s="2" t="s">
        <v>1349</v>
      </c>
      <c r="B156" s="33" t="s">
        <v>217</v>
      </c>
      <c r="C156" s="43">
        <v>268.32948754</v>
      </c>
      <c r="D156" s="11" t="str">
        <f t="shared" si="21"/>
        <v>N/A</v>
      </c>
      <c r="E156" s="43">
        <v>266.42949764000002</v>
      </c>
      <c r="F156" s="11" t="str">
        <f t="shared" si="22"/>
        <v>N/A</v>
      </c>
      <c r="G156" s="43">
        <v>256.42359002000001</v>
      </c>
      <c r="H156" s="11" t="str">
        <f t="shared" si="23"/>
        <v>N/A</v>
      </c>
      <c r="I156" s="12">
        <v>-0.70799999999999996</v>
      </c>
      <c r="J156" s="12">
        <v>-3.76</v>
      </c>
      <c r="K156" s="41" t="s">
        <v>732</v>
      </c>
      <c r="L156" s="9" t="str">
        <f t="shared" si="24"/>
        <v>Yes</v>
      </c>
    </row>
    <row r="157" spans="1:12" ht="25" x14ac:dyDescent="0.25">
      <c r="A157" s="2" t="s">
        <v>1350</v>
      </c>
      <c r="B157" s="33" t="s">
        <v>217</v>
      </c>
      <c r="C157" s="43">
        <v>2012.0165583999999</v>
      </c>
      <c r="D157" s="11" t="str">
        <f t="shared" si="21"/>
        <v>N/A</v>
      </c>
      <c r="E157" s="43">
        <v>2078.6891500000002</v>
      </c>
      <c r="F157" s="11" t="str">
        <f t="shared" si="22"/>
        <v>N/A</v>
      </c>
      <c r="G157" s="43">
        <v>2272.6626680999998</v>
      </c>
      <c r="H157" s="11" t="str">
        <f t="shared" si="23"/>
        <v>N/A</v>
      </c>
      <c r="I157" s="12">
        <v>3.3140000000000001</v>
      </c>
      <c r="J157" s="12">
        <v>9.3320000000000007</v>
      </c>
      <c r="K157" s="41" t="s">
        <v>732</v>
      </c>
      <c r="L157" s="9" t="str">
        <f t="shared" si="24"/>
        <v>Yes</v>
      </c>
    </row>
    <row r="158" spans="1:12" ht="25" x14ac:dyDescent="0.25">
      <c r="A158" s="2" t="s">
        <v>1351</v>
      </c>
      <c r="B158" s="33" t="s">
        <v>217</v>
      </c>
      <c r="C158" s="43">
        <v>1578.4473462000001</v>
      </c>
      <c r="D158" s="11" t="str">
        <f t="shared" si="21"/>
        <v>N/A</v>
      </c>
      <c r="E158" s="43">
        <v>1692.7773763</v>
      </c>
      <c r="F158" s="11" t="str">
        <f t="shared" si="22"/>
        <v>N/A</v>
      </c>
      <c r="G158" s="43">
        <v>1743.6986509999999</v>
      </c>
      <c r="H158" s="11" t="str">
        <f t="shared" si="23"/>
        <v>N/A</v>
      </c>
      <c r="I158" s="12">
        <v>7.2430000000000003</v>
      </c>
      <c r="J158" s="12">
        <v>3.008</v>
      </c>
      <c r="K158" s="41" t="s">
        <v>732</v>
      </c>
      <c r="L158" s="9" t="str">
        <f t="shared" si="24"/>
        <v>Yes</v>
      </c>
    </row>
    <row r="159" spans="1:12" ht="25" x14ac:dyDescent="0.25">
      <c r="A159" s="2" t="s">
        <v>1352</v>
      </c>
      <c r="B159" s="33" t="s">
        <v>217</v>
      </c>
      <c r="C159" s="43">
        <v>1.3836821142</v>
      </c>
      <c r="D159" s="11" t="str">
        <f t="shared" si="21"/>
        <v>N/A</v>
      </c>
      <c r="E159" s="43">
        <v>0.90209827799999998</v>
      </c>
      <c r="F159" s="11" t="str">
        <f t="shared" si="22"/>
        <v>N/A</v>
      </c>
      <c r="G159" s="43">
        <v>0.39918864100000001</v>
      </c>
      <c r="H159" s="11" t="str">
        <f t="shared" si="23"/>
        <v>N/A</v>
      </c>
      <c r="I159" s="12">
        <v>-34.799999999999997</v>
      </c>
      <c r="J159" s="12">
        <v>-55.7</v>
      </c>
      <c r="K159" s="41" t="s">
        <v>732</v>
      </c>
      <c r="L159" s="9" t="str">
        <f t="shared" si="24"/>
        <v>No</v>
      </c>
    </row>
    <row r="160" spans="1:12" ht="25" x14ac:dyDescent="0.25">
      <c r="A160" s="4" t="s">
        <v>1353</v>
      </c>
      <c r="B160" s="33" t="s">
        <v>217</v>
      </c>
      <c r="C160" s="43">
        <v>0.3851639738</v>
      </c>
      <c r="D160" s="11" t="str">
        <f t="shared" si="21"/>
        <v>N/A</v>
      </c>
      <c r="E160" s="43">
        <v>0.42005957529999999</v>
      </c>
      <c r="F160" s="11" t="str">
        <f t="shared" si="22"/>
        <v>N/A</v>
      </c>
      <c r="G160" s="43">
        <v>0.22222322899999999</v>
      </c>
      <c r="H160" s="11" t="str">
        <f t="shared" si="23"/>
        <v>N/A</v>
      </c>
      <c r="I160" s="12">
        <v>9.06</v>
      </c>
      <c r="J160" s="12">
        <v>-47.1</v>
      </c>
      <c r="K160" s="41" t="s">
        <v>732</v>
      </c>
      <c r="L160" s="9" t="str">
        <f t="shared" si="24"/>
        <v>No</v>
      </c>
    </row>
    <row r="161" spans="1:12" x14ac:dyDescent="0.25">
      <c r="A161" s="4" t="s">
        <v>1354</v>
      </c>
      <c r="B161" s="33" t="s">
        <v>217</v>
      </c>
      <c r="C161" s="43">
        <v>748.76574919999996</v>
      </c>
      <c r="D161" s="11" t="str">
        <f t="shared" si="21"/>
        <v>N/A</v>
      </c>
      <c r="E161" s="43">
        <v>649.69525806000001</v>
      </c>
      <c r="F161" s="11" t="str">
        <f t="shared" si="22"/>
        <v>N/A</v>
      </c>
      <c r="G161" s="43">
        <v>674.85367553000003</v>
      </c>
      <c r="H161" s="11" t="str">
        <f t="shared" si="23"/>
        <v>N/A</v>
      </c>
      <c r="I161" s="12">
        <v>-13.2</v>
      </c>
      <c r="J161" s="12">
        <v>3.8719999999999999</v>
      </c>
      <c r="K161" s="41" t="s">
        <v>732</v>
      </c>
      <c r="L161" s="9" t="str">
        <f t="shared" si="24"/>
        <v>Yes</v>
      </c>
    </row>
    <row r="162" spans="1:12" x14ac:dyDescent="0.25">
      <c r="A162" s="4" t="s">
        <v>1355</v>
      </c>
      <c r="B162" s="33" t="s">
        <v>217</v>
      </c>
      <c r="C162" s="43">
        <v>1731.4275974</v>
      </c>
      <c r="D162" s="11" t="str">
        <f t="shared" si="21"/>
        <v>N/A</v>
      </c>
      <c r="E162" s="43">
        <v>1297.822038</v>
      </c>
      <c r="F162" s="11" t="str">
        <f t="shared" si="22"/>
        <v>N/A</v>
      </c>
      <c r="G162" s="43">
        <v>1465.7758252000001</v>
      </c>
      <c r="H162" s="11" t="str">
        <f t="shared" si="23"/>
        <v>N/A</v>
      </c>
      <c r="I162" s="12">
        <v>-25</v>
      </c>
      <c r="J162" s="12">
        <v>12.94</v>
      </c>
      <c r="K162" s="41" t="s">
        <v>732</v>
      </c>
      <c r="L162" s="9" t="str">
        <f t="shared" si="24"/>
        <v>Yes</v>
      </c>
    </row>
    <row r="163" spans="1:12" x14ac:dyDescent="0.25">
      <c r="A163" s="4" t="s">
        <v>1356</v>
      </c>
      <c r="B163" s="33" t="s">
        <v>217</v>
      </c>
      <c r="C163" s="43">
        <v>3192.8468157000002</v>
      </c>
      <c r="D163" s="11" t="str">
        <f t="shared" si="21"/>
        <v>N/A</v>
      </c>
      <c r="E163" s="43">
        <v>2962.3146597</v>
      </c>
      <c r="F163" s="11" t="str">
        <f t="shared" si="22"/>
        <v>N/A</v>
      </c>
      <c r="G163" s="43">
        <v>3179.0303761</v>
      </c>
      <c r="H163" s="11" t="str">
        <f t="shared" si="23"/>
        <v>N/A</v>
      </c>
      <c r="I163" s="12">
        <v>-7.22</v>
      </c>
      <c r="J163" s="12">
        <v>7.3159999999999998</v>
      </c>
      <c r="K163" s="41" t="s">
        <v>732</v>
      </c>
      <c r="L163" s="9" t="str">
        <f t="shared" si="24"/>
        <v>Yes</v>
      </c>
    </row>
    <row r="164" spans="1:12" x14ac:dyDescent="0.25">
      <c r="A164" s="4" t="s">
        <v>1357</v>
      </c>
      <c r="B164" s="33" t="s">
        <v>217</v>
      </c>
      <c r="C164" s="43">
        <v>269.47062347000002</v>
      </c>
      <c r="D164" s="11" t="str">
        <f t="shared" si="21"/>
        <v>N/A</v>
      </c>
      <c r="E164" s="43">
        <v>233.42128147</v>
      </c>
      <c r="F164" s="11" t="str">
        <f t="shared" si="22"/>
        <v>N/A</v>
      </c>
      <c r="G164" s="43">
        <v>258.18602468</v>
      </c>
      <c r="H164" s="11" t="str">
        <f t="shared" si="23"/>
        <v>N/A</v>
      </c>
      <c r="I164" s="12">
        <v>-13.4</v>
      </c>
      <c r="J164" s="12">
        <v>10.61</v>
      </c>
      <c r="K164" s="41" t="s">
        <v>732</v>
      </c>
      <c r="L164" s="9" t="str">
        <f t="shared" si="24"/>
        <v>Yes</v>
      </c>
    </row>
    <row r="165" spans="1:12" x14ac:dyDescent="0.25">
      <c r="A165" s="4" t="s">
        <v>1358</v>
      </c>
      <c r="B165" s="33" t="s">
        <v>217</v>
      </c>
      <c r="C165" s="43">
        <v>292.73702271000002</v>
      </c>
      <c r="D165" s="11" t="str">
        <f t="shared" si="21"/>
        <v>N/A</v>
      </c>
      <c r="E165" s="43">
        <v>263.65221787000002</v>
      </c>
      <c r="F165" s="11" t="str">
        <f t="shared" si="22"/>
        <v>N/A</v>
      </c>
      <c r="G165" s="43">
        <v>292.19305903999998</v>
      </c>
      <c r="H165" s="11" t="str">
        <f t="shared" si="23"/>
        <v>N/A</v>
      </c>
      <c r="I165" s="12">
        <v>-9.94</v>
      </c>
      <c r="J165" s="12">
        <v>10.83</v>
      </c>
      <c r="K165" s="41" t="s">
        <v>732</v>
      </c>
      <c r="L165" s="9" t="str">
        <f t="shared" si="24"/>
        <v>Yes</v>
      </c>
    </row>
    <row r="166" spans="1:12" x14ac:dyDescent="0.25">
      <c r="A166" s="4" t="s">
        <v>1359</v>
      </c>
      <c r="B166" s="33" t="s">
        <v>217</v>
      </c>
      <c r="C166" s="43">
        <v>1788.1467969</v>
      </c>
      <c r="D166" s="11" t="str">
        <f t="shared" si="21"/>
        <v>N/A</v>
      </c>
      <c r="E166" s="43">
        <v>1775.5819713999999</v>
      </c>
      <c r="F166" s="11" t="str">
        <f t="shared" si="22"/>
        <v>N/A</v>
      </c>
      <c r="G166" s="43">
        <v>1797.4032675000001</v>
      </c>
      <c r="H166" s="11" t="str">
        <f t="shared" si="23"/>
        <v>N/A</v>
      </c>
      <c r="I166" s="12">
        <v>-0.70299999999999996</v>
      </c>
      <c r="J166" s="12">
        <v>1.2290000000000001</v>
      </c>
      <c r="K166" s="41" t="s">
        <v>732</v>
      </c>
      <c r="L166" s="9" t="str">
        <f t="shared" si="24"/>
        <v>Yes</v>
      </c>
    </row>
    <row r="167" spans="1:12" x14ac:dyDescent="0.25">
      <c r="A167" s="42" t="s">
        <v>1360</v>
      </c>
      <c r="B167" s="33" t="s">
        <v>217</v>
      </c>
      <c r="C167" s="43">
        <v>2527.3503246999999</v>
      </c>
      <c r="D167" s="11" t="str">
        <f t="shared" si="21"/>
        <v>N/A</v>
      </c>
      <c r="E167" s="43">
        <v>2364.2330167</v>
      </c>
      <c r="F167" s="11" t="str">
        <f t="shared" si="22"/>
        <v>N/A</v>
      </c>
      <c r="G167" s="43">
        <v>2548.471959</v>
      </c>
      <c r="H167" s="11" t="str">
        <f t="shared" si="23"/>
        <v>N/A</v>
      </c>
      <c r="I167" s="12">
        <v>-6.45</v>
      </c>
      <c r="J167" s="12">
        <v>7.7930000000000001</v>
      </c>
      <c r="K167" s="41" t="s">
        <v>732</v>
      </c>
      <c r="L167" s="9" t="str">
        <f t="shared" si="24"/>
        <v>Yes</v>
      </c>
    </row>
    <row r="168" spans="1:12" x14ac:dyDescent="0.25">
      <c r="A168" s="42" t="s">
        <v>1361</v>
      </c>
      <c r="B168" s="33" t="s">
        <v>217</v>
      </c>
      <c r="C168" s="43">
        <v>6155.9135026000004</v>
      </c>
      <c r="D168" s="11" t="str">
        <f t="shared" si="21"/>
        <v>N/A</v>
      </c>
      <c r="E168" s="43">
        <v>6423.4099973000002</v>
      </c>
      <c r="F168" s="11" t="str">
        <f t="shared" si="22"/>
        <v>N/A</v>
      </c>
      <c r="G168" s="43">
        <v>6800.5341288</v>
      </c>
      <c r="H168" s="11" t="str">
        <f t="shared" si="23"/>
        <v>N/A</v>
      </c>
      <c r="I168" s="12">
        <v>4.3449999999999998</v>
      </c>
      <c r="J168" s="12">
        <v>5.8710000000000004</v>
      </c>
      <c r="K168" s="41" t="s">
        <v>732</v>
      </c>
      <c r="L168" s="9" t="str">
        <f t="shared" si="24"/>
        <v>Yes</v>
      </c>
    </row>
    <row r="169" spans="1:12" x14ac:dyDescent="0.25">
      <c r="A169" s="42" t="s">
        <v>1362</v>
      </c>
      <c r="B169" s="33" t="s">
        <v>217</v>
      </c>
      <c r="C169" s="43">
        <v>792.73741372999996</v>
      </c>
      <c r="D169" s="11" t="str">
        <f t="shared" si="21"/>
        <v>N/A</v>
      </c>
      <c r="E169" s="43">
        <v>797.86387089000004</v>
      </c>
      <c r="F169" s="11" t="str">
        <f t="shared" si="22"/>
        <v>N/A</v>
      </c>
      <c r="G169" s="43">
        <v>814.86686148000001</v>
      </c>
      <c r="H169" s="11" t="str">
        <f t="shared" si="23"/>
        <v>N/A</v>
      </c>
      <c r="I169" s="12">
        <v>0.64670000000000005</v>
      </c>
      <c r="J169" s="12">
        <v>2.1309999999999998</v>
      </c>
      <c r="K169" s="41" t="s">
        <v>732</v>
      </c>
      <c r="L169" s="9" t="str">
        <f t="shared" si="24"/>
        <v>Yes</v>
      </c>
    </row>
    <row r="170" spans="1:12" x14ac:dyDescent="0.25">
      <c r="A170" s="42" t="s">
        <v>1363</v>
      </c>
      <c r="B170" s="33" t="s">
        <v>217</v>
      </c>
      <c r="C170" s="43">
        <v>1312.8647189999999</v>
      </c>
      <c r="D170" s="11" t="str">
        <f t="shared" si="21"/>
        <v>N/A</v>
      </c>
      <c r="E170" s="43">
        <v>1299.3664263999999</v>
      </c>
      <c r="F170" s="11" t="str">
        <f t="shared" si="22"/>
        <v>N/A</v>
      </c>
      <c r="G170" s="43">
        <v>1354.0922585000001</v>
      </c>
      <c r="H170" s="11" t="str">
        <f t="shared" si="23"/>
        <v>N/A</v>
      </c>
      <c r="I170" s="12">
        <v>-1.03</v>
      </c>
      <c r="J170" s="12">
        <v>4.2119999999999997</v>
      </c>
      <c r="K170" s="41" t="s">
        <v>732</v>
      </c>
      <c r="L170" s="9" t="str">
        <f t="shared" si="24"/>
        <v>Yes</v>
      </c>
    </row>
    <row r="171" spans="1:12" x14ac:dyDescent="0.25">
      <c r="A171" s="42" t="s">
        <v>85</v>
      </c>
      <c r="B171" s="33" t="s">
        <v>217</v>
      </c>
      <c r="C171" s="8">
        <v>12.667009289999999</v>
      </c>
      <c r="D171" s="11" t="str">
        <f t="shared" ref="D171:D202" si="25">IF($B171="N/A","N/A",IF(C171&gt;10,"No",IF(C171&lt;-10,"No","Yes")))</f>
        <v>N/A</v>
      </c>
      <c r="E171" s="8">
        <v>12.892657333000001</v>
      </c>
      <c r="F171" s="11" t="str">
        <f t="shared" ref="F171:F202" si="26">IF($B171="N/A","N/A",IF(E171&gt;10,"No",IF(E171&lt;-10,"No","Yes")))</f>
        <v>N/A</v>
      </c>
      <c r="G171" s="8">
        <v>11.874781449</v>
      </c>
      <c r="H171" s="11" t="str">
        <f t="shared" ref="H171:H202" si="27">IF($B171="N/A","N/A",IF(G171&gt;10,"No",IF(G171&lt;-10,"No","Yes")))</f>
        <v>N/A</v>
      </c>
      <c r="I171" s="12">
        <v>1.7809999999999999</v>
      </c>
      <c r="J171" s="12">
        <v>-7.9</v>
      </c>
      <c r="K171" s="41" t="s">
        <v>732</v>
      </c>
      <c r="L171" s="9" t="str">
        <f t="shared" ref="L171:L202" si="28">IF(J171="Div by 0", "N/A", IF(K171="N/A","N/A", IF(J171&gt;VALUE(MID(K171,1,2)), "No", IF(J171&lt;-1*VALUE(MID(K171,1,2)), "No", "Yes"))))</f>
        <v>Yes</v>
      </c>
    </row>
    <row r="172" spans="1:12" x14ac:dyDescent="0.25">
      <c r="A172" s="42" t="s">
        <v>465</v>
      </c>
      <c r="B172" s="33" t="s">
        <v>217</v>
      </c>
      <c r="C172" s="8">
        <v>15.040584416</v>
      </c>
      <c r="D172" s="11" t="str">
        <f t="shared" si="25"/>
        <v>N/A</v>
      </c>
      <c r="E172" s="8">
        <v>14.785898261</v>
      </c>
      <c r="F172" s="11" t="str">
        <f t="shared" si="26"/>
        <v>N/A</v>
      </c>
      <c r="G172" s="8">
        <v>15.563875306</v>
      </c>
      <c r="H172" s="11" t="str">
        <f t="shared" si="27"/>
        <v>N/A</v>
      </c>
      <c r="I172" s="12">
        <v>-1.69</v>
      </c>
      <c r="J172" s="12">
        <v>5.2619999999999996</v>
      </c>
      <c r="K172" s="41" t="s">
        <v>732</v>
      </c>
      <c r="L172" s="9" t="str">
        <f t="shared" si="28"/>
        <v>Yes</v>
      </c>
    </row>
    <row r="173" spans="1:12" x14ac:dyDescent="0.25">
      <c r="A173" s="42" t="s">
        <v>466</v>
      </c>
      <c r="B173" s="33" t="s">
        <v>217</v>
      </c>
      <c r="C173" s="8">
        <v>18.218517115000001</v>
      </c>
      <c r="D173" s="11" t="str">
        <f t="shared" si="25"/>
        <v>N/A</v>
      </c>
      <c r="E173" s="8">
        <v>20.368506346</v>
      </c>
      <c r="F173" s="11" t="str">
        <f t="shared" si="26"/>
        <v>N/A</v>
      </c>
      <c r="G173" s="8">
        <v>20.600520816</v>
      </c>
      <c r="H173" s="11" t="str">
        <f t="shared" si="27"/>
        <v>N/A</v>
      </c>
      <c r="I173" s="12">
        <v>11.8</v>
      </c>
      <c r="J173" s="12">
        <v>1.139</v>
      </c>
      <c r="K173" s="41" t="s">
        <v>732</v>
      </c>
      <c r="L173" s="9" t="str">
        <f t="shared" si="28"/>
        <v>Yes</v>
      </c>
    </row>
    <row r="174" spans="1:12" x14ac:dyDescent="0.25">
      <c r="A174" s="2" t="s">
        <v>467</v>
      </c>
      <c r="B174" s="33" t="s">
        <v>217</v>
      </c>
      <c r="C174" s="8">
        <v>5.0028211919999999</v>
      </c>
      <c r="D174" s="11" t="str">
        <f t="shared" si="25"/>
        <v>N/A</v>
      </c>
      <c r="E174" s="8">
        <v>5.2649038316999999</v>
      </c>
      <c r="F174" s="11" t="str">
        <f t="shared" si="26"/>
        <v>N/A</v>
      </c>
      <c r="G174" s="8">
        <v>4.3188824331999998</v>
      </c>
      <c r="H174" s="11" t="str">
        <f t="shared" si="27"/>
        <v>N/A</v>
      </c>
      <c r="I174" s="12">
        <v>5.2389999999999999</v>
      </c>
      <c r="J174" s="12">
        <v>-18</v>
      </c>
      <c r="K174" s="41" t="s">
        <v>732</v>
      </c>
      <c r="L174" s="9" t="str">
        <f t="shared" si="28"/>
        <v>Yes</v>
      </c>
    </row>
    <row r="175" spans="1:12" x14ac:dyDescent="0.25">
      <c r="A175" s="2" t="s">
        <v>468</v>
      </c>
      <c r="B175" s="33" t="s">
        <v>217</v>
      </c>
      <c r="C175" s="8">
        <v>25.917736718</v>
      </c>
      <c r="D175" s="11" t="str">
        <f t="shared" si="25"/>
        <v>N/A</v>
      </c>
      <c r="E175" s="8">
        <v>23.975696588000002</v>
      </c>
      <c r="F175" s="11" t="str">
        <f t="shared" si="26"/>
        <v>N/A</v>
      </c>
      <c r="G175" s="8">
        <v>22.579088763000001</v>
      </c>
      <c r="H175" s="11" t="str">
        <f t="shared" si="27"/>
        <v>N/A</v>
      </c>
      <c r="I175" s="12">
        <v>-7.49</v>
      </c>
      <c r="J175" s="12">
        <v>-5.83</v>
      </c>
      <c r="K175" s="41" t="s">
        <v>732</v>
      </c>
      <c r="L175" s="9" t="str">
        <f t="shared" si="28"/>
        <v>Yes</v>
      </c>
    </row>
    <row r="176" spans="1:12" x14ac:dyDescent="0.25">
      <c r="A176" s="2" t="s">
        <v>1364</v>
      </c>
      <c r="B176" s="33" t="s">
        <v>217</v>
      </c>
      <c r="C176" s="8">
        <v>0.5248013654</v>
      </c>
      <c r="D176" s="11" t="str">
        <f t="shared" si="25"/>
        <v>N/A</v>
      </c>
      <c r="E176" s="8">
        <v>0.50669960510000001</v>
      </c>
      <c r="F176" s="11" t="str">
        <f t="shared" si="26"/>
        <v>N/A</v>
      </c>
      <c r="G176" s="8">
        <v>0.45308830010000001</v>
      </c>
      <c r="H176" s="11" t="str">
        <f t="shared" si="27"/>
        <v>N/A</v>
      </c>
      <c r="I176" s="12">
        <v>-3.45</v>
      </c>
      <c r="J176" s="12">
        <v>-10.6</v>
      </c>
      <c r="K176" s="41" t="s">
        <v>732</v>
      </c>
      <c r="L176" s="9" t="str">
        <f t="shared" si="28"/>
        <v>Yes</v>
      </c>
    </row>
    <row r="177" spans="1:12" x14ac:dyDescent="0.25">
      <c r="A177" s="2" t="s">
        <v>1365</v>
      </c>
      <c r="B177" s="33" t="s">
        <v>217</v>
      </c>
      <c r="C177" s="8">
        <v>5.7467532468</v>
      </c>
      <c r="D177" s="11" t="str">
        <f t="shared" si="25"/>
        <v>N/A</v>
      </c>
      <c r="E177" s="8">
        <v>5.1513200257999996</v>
      </c>
      <c r="F177" s="11" t="str">
        <f t="shared" si="26"/>
        <v>N/A</v>
      </c>
      <c r="G177" s="8">
        <v>5.0733496333000003</v>
      </c>
      <c r="H177" s="11" t="str">
        <f t="shared" si="27"/>
        <v>N/A</v>
      </c>
      <c r="I177" s="12">
        <v>-10.4</v>
      </c>
      <c r="J177" s="12">
        <v>-1.51</v>
      </c>
      <c r="K177" s="41" t="s">
        <v>732</v>
      </c>
      <c r="L177" s="9" t="str">
        <f t="shared" si="28"/>
        <v>Yes</v>
      </c>
    </row>
    <row r="178" spans="1:12" x14ac:dyDescent="0.25">
      <c r="A178" s="2" t="s">
        <v>1366</v>
      </c>
      <c r="B178" s="33" t="s">
        <v>217</v>
      </c>
      <c r="C178" s="8">
        <v>2.9652646204000002</v>
      </c>
      <c r="D178" s="11" t="str">
        <f t="shared" si="25"/>
        <v>N/A</v>
      </c>
      <c r="E178" s="8">
        <v>3.1334615036</v>
      </c>
      <c r="F178" s="11" t="str">
        <f t="shared" si="26"/>
        <v>N/A</v>
      </c>
      <c r="G178" s="8">
        <v>3.0035632245000001</v>
      </c>
      <c r="H178" s="11" t="str">
        <f t="shared" si="27"/>
        <v>N/A</v>
      </c>
      <c r="I178" s="12">
        <v>5.6719999999999997</v>
      </c>
      <c r="J178" s="12">
        <v>-4.1500000000000004</v>
      </c>
      <c r="K178" s="41" t="s">
        <v>732</v>
      </c>
      <c r="L178" s="9" t="str">
        <f t="shared" si="28"/>
        <v>Yes</v>
      </c>
    </row>
    <row r="179" spans="1:12" x14ac:dyDescent="0.25">
      <c r="A179" s="2" t="s">
        <v>1367</v>
      </c>
      <c r="B179" s="33" t="s">
        <v>217</v>
      </c>
      <c r="C179" s="8">
        <v>1.5287247E-3</v>
      </c>
      <c r="D179" s="11" t="str">
        <f t="shared" si="25"/>
        <v>N/A</v>
      </c>
      <c r="E179" s="8">
        <v>1.5734135E-3</v>
      </c>
      <c r="F179" s="11" t="str">
        <f t="shared" si="26"/>
        <v>N/A</v>
      </c>
      <c r="G179" s="8">
        <v>1.4897834999999999E-3</v>
      </c>
      <c r="H179" s="11" t="str">
        <f t="shared" si="27"/>
        <v>N/A</v>
      </c>
      <c r="I179" s="12">
        <v>2.923</v>
      </c>
      <c r="J179" s="12">
        <v>-5.32</v>
      </c>
      <c r="K179" s="41" t="s">
        <v>732</v>
      </c>
      <c r="L179" s="9" t="str">
        <f t="shared" si="28"/>
        <v>Yes</v>
      </c>
    </row>
    <row r="180" spans="1:12" x14ac:dyDescent="0.25">
      <c r="A180" s="2" t="s">
        <v>1368</v>
      </c>
      <c r="B180" s="33" t="s">
        <v>217</v>
      </c>
      <c r="C180" s="8">
        <v>8.7597678999999998E-3</v>
      </c>
      <c r="D180" s="11" t="str">
        <f t="shared" si="25"/>
        <v>N/A</v>
      </c>
      <c r="E180" s="8">
        <v>6.6880684999999999E-3</v>
      </c>
      <c r="F180" s="11" t="str">
        <f t="shared" si="26"/>
        <v>N/A</v>
      </c>
      <c r="G180" s="8">
        <v>4.0773242000000003E-3</v>
      </c>
      <c r="H180" s="11" t="str">
        <f t="shared" si="27"/>
        <v>N/A</v>
      </c>
      <c r="I180" s="12">
        <v>-23.7</v>
      </c>
      <c r="J180" s="12">
        <v>-39</v>
      </c>
      <c r="K180" s="41" t="s">
        <v>732</v>
      </c>
      <c r="L180" s="9" t="str">
        <f t="shared" si="28"/>
        <v>No</v>
      </c>
    </row>
    <row r="181" spans="1:12" x14ac:dyDescent="0.25">
      <c r="A181" s="2" t="s">
        <v>86</v>
      </c>
      <c r="B181" s="33" t="s">
        <v>217</v>
      </c>
      <c r="C181" s="8">
        <v>4.5640018135</v>
      </c>
      <c r="D181" s="11" t="str">
        <f t="shared" si="25"/>
        <v>N/A</v>
      </c>
      <c r="E181" s="8">
        <v>4.3453070699999999E-2</v>
      </c>
      <c r="F181" s="11" t="str">
        <f t="shared" si="26"/>
        <v>N/A</v>
      </c>
      <c r="G181" s="8">
        <v>3.3917792469000001</v>
      </c>
      <c r="H181" s="11" t="str">
        <f t="shared" si="27"/>
        <v>N/A</v>
      </c>
      <c r="I181" s="12">
        <v>-99</v>
      </c>
      <c r="J181" s="12">
        <v>7706</v>
      </c>
      <c r="K181" s="41" t="s">
        <v>732</v>
      </c>
      <c r="L181" s="9" t="str">
        <f t="shared" si="28"/>
        <v>No</v>
      </c>
    </row>
    <row r="182" spans="1:12" x14ac:dyDescent="0.25">
      <c r="A182" s="2" t="s">
        <v>87</v>
      </c>
      <c r="B182" s="33" t="s">
        <v>217</v>
      </c>
      <c r="C182" s="8">
        <v>57.784857613</v>
      </c>
      <c r="D182" s="11" t="str">
        <f t="shared" si="25"/>
        <v>N/A</v>
      </c>
      <c r="E182" s="8">
        <v>52.798407095999998</v>
      </c>
      <c r="F182" s="11" t="str">
        <f t="shared" si="26"/>
        <v>N/A</v>
      </c>
      <c r="G182" s="8">
        <v>54.773413523000002</v>
      </c>
      <c r="H182" s="11" t="str">
        <f t="shared" si="27"/>
        <v>N/A</v>
      </c>
      <c r="I182" s="12">
        <v>-8.6300000000000008</v>
      </c>
      <c r="J182" s="12">
        <v>3.7410000000000001</v>
      </c>
      <c r="K182" s="41" t="s">
        <v>732</v>
      </c>
      <c r="L182" s="9" t="str">
        <f t="shared" si="28"/>
        <v>Yes</v>
      </c>
    </row>
    <row r="183" spans="1:12" x14ac:dyDescent="0.25">
      <c r="A183" s="2" t="s">
        <v>469</v>
      </c>
      <c r="B183" s="33" t="s">
        <v>217</v>
      </c>
      <c r="C183" s="8">
        <v>63.806818182000001</v>
      </c>
      <c r="D183" s="11" t="str">
        <f t="shared" si="25"/>
        <v>N/A</v>
      </c>
      <c r="E183" s="8">
        <v>53.493238892000001</v>
      </c>
      <c r="F183" s="11" t="str">
        <f t="shared" si="26"/>
        <v>N/A</v>
      </c>
      <c r="G183" s="8">
        <v>59.008251833999999</v>
      </c>
      <c r="H183" s="11" t="str">
        <f t="shared" si="27"/>
        <v>N/A</v>
      </c>
      <c r="I183" s="12">
        <v>-16.2</v>
      </c>
      <c r="J183" s="12">
        <v>10.31</v>
      </c>
      <c r="K183" s="41" t="s">
        <v>732</v>
      </c>
      <c r="L183" s="9" t="str">
        <f t="shared" si="28"/>
        <v>Yes</v>
      </c>
    </row>
    <row r="184" spans="1:12" x14ac:dyDescent="0.25">
      <c r="A184" s="2" t="s">
        <v>470</v>
      </c>
      <c r="B184" s="33" t="s">
        <v>217</v>
      </c>
      <c r="C184" s="8">
        <v>70.636352153999994</v>
      </c>
      <c r="D184" s="11" t="str">
        <f t="shared" si="25"/>
        <v>N/A</v>
      </c>
      <c r="E184" s="8">
        <v>68.687026282000005</v>
      </c>
      <c r="F184" s="11" t="str">
        <f t="shared" si="26"/>
        <v>N/A</v>
      </c>
      <c r="G184" s="8">
        <v>72.594343921000004</v>
      </c>
      <c r="H184" s="11" t="str">
        <f t="shared" si="27"/>
        <v>N/A</v>
      </c>
      <c r="I184" s="12">
        <v>-2.76</v>
      </c>
      <c r="J184" s="12">
        <v>5.6890000000000001</v>
      </c>
      <c r="K184" s="41" t="s">
        <v>732</v>
      </c>
      <c r="L184" s="9" t="str">
        <f t="shared" si="28"/>
        <v>Yes</v>
      </c>
    </row>
    <row r="185" spans="1:12" x14ac:dyDescent="0.25">
      <c r="A185" s="2" t="s">
        <v>471</v>
      </c>
      <c r="B185" s="33" t="s">
        <v>217</v>
      </c>
      <c r="C185" s="8">
        <v>57.815396759999999</v>
      </c>
      <c r="D185" s="11" t="str">
        <f t="shared" si="25"/>
        <v>N/A</v>
      </c>
      <c r="E185" s="8">
        <v>51.280693036000002</v>
      </c>
      <c r="F185" s="11" t="str">
        <f t="shared" si="26"/>
        <v>N/A</v>
      </c>
      <c r="G185" s="8">
        <v>53.569292124</v>
      </c>
      <c r="H185" s="11" t="str">
        <f t="shared" si="27"/>
        <v>N/A</v>
      </c>
      <c r="I185" s="12">
        <v>-11.3</v>
      </c>
      <c r="J185" s="12">
        <v>4.4630000000000001</v>
      </c>
      <c r="K185" s="41" t="s">
        <v>732</v>
      </c>
      <c r="L185" s="9" t="str">
        <f t="shared" si="28"/>
        <v>Yes</v>
      </c>
    </row>
    <row r="186" spans="1:12" x14ac:dyDescent="0.25">
      <c r="A186" s="2" t="s">
        <v>472</v>
      </c>
      <c r="B186" s="33" t="s">
        <v>217</v>
      </c>
      <c r="C186" s="8">
        <v>49.811060867999998</v>
      </c>
      <c r="D186" s="11" t="str">
        <f t="shared" si="25"/>
        <v>N/A</v>
      </c>
      <c r="E186" s="8">
        <v>47.632938222999996</v>
      </c>
      <c r="F186" s="11" t="str">
        <f t="shared" si="26"/>
        <v>N/A</v>
      </c>
      <c r="G186" s="8">
        <v>48.610538523999999</v>
      </c>
      <c r="H186" s="11" t="str">
        <f t="shared" si="27"/>
        <v>N/A</v>
      </c>
      <c r="I186" s="12">
        <v>-4.37</v>
      </c>
      <c r="J186" s="12">
        <v>2.052</v>
      </c>
      <c r="K186" s="41" t="s">
        <v>732</v>
      </c>
      <c r="L186" s="9" t="str">
        <f t="shared" si="28"/>
        <v>Yes</v>
      </c>
    </row>
    <row r="187" spans="1:12" x14ac:dyDescent="0.25">
      <c r="A187" s="2" t="s">
        <v>116</v>
      </c>
      <c r="B187" s="33" t="s">
        <v>217</v>
      </c>
      <c r="C187" s="8">
        <v>75.002101742999997</v>
      </c>
      <c r="D187" s="11" t="str">
        <f t="shared" si="25"/>
        <v>N/A</v>
      </c>
      <c r="E187" s="8">
        <v>75.377290845000005</v>
      </c>
      <c r="F187" s="11" t="str">
        <f t="shared" si="26"/>
        <v>N/A</v>
      </c>
      <c r="G187" s="8">
        <v>77.091756567000004</v>
      </c>
      <c r="H187" s="11" t="str">
        <f t="shared" si="27"/>
        <v>N/A</v>
      </c>
      <c r="I187" s="12">
        <v>0.50019999999999998</v>
      </c>
      <c r="J187" s="12">
        <v>2.2749999999999999</v>
      </c>
      <c r="K187" s="41" t="s">
        <v>732</v>
      </c>
      <c r="L187" s="9" t="str">
        <f t="shared" si="28"/>
        <v>Yes</v>
      </c>
    </row>
    <row r="188" spans="1:12" x14ac:dyDescent="0.25">
      <c r="A188" s="2" t="s">
        <v>473</v>
      </c>
      <c r="B188" s="33" t="s">
        <v>217</v>
      </c>
      <c r="C188" s="8">
        <v>72.175324674999999</v>
      </c>
      <c r="D188" s="11" t="str">
        <f t="shared" si="25"/>
        <v>N/A</v>
      </c>
      <c r="E188" s="8">
        <v>63.465872505</v>
      </c>
      <c r="F188" s="11" t="str">
        <f t="shared" si="26"/>
        <v>N/A</v>
      </c>
      <c r="G188" s="8">
        <v>69.598105133999994</v>
      </c>
      <c r="H188" s="11" t="str">
        <f t="shared" si="27"/>
        <v>N/A</v>
      </c>
      <c r="I188" s="12">
        <v>-12.1</v>
      </c>
      <c r="J188" s="12">
        <v>9.6620000000000008</v>
      </c>
      <c r="K188" s="41" t="s">
        <v>732</v>
      </c>
      <c r="L188" s="9" t="str">
        <f t="shared" si="28"/>
        <v>Yes</v>
      </c>
    </row>
    <row r="189" spans="1:12" x14ac:dyDescent="0.25">
      <c r="A189" s="2" t="s">
        <v>474</v>
      </c>
      <c r="B189" s="33" t="s">
        <v>217</v>
      </c>
      <c r="C189" s="8">
        <v>80.987747884000001</v>
      </c>
      <c r="D189" s="11" t="str">
        <f t="shared" si="25"/>
        <v>N/A</v>
      </c>
      <c r="E189" s="8">
        <v>82.272237712000006</v>
      </c>
      <c r="F189" s="11" t="str">
        <f t="shared" si="26"/>
        <v>N/A</v>
      </c>
      <c r="G189" s="8">
        <v>85.601791683000002</v>
      </c>
      <c r="H189" s="11" t="str">
        <f t="shared" si="27"/>
        <v>N/A</v>
      </c>
      <c r="I189" s="12">
        <v>1.5860000000000001</v>
      </c>
      <c r="J189" s="12">
        <v>4.0469999999999997</v>
      </c>
      <c r="K189" s="41" t="s">
        <v>732</v>
      </c>
      <c r="L189" s="9" t="str">
        <f t="shared" si="28"/>
        <v>Yes</v>
      </c>
    </row>
    <row r="190" spans="1:12" x14ac:dyDescent="0.25">
      <c r="A190" s="2" t="s">
        <v>475</v>
      </c>
      <c r="B190" s="33" t="s">
        <v>217</v>
      </c>
      <c r="C190" s="8">
        <v>73.974295187999999</v>
      </c>
      <c r="D190" s="11" t="str">
        <f t="shared" si="25"/>
        <v>N/A</v>
      </c>
      <c r="E190" s="8">
        <v>74.830366355999999</v>
      </c>
      <c r="F190" s="11" t="str">
        <f t="shared" si="26"/>
        <v>N/A</v>
      </c>
      <c r="G190" s="8">
        <v>77.132052119999997</v>
      </c>
      <c r="H190" s="11" t="str">
        <f t="shared" si="27"/>
        <v>N/A</v>
      </c>
      <c r="I190" s="12">
        <v>1.157</v>
      </c>
      <c r="J190" s="12">
        <v>3.0760000000000001</v>
      </c>
      <c r="K190" s="41" t="s">
        <v>732</v>
      </c>
      <c r="L190" s="9" t="str">
        <f t="shared" si="28"/>
        <v>Yes</v>
      </c>
    </row>
    <row r="191" spans="1:12" x14ac:dyDescent="0.25">
      <c r="A191" s="2" t="s">
        <v>476</v>
      </c>
      <c r="B191" s="33" t="s">
        <v>217</v>
      </c>
      <c r="C191" s="8">
        <v>73.762682784999996</v>
      </c>
      <c r="D191" s="11" t="str">
        <f t="shared" si="25"/>
        <v>N/A</v>
      </c>
      <c r="E191" s="8">
        <v>73.306889738999999</v>
      </c>
      <c r="F191" s="11" t="str">
        <f t="shared" si="26"/>
        <v>N/A</v>
      </c>
      <c r="G191" s="8">
        <v>73.214698300999999</v>
      </c>
      <c r="H191" s="11" t="str">
        <f t="shared" si="27"/>
        <v>N/A</v>
      </c>
      <c r="I191" s="12">
        <v>-0.61799999999999999</v>
      </c>
      <c r="J191" s="12">
        <v>-0.126</v>
      </c>
      <c r="K191" s="41" t="s">
        <v>732</v>
      </c>
      <c r="L191" s="9" t="str">
        <f t="shared" si="28"/>
        <v>Yes</v>
      </c>
    </row>
    <row r="192" spans="1:12" x14ac:dyDescent="0.25">
      <c r="A192" s="2" t="s">
        <v>1369</v>
      </c>
      <c r="B192" s="33" t="s">
        <v>217</v>
      </c>
      <c r="C192" s="34">
        <v>6.6125550206000003</v>
      </c>
      <c r="D192" s="11" t="str">
        <f t="shared" si="25"/>
        <v>N/A</v>
      </c>
      <c r="E192" s="34">
        <v>6.2590227019000002</v>
      </c>
      <c r="F192" s="11" t="str">
        <f t="shared" si="26"/>
        <v>N/A</v>
      </c>
      <c r="G192" s="34">
        <v>6.3460701143999998</v>
      </c>
      <c r="H192" s="11" t="str">
        <f t="shared" si="27"/>
        <v>N/A</v>
      </c>
      <c r="I192" s="12">
        <v>-5.35</v>
      </c>
      <c r="J192" s="12">
        <v>1.391</v>
      </c>
      <c r="K192" s="41" t="s">
        <v>732</v>
      </c>
      <c r="L192" s="9" t="str">
        <f t="shared" si="28"/>
        <v>Yes</v>
      </c>
    </row>
    <row r="193" spans="1:12" x14ac:dyDescent="0.25">
      <c r="A193" s="2" t="s">
        <v>1370</v>
      </c>
      <c r="B193" s="33" t="s">
        <v>217</v>
      </c>
      <c r="C193" s="34">
        <v>8.4689692390999998</v>
      </c>
      <c r="D193" s="11" t="str">
        <f t="shared" si="25"/>
        <v>N/A</v>
      </c>
      <c r="E193" s="34">
        <v>8.9667936854000008</v>
      </c>
      <c r="F193" s="11" t="str">
        <f t="shared" si="26"/>
        <v>N/A</v>
      </c>
      <c r="G193" s="34">
        <v>9.1526755031999993</v>
      </c>
      <c r="H193" s="11" t="str">
        <f t="shared" si="27"/>
        <v>N/A</v>
      </c>
      <c r="I193" s="12">
        <v>5.8780000000000001</v>
      </c>
      <c r="J193" s="12">
        <v>2.073</v>
      </c>
      <c r="K193" s="41" t="s">
        <v>732</v>
      </c>
      <c r="L193" s="9" t="str">
        <f t="shared" si="28"/>
        <v>Yes</v>
      </c>
    </row>
    <row r="194" spans="1:12" x14ac:dyDescent="0.25">
      <c r="A194" s="2" t="s">
        <v>1371</v>
      </c>
      <c r="B194" s="33" t="s">
        <v>217</v>
      </c>
      <c r="C194" s="34">
        <v>13.895892842</v>
      </c>
      <c r="D194" s="11" t="str">
        <f t="shared" si="25"/>
        <v>N/A</v>
      </c>
      <c r="E194" s="34">
        <v>13.52669813</v>
      </c>
      <c r="F194" s="11" t="str">
        <f t="shared" si="26"/>
        <v>N/A</v>
      </c>
      <c r="G194" s="34">
        <v>13.555033056999999</v>
      </c>
      <c r="H194" s="11" t="str">
        <f t="shared" si="27"/>
        <v>N/A</v>
      </c>
      <c r="I194" s="12">
        <v>-2.66</v>
      </c>
      <c r="J194" s="12">
        <v>0.20949999999999999</v>
      </c>
      <c r="K194" s="41" t="s">
        <v>732</v>
      </c>
      <c r="L194" s="9" t="str">
        <f t="shared" si="28"/>
        <v>Yes</v>
      </c>
    </row>
    <row r="195" spans="1:12" x14ac:dyDescent="0.25">
      <c r="A195" s="2" t="s">
        <v>1372</v>
      </c>
      <c r="B195" s="33" t="s">
        <v>217</v>
      </c>
      <c r="C195" s="34">
        <v>7.0226401466999997</v>
      </c>
      <c r="D195" s="11" t="str">
        <f t="shared" si="25"/>
        <v>N/A</v>
      </c>
      <c r="E195" s="34">
        <v>5.478682074</v>
      </c>
      <c r="F195" s="11" t="str">
        <f t="shared" si="26"/>
        <v>N/A</v>
      </c>
      <c r="G195" s="34">
        <v>5.7890784621</v>
      </c>
      <c r="H195" s="11" t="str">
        <f t="shared" si="27"/>
        <v>N/A</v>
      </c>
      <c r="I195" s="12">
        <v>-22</v>
      </c>
      <c r="J195" s="12">
        <v>5.6660000000000004</v>
      </c>
      <c r="K195" s="41" t="s">
        <v>732</v>
      </c>
      <c r="L195" s="9" t="str">
        <f t="shared" si="28"/>
        <v>Yes</v>
      </c>
    </row>
    <row r="196" spans="1:12" x14ac:dyDescent="0.25">
      <c r="A196" s="2" t="s">
        <v>1373</v>
      </c>
      <c r="B196" s="33" t="s">
        <v>217</v>
      </c>
      <c r="C196" s="34">
        <v>3.3395685465999998</v>
      </c>
      <c r="D196" s="11" t="str">
        <f t="shared" si="25"/>
        <v>N/A</v>
      </c>
      <c r="E196" s="34">
        <v>3.3861339399000001</v>
      </c>
      <c r="F196" s="11" t="str">
        <f t="shared" si="26"/>
        <v>N/A</v>
      </c>
      <c r="G196" s="34">
        <v>3.3926504078000002</v>
      </c>
      <c r="H196" s="11" t="str">
        <f t="shared" si="27"/>
        <v>N/A</v>
      </c>
      <c r="I196" s="12">
        <v>1.3939999999999999</v>
      </c>
      <c r="J196" s="12">
        <v>0.19239999999999999</v>
      </c>
      <c r="K196" s="41" t="s">
        <v>732</v>
      </c>
      <c r="L196" s="9" t="str">
        <f t="shared" si="28"/>
        <v>Yes</v>
      </c>
    </row>
    <row r="197" spans="1:12" x14ac:dyDescent="0.25">
      <c r="A197" s="2" t="s">
        <v>1374</v>
      </c>
      <c r="B197" s="33" t="s">
        <v>217</v>
      </c>
      <c r="C197" s="34">
        <v>233.01027655999999</v>
      </c>
      <c r="D197" s="11" t="str">
        <f t="shared" si="25"/>
        <v>N/A</v>
      </c>
      <c r="E197" s="34">
        <v>222.22190035</v>
      </c>
      <c r="F197" s="11" t="str">
        <f t="shared" si="26"/>
        <v>N/A</v>
      </c>
      <c r="G197" s="34">
        <v>230.03233688</v>
      </c>
      <c r="H197" s="11" t="str">
        <f t="shared" si="27"/>
        <v>N/A</v>
      </c>
      <c r="I197" s="12">
        <v>-4.63</v>
      </c>
      <c r="J197" s="12">
        <v>3.5150000000000001</v>
      </c>
      <c r="K197" s="41" t="s">
        <v>732</v>
      </c>
      <c r="L197" s="9" t="str">
        <f t="shared" si="28"/>
        <v>Yes</v>
      </c>
    </row>
    <row r="198" spans="1:12" x14ac:dyDescent="0.25">
      <c r="A198" s="2" t="s">
        <v>1375</v>
      </c>
      <c r="B198" s="33" t="s">
        <v>217</v>
      </c>
      <c r="C198" s="34">
        <v>205.26836158</v>
      </c>
      <c r="D198" s="11" t="str">
        <f t="shared" si="25"/>
        <v>N/A</v>
      </c>
      <c r="E198" s="34">
        <v>211.3046875</v>
      </c>
      <c r="F198" s="11" t="str">
        <f t="shared" si="26"/>
        <v>N/A</v>
      </c>
      <c r="G198" s="34">
        <v>221.53614458000001</v>
      </c>
      <c r="H198" s="11" t="str">
        <f t="shared" si="27"/>
        <v>N/A</v>
      </c>
      <c r="I198" s="12">
        <v>2.9409999999999998</v>
      </c>
      <c r="J198" s="12">
        <v>4.8419999999999996</v>
      </c>
      <c r="K198" s="41" t="s">
        <v>732</v>
      </c>
      <c r="L198" s="9" t="str">
        <f t="shared" si="28"/>
        <v>Yes</v>
      </c>
    </row>
    <row r="199" spans="1:12" x14ac:dyDescent="0.25">
      <c r="A199" s="2" t="s">
        <v>1376</v>
      </c>
      <c r="B199" s="33" t="s">
        <v>217</v>
      </c>
      <c r="C199" s="34">
        <v>237.41864031</v>
      </c>
      <c r="D199" s="11" t="str">
        <f t="shared" si="25"/>
        <v>N/A</v>
      </c>
      <c r="E199" s="34">
        <v>224.30838420000001</v>
      </c>
      <c r="F199" s="11" t="str">
        <f t="shared" si="26"/>
        <v>N/A</v>
      </c>
      <c r="G199" s="34">
        <v>231.86364362</v>
      </c>
      <c r="H199" s="11" t="str">
        <f t="shared" si="27"/>
        <v>N/A</v>
      </c>
      <c r="I199" s="12">
        <v>-5.52</v>
      </c>
      <c r="J199" s="12">
        <v>3.3679999999999999</v>
      </c>
      <c r="K199" s="41" t="s">
        <v>732</v>
      </c>
      <c r="L199" s="9" t="str">
        <f t="shared" si="28"/>
        <v>Yes</v>
      </c>
    </row>
    <row r="200" spans="1:12" x14ac:dyDescent="0.25">
      <c r="A200" s="2" t="s">
        <v>1377</v>
      </c>
      <c r="B200" s="33" t="s">
        <v>217</v>
      </c>
      <c r="C200" s="34">
        <v>216.54545454999999</v>
      </c>
      <c r="D200" s="11" t="str">
        <f t="shared" si="25"/>
        <v>N/A</v>
      </c>
      <c r="E200" s="34">
        <v>135.58333332999999</v>
      </c>
      <c r="F200" s="11" t="str">
        <f t="shared" si="26"/>
        <v>N/A</v>
      </c>
      <c r="G200" s="34">
        <v>63.076923076999996</v>
      </c>
      <c r="H200" s="11" t="str">
        <f t="shared" si="27"/>
        <v>N/A</v>
      </c>
      <c r="I200" s="12">
        <v>-37.4</v>
      </c>
      <c r="J200" s="12">
        <v>-53.5</v>
      </c>
      <c r="K200" s="41" t="s">
        <v>732</v>
      </c>
      <c r="L200" s="9" t="str">
        <f t="shared" si="28"/>
        <v>No</v>
      </c>
    </row>
    <row r="201" spans="1:12" x14ac:dyDescent="0.25">
      <c r="A201" s="2" t="s">
        <v>1378</v>
      </c>
      <c r="B201" s="33" t="s">
        <v>217</v>
      </c>
      <c r="C201" s="34">
        <v>24.379310345</v>
      </c>
      <c r="D201" s="11" t="str">
        <f t="shared" si="25"/>
        <v>N/A</v>
      </c>
      <c r="E201" s="34">
        <v>31.307692308</v>
      </c>
      <c r="F201" s="11" t="str">
        <f t="shared" si="26"/>
        <v>N/A</v>
      </c>
      <c r="G201" s="34">
        <v>26.833333332999999</v>
      </c>
      <c r="H201" s="11" t="str">
        <f t="shared" si="27"/>
        <v>N/A</v>
      </c>
      <c r="I201" s="12">
        <v>28.42</v>
      </c>
      <c r="J201" s="12">
        <v>-14.3</v>
      </c>
      <c r="K201" s="41" t="s">
        <v>732</v>
      </c>
      <c r="L201" s="9" t="str">
        <f t="shared" si="28"/>
        <v>Yes</v>
      </c>
    </row>
    <row r="202" spans="1:12" x14ac:dyDescent="0.25">
      <c r="A202" s="2" t="s">
        <v>28</v>
      </c>
      <c r="B202" s="33" t="s">
        <v>217</v>
      </c>
      <c r="C202" s="8">
        <v>3.9147152177</v>
      </c>
      <c r="D202" s="11" t="str">
        <f t="shared" si="25"/>
        <v>N/A</v>
      </c>
      <c r="E202" s="8">
        <v>2.8211953678000001</v>
      </c>
      <c r="F202" s="11" t="str">
        <f t="shared" si="26"/>
        <v>N/A</v>
      </c>
      <c r="G202" s="8">
        <v>2.5460983810000002</v>
      </c>
      <c r="H202" s="11" t="str">
        <f t="shared" si="27"/>
        <v>N/A</v>
      </c>
      <c r="I202" s="12">
        <v>-27.9</v>
      </c>
      <c r="J202" s="12">
        <v>-9.75</v>
      </c>
      <c r="K202" s="41" t="s">
        <v>732</v>
      </c>
      <c r="L202" s="9" t="str">
        <f t="shared" si="28"/>
        <v>Yes</v>
      </c>
    </row>
    <row r="203" spans="1:12" x14ac:dyDescent="0.25">
      <c r="A203" s="2" t="s">
        <v>123</v>
      </c>
      <c r="B203" s="33" t="s">
        <v>217</v>
      </c>
      <c r="C203" s="34">
        <v>11</v>
      </c>
      <c r="D203" s="11" t="str">
        <f t="shared" ref="D203:D213" si="29">IF($B203="N/A","N/A",IF(C203&gt;10,"No",IF(C203&lt;-10,"No","Yes")))</f>
        <v>N/A</v>
      </c>
      <c r="E203" s="34">
        <v>14</v>
      </c>
      <c r="F203" s="11" t="str">
        <f t="shared" ref="F203:F213" si="30">IF($B203="N/A","N/A",IF(E203&gt;10,"No",IF(E203&lt;-10,"No","Yes")))</f>
        <v>N/A</v>
      </c>
      <c r="G203" s="34">
        <v>14</v>
      </c>
      <c r="H203" s="11" t="str">
        <f t="shared" ref="H203:H213" si="31">IF($B203="N/A","N/A",IF(G203&gt;10,"No",IF(G203&lt;-10,"No","Yes")))</f>
        <v>N/A</v>
      </c>
      <c r="I203" s="12">
        <v>27.27</v>
      </c>
      <c r="J203" s="12">
        <v>0</v>
      </c>
      <c r="K203" s="14" t="s">
        <v>217</v>
      </c>
      <c r="L203" s="9" t="str">
        <f t="shared" ref="L203:L213" si="32">IF(J203="Div by 0", "N/A", IF(K203="N/A","N/A", IF(J203&gt;VALUE(MID(K203,1,2)), "No", IF(J203&lt;-1*VALUE(MID(K203,1,2)), "No", "Yes"))))</f>
        <v>N/A</v>
      </c>
    </row>
    <row r="204" spans="1:12" x14ac:dyDescent="0.25">
      <c r="A204" s="2" t="s">
        <v>124</v>
      </c>
      <c r="B204" s="33" t="s">
        <v>217</v>
      </c>
      <c r="C204" s="34">
        <v>83</v>
      </c>
      <c r="D204" s="11" t="str">
        <f t="shared" si="29"/>
        <v>N/A</v>
      </c>
      <c r="E204" s="34">
        <v>85</v>
      </c>
      <c r="F204" s="11" t="str">
        <f t="shared" si="30"/>
        <v>N/A</v>
      </c>
      <c r="G204" s="34">
        <v>83</v>
      </c>
      <c r="H204" s="11" t="str">
        <f t="shared" si="31"/>
        <v>N/A</v>
      </c>
      <c r="I204" s="12">
        <v>2.41</v>
      </c>
      <c r="J204" s="12">
        <v>-2.35</v>
      </c>
      <c r="K204" s="14" t="s">
        <v>217</v>
      </c>
      <c r="L204" s="9" t="str">
        <f t="shared" si="32"/>
        <v>N/A</v>
      </c>
    </row>
    <row r="205" spans="1:12" ht="25" x14ac:dyDescent="0.25">
      <c r="A205" s="2" t="s">
        <v>1626</v>
      </c>
      <c r="B205" s="33" t="s">
        <v>217</v>
      </c>
      <c r="C205" s="34">
        <v>38</v>
      </c>
      <c r="D205" s="11" t="str">
        <f t="shared" si="29"/>
        <v>N/A</v>
      </c>
      <c r="E205" s="34">
        <v>39</v>
      </c>
      <c r="F205" s="11" t="str">
        <f t="shared" si="30"/>
        <v>N/A</v>
      </c>
      <c r="G205" s="34">
        <v>34</v>
      </c>
      <c r="H205" s="11" t="str">
        <f t="shared" si="31"/>
        <v>N/A</v>
      </c>
      <c r="I205" s="12">
        <v>2.6320000000000001</v>
      </c>
      <c r="J205" s="12">
        <v>-12.8</v>
      </c>
      <c r="K205" s="14" t="s">
        <v>217</v>
      </c>
      <c r="L205" s="9" t="str">
        <f t="shared" si="32"/>
        <v>N/A</v>
      </c>
    </row>
    <row r="206" spans="1:12" ht="25" x14ac:dyDescent="0.25">
      <c r="A206" s="2" t="s">
        <v>1379</v>
      </c>
      <c r="B206" s="33" t="s">
        <v>217</v>
      </c>
      <c r="C206" s="34">
        <v>24</v>
      </c>
      <c r="D206" s="11" t="str">
        <f t="shared" si="29"/>
        <v>N/A</v>
      </c>
      <c r="E206" s="34">
        <v>18</v>
      </c>
      <c r="F206" s="11" t="str">
        <f t="shared" si="30"/>
        <v>N/A</v>
      </c>
      <c r="G206" s="34">
        <v>15</v>
      </c>
      <c r="H206" s="11" t="str">
        <f t="shared" si="31"/>
        <v>N/A</v>
      </c>
      <c r="I206" s="12">
        <v>-25</v>
      </c>
      <c r="J206" s="12">
        <v>-16.7</v>
      </c>
      <c r="K206" s="14" t="s">
        <v>217</v>
      </c>
      <c r="L206" s="9" t="str">
        <f t="shared" si="32"/>
        <v>N/A</v>
      </c>
    </row>
    <row r="207" spans="1:12" x14ac:dyDescent="0.25">
      <c r="A207" s="2" t="s">
        <v>1627</v>
      </c>
      <c r="B207" s="33" t="s">
        <v>217</v>
      </c>
      <c r="C207" s="34">
        <v>78</v>
      </c>
      <c r="D207" s="11" t="str">
        <f t="shared" si="29"/>
        <v>N/A</v>
      </c>
      <c r="E207" s="34">
        <v>83</v>
      </c>
      <c r="F207" s="11" t="str">
        <f t="shared" si="30"/>
        <v>N/A</v>
      </c>
      <c r="G207" s="34">
        <v>95</v>
      </c>
      <c r="H207" s="11" t="str">
        <f t="shared" si="31"/>
        <v>N/A</v>
      </c>
      <c r="I207" s="12">
        <v>6.41</v>
      </c>
      <c r="J207" s="12">
        <v>14.46</v>
      </c>
      <c r="K207" s="14" t="s">
        <v>217</v>
      </c>
      <c r="L207" s="9" t="str">
        <f t="shared" si="32"/>
        <v>N/A</v>
      </c>
    </row>
    <row r="208" spans="1:12" x14ac:dyDescent="0.25">
      <c r="A208" s="2" t="s">
        <v>1628</v>
      </c>
      <c r="B208" s="33" t="s">
        <v>217</v>
      </c>
      <c r="C208" s="34">
        <v>280</v>
      </c>
      <c r="D208" s="11" t="str">
        <f t="shared" si="29"/>
        <v>N/A</v>
      </c>
      <c r="E208" s="34">
        <v>272</v>
      </c>
      <c r="F208" s="11" t="str">
        <f t="shared" si="30"/>
        <v>N/A</v>
      </c>
      <c r="G208" s="34">
        <v>264</v>
      </c>
      <c r="H208" s="11" t="str">
        <f t="shared" si="31"/>
        <v>N/A</v>
      </c>
      <c r="I208" s="12">
        <v>-2.86</v>
      </c>
      <c r="J208" s="12">
        <v>-2.94</v>
      </c>
      <c r="K208" s="14" t="s">
        <v>217</v>
      </c>
      <c r="L208" s="9" t="str">
        <f t="shared" si="32"/>
        <v>N/A</v>
      </c>
    </row>
    <row r="209" spans="1:12" x14ac:dyDescent="0.25">
      <c r="A209" s="2" t="s">
        <v>125</v>
      </c>
      <c r="B209" s="33" t="s">
        <v>217</v>
      </c>
      <c r="C209" s="43">
        <v>2204543</v>
      </c>
      <c r="D209" s="11" t="str">
        <f t="shared" si="29"/>
        <v>N/A</v>
      </c>
      <c r="E209" s="43">
        <v>4247950</v>
      </c>
      <c r="F209" s="11" t="str">
        <f t="shared" si="30"/>
        <v>N/A</v>
      </c>
      <c r="G209" s="43">
        <v>4277290</v>
      </c>
      <c r="H209" s="11" t="str">
        <f t="shared" si="31"/>
        <v>N/A</v>
      </c>
      <c r="I209" s="12">
        <v>92.69</v>
      </c>
      <c r="J209" s="12">
        <v>0.69069999999999998</v>
      </c>
      <c r="K209" s="14" t="s">
        <v>217</v>
      </c>
      <c r="L209" s="9" t="str">
        <f t="shared" si="32"/>
        <v>N/A</v>
      </c>
    </row>
    <row r="210" spans="1:12" x14ac:dyDescent="0.25">
      <c r="A210" s="42" t="s">
        <v>1623</v>
      </c>
      <c r="B210" s="33" t="s">
        <v>217</v>
      </c>
      <c r="C210" s="43">
        <v>1137750</v>
      </c>
      <c r="D210" s="11" t="str">
        <f t="shared" si="29"/>
        <v>N/A</v>
      </c>
      <c r="E210" s="43">
        <v>3156658</v>
      </c>
      <c r="F210" s="11" t="str">
        <f t="shared" si="30"/>
        <v>N/A</v>
      </c>
      <c r="G210" s="43">
        <v>1477986</v>
      </c>
      <c r="H210" s="11" t="str">
        <f t="shared" si="31"/>
        <v>N/A</v>
      </c>
      <c r="I210" s="12">
        <v>177.4</v>
      </c>
      <c r="J210" s="12">
        <v>-53.2</v>
      </c>
      <c r="K210" s="14" t="s">
        <v>217</v>
      </c>
      <c r="L210" s="9" t="str">
        <f t="shared" si="32"/>
        <v>N/A</v>
      </c>
    </row>
    <row r="211" spans="1:12" x14ac:dyDescent="0.25">
      <c r="A211" s="42" t="s">
        <v>1380</v>
      </c>
      <c r="B211" s="33" t="s">
        <v>217</v>
      </c>
      <c r="C211" s="43">
        <v>303089</v>
      </c>
      <c r="D211" s="11" t="str">
        <f t="shared" si="29"/>
        <v>N/A</v>
      </c>
      <c r="E211" s="43">
        <v>292145</v>
      </c>
      <c r="F211" s="11" t="str">
        <f t="shared" si="30"/>
        <v>N/A</v>
      </c>
      <c r="G211" s="43">
        <v>352670</v>
      </c>
      <c r="H211" s="11" t="str">
        <f t="shared" si="31"/>
        <v>N/A</v>
      </c>
      <c r="I211" s="12">
        <v>-3.61</v>
      </c>
      <c r="J211" s="12">
        <v>20.72</v>
      </c>
      <c r="K211" s="14" t="s">
        <v>217</v>
      </c>
      <c r="L211" s="9" t="str">
        <f t="shared" si="32"/>
        <v>N/A</v>
      </c>
    </row>
    <row r="212" spans="1:12" x14ac:dyDescent="0.25">
      <c r="A212" s="42" t="s">
        <v>1617</v>
      </c>
      <c r="B212" s="33" t="s">
        <v>217</v>
      </c>
      <c r="C212" s="43">
        <v>2165390</v>
      </c>
      <c r="D212" s="11" t="str">
        <f t="shared" si="29"/>
        <v>N/A</v>
      </c>
      <c r="E212" s="43">
        <v>4168833</v>
      </c>
      <c r="F212" s="11" t="str">
        <f t="shared" si="30"/>
        <v>N/A</v>
      </c>
      <c r="G212" s="43">
        <v>4258503</v>
      </c>
      <c r="H212" s="11" t="str">
        <f t="shared" si="31"/>
        <v>N/A</v>
      </c>
      <c r="I212" s="12">
        <v>92.52</v>
      </c>
      <c r="J212" s="12">
        <v>2.1509999999999998</v>
      </c>
      <c r="K212" s="14" t="s">
        <v>217</v>
      </c>
      <c r="L212" s="9" t="str">
        <f t="shared" si="32"/>
        <v>N/A</v>
      </c>
    </row>
    <row r="213" spans="1:12" x14ac:dyDescent="0.25">
      <c r="A213" s="42" t="s">
        <v>1618</v>
      </c>
      <c r="B213" s="33" t="s">
        <v>217</v>
      </c>
      <c r="C213" s="43">
        <v>505091</v>
      </c>
      <c r="D213" s="11" t="str">
        <f t="shared" si="29"/>
        <v>N/A</v>
      </c>
      <c r="E213" s="43">
        <v>407150</v>
      </c>
      <c r="F213" s="11" t="str">
        <f t="shared" si="30"/>
        <v>N/A</v>
      </c>
      <c r="G213" s="43">
        <v>428665</v>
      </c>
      <c r="H213" s="11" t="str">
        <f t="shared" si="31"/>
        <v>N/A</v>
      </c>
      <c r="I213" s="12">
        <v>-19.399999999999999</v>
      </c>
      <c r="J213" s="12">
        <v>5.2839999999999998</v>
      </c>
      <c r="K213" s="14" t="s">
        <v>217</v>
      </c>
      <c r="L213" s="9" t="str">
        <f t="shared" si="32"/>
        <v>N/A</v>
      </c>
    </row>
    <row r="214" spans="1:12" ht="25" x14ac:dyDescent="0.25">
      <c r="A214" s="2" t="s">
        <v>1381</v>
      </c>
      <c r="B214" s="33" t="s">
        <v>217</v>
      </c>
      <c r="C214" s="43">
        <v>1380932</v>
      </c>
      <c r="D214" s="11" t="str">
        <f t="shared" ref="D214:D228" si="33">IF($B214="N/A","N/A",IF(C214&gt;10,"No",IF(C214&lt;-10,"No","Yes")))</f>
        <v>N/A</v>
      </c>
      <c r="E214" s="43">
        <v>0</v>
      </c>
      <c r="F214" s="11" t="str">
        <f t="shared" ref="F214:F228" si="34">IF($B214="N/A","N/A",IF(E214&gt;10,"No",IF(E214&lt;-10,"No","Yes")))</f>
        <v>N/A</v>
      </c>
      <c r="G214" s="43">
        <v>0</v>
      </c>
      <c r="H214" s="11" t="str">
        <f t="shared" ref="H214:H228" si="35">IF($B214="N/A","N/A",IF(G214&gt;10,"No",IF(G214&lt;-10,"No","Yes")))</f>
        <v>N/A</v>
      </c>
      <c r="I214" s="12">
        <v>-100</v>
      </c>
      <c r="J214" s="12" t="s">
        <v>1742</v>
      </c>
      <c r="K214" s="41" t="s">
        <v>732</v>
      </c>
      <c r="L214" s="9" t="str">
        <f t="shared" ref="L214:L228" si="36">IF(J214="Div by 0", "N/A", IF(K214="N/A","N/A", IF(J214&gt;VALUE(MID(K214,1,2)), "No", IF(J214&lt;-1*VALUE(MID(K214,1,2)), "No", "Yes"))))</f>
        <v>N/A</v>
      </c>
    </row>
    <row r="215" spans="1:12" x14ac:dyDescent="0.25">
      <c r="A215" s="4" t="s">
        <v>649</v>
      </c>
      <c r="B215" s="33" t="s">
        <v>217</v>
      </c>
      <c r="C215" s="34">
        <v>22441</v>
      </c>
      <c r="D215" s="11" t="str">
        <f t="shared" si="33"/>
        <v>N/A</v>
      </c>
      <c r="E215" s="34">
        <v>0</v>
      </c>
      <c r="F215" s="11" t="str">
        <f t="shared" si="34"/>
        <v>N/A</v>
      </c>
      <c r="G215" s="34">
        <v>0</v>
      </c>
      <c r="H215" s="11" t="str">
        <f t="shared" si="35"/>
        <v>N/A</v>
      </c>
      <c r="I215" s="12">
        <v>-100</v>
      </c>
      <c r="J215" s="12" t="s">
        <v>1742</v>
      </c>
      <c r="K215" s="41" t="s">
        <v>732</v>
      </c>
      <c r="L215" s="9" t="str">
        <f t="shared" si="36"/>
        <v>N/A</v>
      </c>
    </row>
    <row r="216" spans="1:12" x14ac:dyDescent="0.25">
      <c r="A216" s="4" t="s">
        <v>1382</v>
      </c>
      <c r="B216" s="33" t="s">
        <v>217</v>
      </c>
      <c r="C216" s="43">
        <v>61.536116929000002</v>
      </c>
      <c r="D216" s="11" t="str">
        <f t="shared" si="33"/>
        <v>N/A</v>
      </c>
      <c r="E216" s="43" t="s">
        <v>1742</v>
      </c>
      <c r="F216" s="11" t="str">
        <f t="shared" si="34"/>
        <v>N/A</v>
      </c>
      <c r="G216" s="43" t="s">
        <v>1742</v>
      </c>
      <c r="H216" s="11" t="str">
        <f t="shared" si="35"/>
        <v>N/A</v>
      </c>
      <c r="I216" s="12" t="s">
        <v>1742</v>
      </c>
      <c r="J216" s="12" t="s">
        <v>1742</v>
      </c>
      <c r="K216" s="41" t="s">
        <v>732</v>
      </c>
      <c r="L216" s="9" t="str">
        <f t="shared" si="36"/>
        <v>N/A</v>
      </c>
    </row>
    <row r="217" spans="1:12" ht="25" x14ac:dyDescent="0.25">
      <c r="A217" s="2" t="s">
        <v>1383</v>
      </c>
      <c r="B217" s="33" t="s">
        <v>217</v>
      </c>
      <c r="C217" s="43">
        <v>14308766</v>
      </c>
      <c r="D217" s="11" t="str">
        <f t="shared" si="33"/>
        <v>N/A</v>
      </c>
      <c r="E217" s="43">
        <v>27224926</v>
      </c>
      <c r="F217" s="11" t="str">
        <f t="shared" si="34"/>
        <v>N/A</v>
      </c>
      <c r="G217" s="43">
        <v>28419224</v>
      </c>
      <c r="H217" s="11" t="str">
        <f t="shared" si="35"/>
        <v>N/A</v>
      </c>
      <c r="I217" s="12">
        <v>90.27</v>
      </c>
      <c r="J217" s="12">
        <v>4.3869999999999996</v>
      </c>
      <c r="K217" s="41" t="s">
        <v>732</v>
      </c>
      <c r="L217" s="9" t="str">
        <f t="shared" si="36"/>
        <v>Yes</v>
      </c>
    </row>
    <row r="218" spans="1:12" x14ac:dyDescent="0.25">
      <c r="A218" s="4" t="s">
        <v>516</v>
      </c>
      <c r="B218" s="33" t="s">
        <v>217</v>
      </c>
      <c r="C218" s="34">
        <v>72075</v>
      </c>
      <c r="D218" s="11" t="str">
        <f t="shared" si="33"/>
        <v>N/A</v>
      </c>
      <c r="E218" s="34">
        <v>73191</v>
      </c>
      <c r="F218" s="11" t="str">
        <f t="shared" si="34"/>
        <v>N/A</v>
      </c>
      <c r="G218" s="34">
        <v>77011</v>
      </c>
      <c r="H218" s="11" t="str">
        <f t="shared" si="35"/>
        <v>N/A</v>
      </c>
      <c r="I218" s="12">
        <v>1.548</v>
      </c>
      <c r="J218" s="12">
        <v>5.2190000000000003</v>
      </c>
      <c r="K218" s="41" t="s">
        <v>732</v>
      </c>
      <c r="L218" s="9" t="str">
        <f t="shared" si="36"/>
        <v>Yes</v>
      </c>
    </row>
    <row r="219" spans="1:12" x14ac:dyDescent="0.25">
      <c r="A219" s="2" t="s">
        <v>1384</v>
      </c>
      <c r="B219" s="33" t="s">
        <v>217</v>
      </c>
      <c r="C219" s="43">
        <v>198.52606313000001</v>
      </c>
      <c r="D219" s="11" t="str">
        <f t="shared" si="33"/>
        <v>N/A</v>
      </c>
      <c r="E219" s="43">
        <v>371.97095271000001</v>
      </c>
      <c r="F219" s="11" t="str">
        <f t="shared" si="34"/>
        <v>N/A</v>
      </c>
      <c r="G219" s="43">
        <v>369.02811286999997</v>
      </c>
      <c r="H219" s="11" t="str">
        <f t="shared" si="35"/>
        <v>N/A</v>
      </c>
      <c r="I219" s="12">
        <v>87.37</v>
      </c>
      <c r="J219" s="12">
        <v>-0.79100000000000004</v>
      </c>
      <c r="K219" s="41" t="s">
        <v>732</v>
      </c>
      <c r="L219" s="9" t="str">
        <f t="shared" si="36"/>
        <v>Yes</v>
      </c>
    </row>
    <row r="220" spans="1:12" ht="25" x14ac:dyDescent="0.25">
      <c r="A220" s="2" t="s">
        <v>1385</v>
      </c>
      <c r="B220" s="33" t="s">
        <v>217</v>
      </c>
      <c r="C220" s="43">
        <v>46483990</v>
      </c>
      <c r="D220" s="11" t="str">
        <f t="shared" si="33"/>
        <v>N/A</v>
      </c>
      <c r="E220" s="43">
        <v>50739811</v>
      </c>
      <c r="F220" s="11" t="str">
        <f t="shared" si="34"/>
        <v>N/A</v>
      </c>
      <c r="G220" s="43">
        <v>62408353</v>
      </c>
      <c r="H220" s="11" t="str">
        <f t="shared" si="35"/>
        <v>N/A</v>
      </c>
      <c r="I220" s="12">
        <v>9.1549999999999994</v>
      </c>
      <c r="J220" s="12">
        <v>23</v>
      </c>
      <c r="K220" s="41" t="s">
        <v>732</v>
      </c>
      <c r="L220" s="9" t="str">
        <f t="shared" si="36"/>
        <v>Yes</v>
      </c>
    </row>
    <row r="221" spans="1:12" x14ac:dyDescent="0.25">
      <c r="A221" s="4" t="s">
        <v>517</v>
      </c>
      <c r="B221" s="33" t="s">
        <v>217</v>
      </c>
      <c r="C221" s="34">
        <v>100903</v>
      </c>
      <c r="D221" s="11" t="str">
        <f t="shared" si="33"/>
        <v>N/A</v>
      </c>
      <c r="E221" s="34">
        <v>114605</v>
      </c>
      <c r="F221" s="11" t="str">
        <f t="shared" si="34"/>
        <v>N/A</v>
      </c>
      <c r="G221" s="34">
        <v>142540</v>
      </c>
      <c r="H221" s="11" t="str">
        <f t="shared" si="35"/>
        <v>N/A</v>
      </c>
      <c r="I221" s="12">
        <v>13.58</v>
      </c>
      <c r="J221" s="12">
        <v>24.38</v>
      </c>
      <c r="K221" s="41" t="s">
        <v>732</v>
      </c>
      <c r="L221" s="9" t="str">
        <f t="shared" si="36"/>
        <v>Yes</v>
      </c>
    </row>
    <row r="222" spans="1:12" ht="25" x14ac:dyDescent="0.25">
      <c r="A222" s="2" t="s">
        <v>1386</v>
      </c>
      <c r="B222" s="33" t="s">
        <v>217</v>
      </c>
      <c r="C222" s="43">
        <v>460.67995996000002</v>
      </c>
      <c r="D222" s="11" t="str">
        <f t="shared" si="33"/>
        <v>N/A</v>
      </c>
      <c r="E222" s="43">
        <v>442.73645128999999</v>
      </c>
      <c r="F222" s="11" t="str">
        <f t="shared" si="34"/>
        <v>N/A</v>
      </c>
      <c r="G222" s="43">
        <v>437.83045461</v>
      </c>
      <c r="H222" s="11" t="str">
        <f t="shared" si="35"/>
        <v>N/A</v>
      </c>
      <c r="I222" s="12">
        <v>-3.9</v>
      </c>
      <c r="J222" s="12">
        <v>-1.1100000000000001</v>
      </c>
      <c r="K222" s="41" t="s">
        <v>732</v>
      </c>
      <c r="L222" s="9" t="str">
        <f t="shared" si="36"/>
        <v>Yes</v>
      </c>
    </row>
    <row r="223" spans="1:12" ht="25" x14ac:dyDescent="0.25">
      <c r="A223" s="2" t="s">
        <v>1387</v>
      </c>
      <c r="B223" s="33" t="s">
        <v>217</v>
      </c>
      <c r="C223" s="43">
        <v>0</v>
      </c>
      <c r="D223" s="11" t="str">
        <f t="shared" si="33"/>
        <v>N/A</v>
      </c>
      <c r="E223" s="43">
        <v>0</v>
      </c>
      <c r="F223" s="11" t="str">
        <f t="shared" si="34"/>
        <v>N/A</v>
      </c>
      <c r="G223" s="43">
        <v>0</v>
      </c>
      <c r="H223" s="11" t="str">
        <f t="shared" si="35"/>
        <v>N/A</v>
      </c>
      <c r="I223" s="12" t="s">
        <v>1742</v>
      </c>
      <c r="J223" s="12" t="s">
        <v>1742</v>
      </c>
      <c r="K223" s="41" t="s">
        <v>732</v>
      </c>
      <c r="L223" s="9" t="str">
        <f t="shared" si="36"/>
        <v>N/A</v>
      </c>
    </row>
    <row r="224" spans="1:12" x14ac:dyDescent="0.25">
      <c r="A224" s="2" t="s">
        <v>518</v>
      </c>
      <c r="B224" s="33" t="s">
        <v>217</v>
      </c>
      <c r="C224" s="34">
        <v>0</v>
      </c>
      <c r="D224" s="11" t="str">
        <f t="shared" si="33"/>
        <v>N/A</v>
      </c>
      <c r="E224" s="34">
        <v>0</v>
      </c>
      <c r="F224" s="11" t="str">
        <f t="shared" si="34"/>
        <v>N/A</v>
      </c>
      <c r="G224" s="34">
        <v>0</v>
      </c>
      <c r="H224" s="11" t="str">
        <f t="shared" si="35"/>
        <v>N/A</v>
      </c>
      <c r="I224" s="12" t="s">
        <v>1742</v>
      </c>
      <c r="J224" s="12" t="s">
        <v>1742</v>
      </c>
      <c r="K224" s="41" t="s">
        <v>732</v>
      </c>
      <c r="L224" s="9" t="str">
        <f t="shared" si="36"/>
        <v>N/A</v>
      </c>
    </row>
    <row r="225" spans="1:12" x14ac:dyDescent="0.25">
      <c r="A225" s="2" t="s">
        <v>1388</v>
      </c>
      <c r="B225" s="33" t="s">
        <v>217</v>
      </c>
      <c r="C225" s="43" t="s">
        <v>1742</v>
      </c>
      <c r="D225" s="11" t="str">
        <f t="shared" si="33"/>
        <v>N/A</v>
      </c>
      <c r="E225" s="43" t="s">
        <v>1742</v>
      </c>
      <c r="F225" s="11" t="str">
        <f t="shared" si="34"/>
        <v>N/A</v>
      </c>
      <c r="G225" s="43" t="s">
        <v>1742</v>
      </c>
      <c r="H225" s="11" t="str">
        <f t="shared" si="35"/>
        <v>N/A</v>
      </c>
      <c r="I225" s="12" t="s">
        <v>1742</v>
      </c>
      <c r="J225" s="12" t="s">
        <v>1742</v>
      </c>
      <c r="K225" s="41" t="s">
        <v>732</v>
      </c>
      <c r="L225" s="9" t="str">
        <f t="shared" si="36"/>
        <v>N/A</v>
      </c>
    </row>
    <row r="226" spans="1:12" ht="25" x14ac:dyDescent="0.25">
      <c r="A226" s="2" t="s">
        <v>1389</v>
      </c>
      <c r="B226" s="33" t="s">
        <v>217</v>
      </c>
      <c r="C226" s="43">
        <v>418297993</v>
      </c>
      <c r="D226" s="11" t="str">
        <f t="shared" si="33"/>
        <v>N/A</v>
      </c>
      <c r="E226" s="43">
        <v>413358539</v>
      </c>
      <c r="F226" s="11" t="str">
        <f t="shared" si="34"/>
        <v>N/A</v>
      </c>
      <c r="G226" s="43">
        <v>453825209</v>
      </c>
      <c r="H226" s="11" t="str">
        <f t="shared" si="35"/>
        <v>N/A</v>
      </c>
      <c r="I226" s="12">
        <v>-1.18</v>
      </c>
      <c r="J226" s="12">
        <v>9.7899999999999991</v>
      </c>
      <c r="K226" s="41" t="s">
        <v>732</v>
      </c>
      <c r="L226" s="9" t="str">
        <f t="shared" si="36"/>
        <v>Yes</v>
      </c>
    </row>
    <row r="227" spans="1:12" ht="25" x14ac:dyDescent="0.25">
      <c r="A227" s="2" t="s">
        <v>519</v>
      </c>
      <c r="B227" s="33" t="s">
        <v>217</v>
      </c>
      <c r="C227" s="34">
        <v>16738</v>
      </c>
      <c r="D227" s="11" t="str">
        <f t="shared" si="33"/>
        <v>N/A</v>
      </c>
      <c r="E227" s="34">
        <v>16731</v>
      </c>
      <c r="F227" s="11" t="str">
        <f t="shared" si="34"/>
        <v>N/A</v>
      </c>
      <c r="G227" s="34">
        <v>17188</v>
      </c>
      <c r="H227" s="11" t="str">
        <f t="shared" si="35"/>
        <v>N/A</v>
      </c>
      <c r="I227" s="12">
        <v>-4.2000000000000003E-2</v>
      </c>
      <c r="J227" s="12">
        <v>2.7309999999999999</v>
      </c>
      <c r="K227" s="41" t="s">
        <v>732</v>
      </c>
      <c r="L227" s="9" t="str">
        <f t="shared" si="36"/>
        <v>Yes</v>
      </c>
    </row>
    <row r="228" spans="1:12" ht="25" x14ac:dyDescent="0.25">
      <c r="A228" s="2" t="s">
        <v>1390</v>
      </c>
      <c r="B228" s="33" t="s">
        <v>217</v>
      </c>
      <c r="C228" s="43">
        <v>24990.918449000001</v>
      </c>
      <c r="D228" s="11" t="str">
        <f t="shared" si="33"/>
        <v>N/A</v>
      </c>
      <c r="E228" s="43">
        <v>24706.146614000001</v>
      </c>
      <c r="F228" s="11" t="str">
        <f t="shared" si="34"/>
        <v>N/A</v>
      </c>
      <c r="G228" s="43">
        <v>26403.607691000001</v>
      </c>
      <c r="H228" s="11" t="str">
        <f t="shared" si="35"/>
        <v>N/A</v>
      </c>
      <c r="I228" s="12">
        <v>-1.1399999999999999</v>
      </c>
      <c r="J228" s="12">
        <v>6.8710000000000004</v>
      </c>
      <c r="K228" s="41" t="s">
        <v>732</v>
      </c>
      <c r="L228" s="9" t="str">
        <f t="shared" si="36"/>
        <v>Yes</v>
      </c>
    </row>
    <row r="229" spans="1:12" x14ac:dyDescent="0.25">
      <c r="A229" s="2" t="s">
        <v>1391</v>
      </c>
      <c r="B229" s="33" t="s">
        <v>217</v>
      </c>
      <c r="C229" s="14">
        <v>589258480</v>
      </c>
      <c r="D229" s="11" t="str">
        <f t="shared" ref="D229:D252" si="37">IF($B229="N/A","N/A",IF(C229&gt;10,"No",IF(C229&lt;-10,"No","Yes")))</f>
        <v>N/A</v>
      </c>
      <c r="E229" s="14">
        <v>586869128</v>
      </c>
      <c r="F229" s="11" t="str">
        <f t="shared" ref="F229:F252" si="38">IF($B229="N/A","N/A",IF(E229&gt;10,"No",IF(E229&lt;-10,"No","Yes")))</f>
        <v>N/A</v>
      </c>
      <c r="G229" s="14">
        <v>637208592</v>
      </c>
      <c r="H229" s="11" t="str">
        <f t="shared" ref="H229:H252" si="39">IF($B229="N/A","N/A",IF(G229&gt;10,"No",IF(G229&lt;-10,"No","Yes")))</f>
        <v>N/A</v>
      </c>
      <c r="I229" s="12">
        <v>-0.40500000000000003</v>
      </c>
      <c r="J229" s="12">
        <v>8.5779999999999994</v>
      </c>
      <c r="K229" s="41" t="s">
        <v>732</v>
      </c>
      <c r="L229" s="9" t="str">
        <f t="shared" ref="L229:L252" si="40">IF(J229="Div by 0", "N/A", IF(K229="N/A","N/A", IF(J229&gt;VALUE(MID(K229,1,2)), "No", IF(J229&lt;-1*VALUE(MID(K229,1,2)), "No", "Yes"))))</f>
        <v>Yes</v>
      </c>
    </row>
    <row r="230" spans="1:12" x14ac:dyDescent="0.25">
      <c r="A230" s="4" t="s">
        <v>1392</v>
      </c>
      <c r="B230" s="33" t="s">
        <v>217</v>
      </c>
      <c r="C230" s="1">
        <v>27997</v>
      </c>
      <c r="D230" s="11" t="str">
        <f t="shared" si="37"/>
        <v>N/A</v>
      </c>
      <c r="E230" s="1">
        <v>47841</v>
      </c>
      <c r="F230" s="11" t="str">
        <f t="shared" si="38"/>
        <v>N/A</v>
      </c>
      <c r="G230" s="1">
        <v>33249</v>
      </c>
      <c r="H230" s="11" t="str">
        <f t="shared" si="39"/>
        <v>N/A</v>
      </c>
      <c r="I230" s="12">
        <v>70.88</v>
      </c>
      <c r="J230" s="12">
        <v>-30.5</v>
      </c>
      <c r="K230" s="41" t="s">
        <v>732</v>
      </c>
      <c r="L230" s="9" t="str">
        <f t="shared" si="40"/>
        <v>No</v>
      </c>
    </row>
    <row r="231" spans="1:12" x14ac:dyDescent="0.25">
      <c r="A231" s="4" t="s">
        <v>1393</v>
      </c>
      <c r="B231" s="33" t="s">
        <v>217</v>
      </c>
      <c r="C231" s="14">
        <v>21047.200772</v>
      </c>
      <c r="D231" s="11" t="str">
        <f t="shared" si="37"/>
        <v>N/A</v>
      </c>
      <c r="E231" s="14">
        <v>12267.074852</v>
      </c>
      <c r="F231" s="11" t="str">
        <f t="shared" si="38"/>
        <v>N/A</v>
      </c>
      <c r="G231" s="14">
        <v>19164.744564000001</v>
      </c>
      <c r="H231" s="11" t="str">
        <f t="shared" si="39"/>
        <v>N/A</v>
      </c>
      <c r="I231" s="12">
        <v>-41.7</v>
      </c>
      <c r="J231" s="12">
        <v>56.23</v>
      </c>
      <c r="K231" s="41" t="s">
        <v>732</v>
      </c>
      <c r="L231" s="9" t="str">
        <f t="shared" si="40"/>
        <v>No</v>
      </c>
    </row>
    <row r="232" spans="1:12" x14ac:dyDescent="0.25">
      <c r="A232" s="4" t="s">
        <v>1394</v>
      </c>
      <c r="B232" s="33" t="s">
        <v>217</v>
      </c>
      <c r="C232" s="14">
        <v>5155.0926216999997</v>
      </c>
      <c r="D232" s="11" t="str">
        <f t="shared" si="37"/>
        <v>N/A</v>
      </c>
      <c r="E232" s="14">
        <v>5461.6370968000001</v>
      </c>
      <c r="F232" s="11" t="str">
        <f t="shared" si="38"/>
        <v>N/A</v>
      </c>
      <c r="G232" s="14">
        <v>5079.1124743999999</v>
      </c>
      <c r="H232" s="11" t="str">
        <f t="shared" si="39"/>
        <v>N/A</v>
      </c>
      <c r="I232" s="12">
        <v>5.9459999999999997</v>
      </c>
      <c r="J232" s="12">
        <v>-7</v>
      </c>
      <c r="K232" s="41" t="s">
        <v>732</v>
      </c>
      <c r="L232" s="9" t="str">
        <f t="shared" si="40"/>
        <v>Yes</v>
      </c>
    </row>
    <row r="233" spans="1:12" ht="25" x14ac:dyDescent="0.25">
      <c r="A233" s="4" t="s">
        <v>1395</v>
      </c>
      <c r="B233" s="33" t="s">
        <v>217</v>
      </c>
      <c r="C233" s="14">
        <v>23319.469676000001</v>
      </c>
      <c r="D233" s="11" t="str">
        <f t="shared" si="37"/>
        <v>N/A</v>
      </c>
      <c r="E233" s="14">
        <v>22457.557551000002</v>
      </c>
      <c r="F233" s="11" t="str">
        <f t="shared" si="38"/>
        <v>N/A</v>
      </c>
      <c r="G233" s="14">
        <v>25684.876434000002</v>
      </c>
      <c r="H233" s="11" t="str">
        <f t="shared" si="39"/>
        <v>N/A</v>
      </c>
      <c r="I233" s="12">
        <v>-3.7</v>
      </c>
      <c r="J233" s="12">
        <v>14.37</v>
      </c>
      <c r="K233" s="41" t="s">
        <v>732</v>
      </c>
      <c r="L233" s="9" t="str">
        <f t="shared" si="40"/>
        <v>Yes</v>
      </c>
    </row>
    <row r="234" spans="1:12" x14ac:dyDescent="0.25">
      <c r="A234" s="4" t="s">
        <v>1396</v>
      </c>
      <c r="B234" s="33" t="s">
        <v>217</v>
      </c>
      <c r="C234" s="14">
        <v>10603.162474999999</v>
      </c>
      <c r="D234" s="11" t="str">
        <f t="shared" si="37"/>
        <v>N/A</v>
      </c>
      <c r="E234" s="14">
        <v>1805.4584196999999</v>
      </c>
      <c r="F234" s="11" t="str">
        <f t="shared" si="38"/>
        <v>N/A</v>
      </c>
      <c r="G234" s="14">
        <v>4655.9513305999999</v>
      </c>
      <c r="H234" s="11" t="str">
        <f t="shared" si="39"/>
        <v>N/A</v>
      </c>
      <c r="I234" s="12">
        <v>-83</v>
      </c>
      <c r="J234" s="12">
        <v>157.9</v>
      </c>
      <c r="K234" s="41" t="s">
        <v>732</v>
      </c>
      <c r="L234" s="9" t="str">
        <f t="shared" si="40"/>
        <v>No</v>
      </c>
    </row>
    <row r="235" spans="1:12" x14ac:dyDescent="0.25">
      <c r="A235" s="4" t="s">
        <v>1397</v>
      </c>
      <c r="B235" s="33" t="s">
        <v>217</v>
      </c>
      <c r="C235" s="14">
        <v>1652.0026882</v>
      </c>
      <c r="D235" s="11" t="str">
        <f t="shared" si="37"/>
        <v>N/A</v>
      </c>
      <c r="E235" s="14">
        <v>81.492657245999993</v>
      </c>
      <c r="F235" s="11" t="str">
        <f t="shared" si="38"/>
        <v>N/A</v>
      </c>
      <c r="G235" s="14">
        <v>288.4862013</v>
      </c>
      <c r="H235" s="11" t="str">
        <f t="shared" si="39"/>
        <v>N/A</v>
      </c>
      <c r="I235" s="12">
        <v>-95.1</v>
      </c>
      <c r="J235" s="12">
        <v>254</v>
      </c>
      <c r="K235" s="41" t="s">
        <v>732</v>
      </c>
      <c r="L235" s="9" t="str">
        <f t="shared" si="40"/>
        <v>No</v>
      </c>
    </row>
    <row r="236" spans="1:12" x14ac:dyDescent="0.25">
      <c r="A236" s="4" t="s">
        <v>1398</v>
      </c>
      <c r="B236" s="33" t="s">
        <v>217</v>
      </c>
      <c r="C236" s="11">
        <v>2.2204720912</v>
      </c>
      <c r="D236" s="11" t="str">
        <f t="shared" si="37"/>
        <v>N/A</v>
      </c>
      <c r="E236" s="11">
        <v>3.5111552442999998</v>
      </c>
      <c r="F236" s="11" t="str">
        <f t="shared" si="38"/>
        <v>N/A</v>
      </c>
      <c r="G236" s="11">
        <v>2.1650952703000002</v>
      </c>
      <c r="H236" s="11" t="str">
        <f t="shared" si="39"/>
        <v>N/A</v>
      </c>
      <c r="I236" s="12">
        <v>58.13</v>
      </c>
      <c r="J236" s="12">
        <v>-38.299999999999997</v>
      </c>
      <c r="K236" s="41" t="s">
        <v>732</v>
      </c>
      <c r="L236" s="9" t="str">
        <f t="shared" si="40"/>
        <v>No</v>
      </c>
    </row>
    <row r="237" spans="1:12" x14ac:dyDescent="0.25">
      <c r="A237" s="4" t="s">
        <v>1399</v>
      </c>
      <c r="B237" s="33" t="s">
        <v>217</v>
      </c>
      <c r="C237" s="11">
        <v>5.1704545455000002</v>
      </c>
      <c r="D237" s="11" t="str">
        <f t="shared" si="37"/>
        <v>N/A</v>
      </c>
      <c r="E237" s="11">
        <v>3.9922730199999998</v>
      </c>
      <c r="F237" s="11" t="str">
        <f t="shared" si="38"/>
        <v>N/A</v>
      </c>
      <c r="G237" s="11">
        <v>3.7362469437999999</v>
      </c>
      <c r="H237" s="11" t="str">
        <f t="shared" si="39"/>
        <v>N/A</v>
      </c>
      <c r="I237" s="12">
        <v>-22.8</v>
      </c>
      <c r="J237" s="12">
        <v>-6.41</v>
      </c>
      <c r="K237" s="41" t="s">
        <v>732</v>
      </c>
      <c r="L237" s="9" t="str">
        <f t="shared" si="40"/>
        <v>Yes</v>
      </c>
    </row>
    <row r="238" spans="1:12" x14ac:dyDescent="0.25">
      <c r="A238" s="4" t="s">
        <v>1400</v>
      </c>
      <c r="B238" s="33" t="s">
        <v>217</v>
      </c>
      <c r="C238" s="11">
        <v>11.887836302</v>
      </c>
      <c r="D238" s="11" t="str">
        <f t="shared" si="37"/>
        <v>N/A</v>
      </c>
      <c r="E238" s="11">
        <v>12.304347388</v>
      </c>
      <c r="F238" s="11" t="str">
        <f t="shared" si="38"/>
        <v>N/A</v>
      </c>
      <c r="G238" s="11">
        <v>11.119370417000001</v>
      </c>
      <c r="H238" s="11" t="str">
        <f t="shared" si="39"/>
        <v>N/A</v>
      </c>
      <c r="I238" s="12">
        <v>3.504</v>
      </c>
      <c r="J238" s="12">
        <v>-9.6300000000000008</v>
      </c>
      <c r="K238" s="41" t="s">
        <v>732</v>
      </c>
      <c r="L238" s="9" t="str">
        <f t="shared" si="40"/>
        <v>Yes</v>
      </c>
    </row>
    <row r="239" spans="1:12" x14ac:dyDescent="0.25">
      <c r="A239" s="4" t="s">
        <v>1401</v>
      </c>
      <c r="B239" s="33" t="s">
        <v>217</v>
      </c>
      <c r="C239" s="11">
        <v>0.48071444260000001</v>
      </c>
      <c r="D239" s="11" t="str">
        <f t="shared" si="37"/>
        <v>N/A</v>
      </c>
      <c r="E239" s="11">
        <v>2.5289999776999998</v>
      </c>
      <c r="F239" s="11" t="str">
        <f t="shared" si="38"/>
        <v>N/A</v>
      </c>
      <c r="G239" s="11">
        <v>0.95598262680000001</v>
      </c>
      <c r="H239" s="11" t="str">
        <f t="shared" si="39"/>
        <v>N/A</v>
      </c>
      <c r="I239" s="12">
        <v>426.1</v>
      </c>
      <c r="J239" s="12">
        <v>-62.2</v>
      </c>
      <c r="K239" s="41" t="s">
        <v>732</v>
      </c>
      <c r="L239" s="9" t="str">
        <f t="shared" si="40"/>
        <v>No</v>
      </c>
    </row>
    <row r="240" spans="1:12" x14ac:dyDescent="0.25">
      <c r="A240" s="4" t="s">
        <v>1402</v>
      </c>
      <c r="B240" s="33" t="s">
        <v>217</v>
      </c>
      <c r="C240" s="11">
        <v>0.11236667779999999</v>
      </c>
      <c r="D240" s="11" t="str">
        <f t="shared" si="37"/>
        <v>N/A</v>
      </c>
      <c r="E240" s="11">
        <v>0.92835535250000001</v>
      </c>
      <c r="F240" s="11" t="str">
        <f t="shared" si="38"/>
        <v>N/A</v>
      </c>
      <c r="G240" s="11">
        <v>0.27907018890000002</v>
      </c>
      <c r="H240" s="11" t="str">
        <f t="shared" si="39"/>
        <v>N/A</v>
      </c>
      <c r="I240" s="12">
        <v>726.2</v>
      </c>
      <c r="J240" s="12">
        <v>-69.900000000000006</v>
      </c>
      <c r="K240" s="41" t="s">
        <v>732</v>
      </c>
      <c r="L240" s="9" t="str">
        <f t="shared" si="40"/>
        <v>No</v>
      </c>
    </row>
    <row r="241" spans="1:12" x14ac:dyDescent="0.25">
      <c r="A241" s="4" t="s">
        <v>1403</v>
      </c>
      <c r="B241" s="33" t="s">
        <v>217</v>
      </c>
      <c r="C241" s="14">
        <v>418297993</v>
      </c>
      <c r="D241" s="11" t="str">
        <f t="shared" si="37"/>
        <v>N/A</v>
      </c>
      <c r="E241" s="14">
        <v>413358539</v>
      </c>
      <c r="F241" s="11" t="str">
        <f t="shared" si="38"/>
        <v>N/A</v>
      </c>
      <c r="G241" s="14">
        <v>453825209</v>
      </c>
      <c r="H241" s="11" t="str">
        <f t="shared" si="39"/>
        <v>N/A</v>
      </c>
      <c r="I241" s="12">
        <v>-1.18</v>
      </c>
      <c r="J241" s="12">
        <v>9.7899999999999991</v>
      </c>
      <c r="K241" s="41" t="s">
        <v>732</v>
      </c>
      <c r="L241" s="9" t="str">
        <f t="shared" si="40"/>
        <v>Yes</v>
      </c>
    </row>
    <row r="242" spans="1:12" x14ac:dyDescent="0.25">
      <c r="A242" s="4" t="s">
        <v>1404</v>
      </c>
      <c r="B242" s="33" t="s">
        <v>217</v>
      </c>
      <c r="C242" s="1">
        <v>16738</v>
      </c>
      <c r="D242" s="11" t="str">
        <f t="shared" si="37"/>
        <v>N/A</v>
      </c>
      <c r="E242" s="1">
        <v>16731</v>
      </c>
      <c r="F242" s="11" t="str">
        <f t="shared" si="38"/>
        <v>N/A</v>
      </c>
      <c r="G242" s="1">
        <v>17188</v>
      </c>
      <c r="H242" s="11" t="str">
        <f t="shared" si="39"/>
        <v>N/A</v>
      </c>
      <c r="I242" s="12">
        <v>-4.2000000000000003E-2</v>
      </c>
      <c r="J242" s="12">
        <v>2.7309999999999999</v>
      </c>
      <c r="K242" s="41" t="s">
        <v>732</v>
      </c>
      <c r="L242" s="9" t="str">
        <f t="shared" si="40"/>
        <v>Yes</v>
      </c>
    </row>
    <row r="243" spans="1:12" ht="25" x14ac:dyDescent="0.25">
      <c r="A243" s="4" t="s">
        <v>1405</v>
      </c>
      <c r="B243" s="33" t="s">
        <v>217</v>
      </c>
      <c r="C243" s="14">
        <v>24990.918449000001</v>
      </c>
      <c r="D243" s="11" t="str">
        <f t="shared" si="37"/>
        <v>N/A</v>
      </c>
      <c r="E243" s="14">
        <v>24706.146614000001</v>
      </c>
      <c r="F243" s="11" t="str">
        <f t="shared" si="38"/>
        <v>N/A</v>
      </c>
      <c r="G243" s="14">
        <v>26403.607691000001</v>
      </c>
      <c r="H243" s="11" t="str">
        <f t="shared" si="39"/>
        <v>N/A</v>
      </c>
      <c r="I243" s="12">
        <v>-1.1399999999999999</v>
      </c>
      <c r="J243" s="12">
        <v>6.8710000000000004</v>
      </c>
      <c r="K243" s="41" t="s">
        <v>732</v>
      </c>
      <c r="L243" s="9" t="str">
        <f t="shared" si="40"/>
        <v>Yes</v>
      </c>
    </row>
    <row r="244" spans="1:12" ht="25" x14ac:dyDescent="0.25">
      <c r="A244" s="4" t="s">
        <v>1406</v>
      </c>
      <c r="B244" s="33" t="s">
        <v>217</v>
      </c>
      <c r="C244" s="14">
        <v>9233.6355139999996</v>
      </c>
      <c r="D244" s="11" t="str">
        <f t="shared" si="37"/>
        <v>N/A</v>
      </c>
      <c r="E244" s="14">
        <v>8228.4460431999996</v>
      </c>
      <c r="F244" s="11" t="str">
        <f t="shared" si="38"/>
        <v>N/A</v>
      </c>
      <c r="G244" s="14">
        <v>7955.9774011</v>
      </c>
      <c r="H244" s="11" t="str">
        <f t="shared" si="39"/>
        <v>N/A</v>
      </c>
      <c r="I244" s="12">
        <v>-10.9</v>
      </c>
      <c r="J244" s="12">
        <v>-3.31</v>
      </c>
      <c r="K244" s="41" t="s">
        <v>732</v>
      </c>
      <c r="L244" s="9" t="str">
        <f t="shared" si="40"/>
        <v>Yes</v>
      </c>
    </row>
    <row r="245" spans="1:12" ht="25" x14ac:dyDescent="0.25">
      <c r="A245" s="4" t="s">
        <v>1407</v>
      </c>
      <c r="B245" s="33" t="s">
        <v>217</v>
      </c>
      <c r="C245" s="14">
        <v>25000.154010999999</v>
      </c>
      <c r="D245" s="11" t="str">
        <f t="shared" si="37"/>
        <v>N/A</v>
      </c>
      <c r="E245" s="14">
        <v>24590.582072000001</v>
      </c>
      <c r="F245" s="11" t="str">
        <f t="shared" si="38"/>
        <v>N/A</v>
      </c>
      <c r="G245" s="14">
        <v>26342.092516000001</v>
      </c>
      <c r="H245" s="11" t="str">
        <f t="shared" si="39"/>
        <v>N/A</v>
      </c>
      <c r="I245" s="12">
        <v>-1.64</v>
      </c>
      <c r="J245" s="12">
        <v>7.1230000000000002</v>
      </c>
      <c r="K245" s="41" t="s">
        <v>732</v>
      </c>
      <c r="L245" s="9" t="str">
        <f t="shared" si="40"/>
        <v>Yes</v>
      </c>
    </row>
    <row r="246" spans="1:12" ht="25" x14ac:dyDescent="0.25">
      <c r="A246" s="4" t="s">
        <v>1408</v>
      </c>
      <c r="B246" s="33" t="s">
        <v>217</v>
      </c>
      <c r="C246" s="14">
        <v>28300.071742</v>
      </c>
      <c r="D246" s="11" t="str">
        <f t="shared" si="37"/>
        <v>N/A</v>
      </c>
      <c r="E246" s="14">
        <v>33472.935434999999</v>
      </c>
      <c r="F246" s="11" t="str">
        <f t="shared" si="38"/>
        <v>N/A</v>
      </c>
      <c r="G246" s="14">
        <v>33768.818432</v>
      </c>
      <c r="H246" s="11" t="str">
        <f t="shared" si="39"/>
        <v>N/A</v>
      </c>
      <c r="I246" s="12">
        <v>18.28</v>
      </c>
      <c r="J246" s="12">
        <v>0.88390000000000002</v>
      </c>
      <c r="K246" s="41" t="s">
        <v>732</v>
      </c>
      <c r="L246" s="9" t="str">
        <f t="shared" si="40"/>
        <v>Yes</v>
      </c>
    </row>
    <row r="247" spans="1:12" ht="25" x14ac:dyDescent="0.25">
      <c r="A247" s="4" t="s">
        <v>1409</v>
      </c>
      <c r="B247" s="33" t="s">
        <v>217</v>
      </c>
      <c r="C247" s="14">
        <v>6964.875</v>
      </c>
      <c r="D247" s="11" t="str">
        <f t="shared" si="37"/>
        <v>N/A</v>
      </c>
      <c r="E247" s="14">
        <v>1512.2027026999999</v>
      </c>
      <c r="F247" s="11" t="str">
        <f t="shared" si="38"/>
        <v>N/A</v>
      </c>
      <c r="G247" s="14">
        <v>4146.8979591999996</v>
      </c>
      <c r="H247" s="11" t="str">
        <f t="shared" si="39"/>
        <v>N/A</v>
      </c>
      <c r="I247" s="12">
        <v>-78.3</v>
      </c>
      <c r="J247" s="12">
        <v>174.2</v>
      </c>
      <c r="K247" s="41" t="s">
        <v>732</v>
      </c>
      <c r="L247" s="9" t="str">
        <f t="shared" si="40"/>
        <v>No</v>
      </c>
    </row>
    <row r="248" spans="1:12" ht="25" x14ac:dyDescent="0.25">
      <c r="A248" s="4" t="s">
        <v>1410</v>
      </c>
      <c r="B248" s="33" t="s">
        <v>217</v>
      </c>
      <c r="C248" s="11">
        <v>1.3275087282</v>
      </c>
      <c r="D248" s="11" t="str">
        <f t="shared" si="37"/>
        <v>N/A</v>
      </c>
      <c r="E248" s="11">
        <v>1.2279245499</v>
      </c>
      <c r="F248" s="11" t="str">
        <f t="shared" si="38"/>
        <v>N/A</v>
      </c>
      <c r="G248" s="11">
        <v>1.1192414059</v>
      </c>
      <c r="H248" s="11" t="str">
        <f t="shared" si="39"/>
        <v>N/A</v>
      </c>
      <c r="I248" s="12">
        <v>-7.5</v>
      </c>
      <c r="J248" s="12">
        <v>-8.85</v>
      </c>
      <c r="K248" s="41" t="s">
        <v>732</v>
      </c>
      <c r="L248" s="9" t="str">
        <f t="shared" si="40"/>
        <v>Yes</v>
      </c>
    </row>
    <row r="249" spans="1:12" ht="25" x14ac:dyDescent="0.25">
      <c r="A249" s="4" t="s">
        <v>1411</v>
      </c>
      <c r="B249" s="33" t="s">
        <v>217</v>
      </c>
      <c r="C249" s="11">
        <v>0.86850649349999998</v>
      </c>
      <c r="D249" s="11" t="str">
        <f t="shared" si="37"/>
        <v>N/A</v>
      </c>
      <c r="E249" s="11">
        <v>1.1188023181</v>
      </c>
      <c r="F249" s="11" t="str">
        <f t="shared" si="38"/>
        <v>N/A</v>
      </c>
      <c r="G249" s="11">
        <v>1.3523838631</v>
      </c>
      <c r="H249" s="11" t="str">
        <f t="shared" si="39"/>
        <v>N/A</v>
      </c>
      <c r="I249" s="12">
        <v>28.82</v>
      </c>
      <c r="J249" s="12">
        <v>20.88</v>
      </c>
      <c r="K249" s="41" t="s">
        <v>732</v>
      </c>
      <c r="L249" s="9" t="str">
        <f t="shared" si="40"/>
        <v>Yes</v>
      </c>
    </row>
    <row r="250" spans="1:12" ht="25" x14ac:dyDescent="0.25">
      <c r="A250" s="4" t="s">
        <v>1412</v>
      </c>
      <c r="B250" s="33" t="s">
        <v>217</v>
      </c>
      <c r="C250" s="11">
        <v>8.0373878995000005</v>
      </c>
      <c r="D250" s="11" t="str">
        <f t="shared" si="37"/>
        <v>N/A</v>
      </c>
      <c r="E250" s="11">
        <v>7.9780969732000004</v>
      </c>
      <c r="F250" s="11" t="str">
        <f t="shared" si="38"/>
        <v>N/A</v>
      </c>
      <c r="G250" s="11">
        <v>7.7858612405000001</v>
      </c>
      <c r="H250" s="11" t="str">
        <f t="shared" si="39"/>
        <v>N/A</v>
      </c>
      <c r="I250" s="12">
        <v>-0.73799999999999999</v>
      </c>
      <c r="J250" s="12">
        <v>-2.41</v>
      </c>
      <c r="K250" s="41" t="s">
        <v>732</v>
      </c>
      <c r="L250" s="9" t="str">
        <f t="shared" si="40"/>
        <v>Yes</v>
      </c>
    </row>
    <row r="251" spans="1:12" ht="25" x14ac:dyDescent="0.25">
      <c r="A251" s="4" t="s">
        <v>1413</v>
      </c>
      <c r="B251" s="33" t="s">
        <v>217</v>
      </c>
      <c r="C251" s="11">
        <v>9.49199087E-2</v>
      </c>
      <c r="D251" s="11" t="str">
        <f t="shared" si="37"/>
        <v>N/A</v>
      </c>
      <c r="E251" s="11">
        <v>8.7324449700000001E-2</v>
      </c>
      <c r="F251" s="11" t="str">
        <f t="shared" si="38"/>
        <v>N/A</v>
      </c>
      <c r="G251" s="11">
        <v>8.3313278599999999E-2</v>
      </c>
      <c r="H251" s="11" t="str">
        <f t="shared" si="39"/>
        <v>N/A</v>
      </c>
      <c r="I251" s="12">
        <v>-8</v>
      </c>
      <c r="J251" s="12">
        <v>-4.59</v>
      </c>
      <c r="K251" s="41" t="s">
        <v>732</v>
      </c>
      <c r="L251" s="9" t="str">
        <f t="shared" si="40"/>
        <v>Yes</v>
      </c>
    </row>
    <row r="252" spans="1:12" ht="25" x14ac:dyDescent="0.25">
      <c r="A252" s="4" t="s">
        <v>1414</v>
      </c>
      <c r="B252" s="33" t="s">
        <v>217</v>
      </c>
      <c r="C252" s="11">
        <v>1.2082438500000001E-2</v>
      </c>
      <c r="D252" s="11" t="str">
        <f t="shared" si="37"/>
        <v>N/A</v>
      </c>
      <c r="E252" s="11">
        <v>1.90352718E-2</v>
      </c>
      <c r="F252" s="11" t="str">
        <f t="shared" si="38"/>
        <v>N/A</v>
      </c>
      <c r="G252" s="11">
        <v>1.1099382499999999E-2</v>
      </c>
      <c r="H252" s="11" t="str">
        <f t="shared" si="39"/>
        <v>N/A</v>
      </c>
      <c r="I252" s="12">
        <v>57.54</v>
      </c>
      <c r="J252" s="12">
        <v>-41.7</v>
      </c>
      <c r="K252" s="41" t="s">
        <v>732</v>
      </c>
      <c r="L252" s="9" t="str">
        <f t="shared" si="40"/>
        <v>No</v>
      </c>
    </row>
    <row r="253" spans="1:12" x14ac:dyDescent="0.25">
      <c r="A253" s="151" t="s">
        <v>1648</v>
      </c>
      <c r="B253" s="152"/>
      <c r="C253" s="152"/>
      <c r="D253" s="152"/>
      <c r="E253" s="152"/>
      <c r="F253" s="152"/>
      <c r="G253" s="152"/>
      <c r="H253" s="152"/>
      <c r="I253" s="152"/>
      <c r="J253" s="152"/>
      <c r="K253" s="152"/>
      <c r="L253" s="153"/>
    </row>
    <row r="254" spans="1:12" x14ac:dyDescent="0.25">
      <c r="A254" s="145" t="s">
        <v>1646</v>
      </c>
      <c r="B254" s="146"/>
      <c r="C254" s="146"/>
      <c r="D254" s="146"/>
      <c r="E254" s="146"/>
      <c r="F254" s="146"/>
      <c r="G254" s="146"/>
      <c r="H254" s="146"/>
      <c r="I254" s="146"/>
      <c r="J254" s="146"/>
      <c r="K254" s="146"/>
      <c r="L254" s="147"/>
    </row>
  </sheetData>
  <mergeCells count="5">
    <mergeCell ref="A4:K4"/>
    <mergeCell ref="A2:L2"/>
    <mergeCell ref="A253:L253"/>
    <mergeCell ref="A254:L254"/>
    <mergeCell ref="A1:L1"/>
  </mergeCells>
  <printOptions headings="1"/>
  <pageMargins left="0.75" right="0.75" top="1" bottom="0.75" header="0.5" footer="0.5"/>
  <pageSetup scale="61" fitToHeight="20" orientation="landscape" useFirstPageNumber="1" r:id="rId1"/>
  <headerFooter alignWithMargins="0">
    <oddFooter>&amp;R&amp;A Page &amp;P</oddFooter>
  </headerFooter>
  <rowBreaks count="1" manualBreakCount="1">
    <brk id="55" max="11" man="1"/>
  </row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11"/>
  <dimension ref="A1:L218"/>
  <sheetViews>
    <sheetView zoomScaleNormal="100" zoomScaleSheetLayoutView="80" workbookViewId="0">
      <pane xSplit="2" ySplit="5" topLeftCell="G21"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26" customWidth="1"/>
    <col min="2" max="2" width="10.7265625" style="26"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26"/>
  </cols>
  <sheetData>
    <row r="1" spans="1:12" s="17" customFormat="1" ht="18.75" customHeight="1" x14ac:dyDescent="0.25">
      <c r="A1" s="136" t="s">
        <v>1681</v>
      </c>
      <c r="B1" s="137"/>
      <c r="C1" s="137"/>
      <c r="D1" s="137"/>
      <c r="E1" s="137"/>
      <c r="F1" s="137"/>
      <c r="G1" s="137"/>
      <c r="H1" s="137"/>
      <c r="I1" s="137"/>
      <c r="J1" s="137"/>
      <c r="K1" s="137"/>
      <c r="L1" s="138"/>
    </row>
    <row r="2" spans="1:12" ht="54" customHeight="1" x14ac:dyDescent="0.3">
      <c r="A2" s="154" t="s">
        <v>1610</v>
      </c>
      <c r="B2" s="155"/>
      <c r="C2" s="155"/>
      <c r="D2" s="155"/>
      <c r="E2" s="155"/>
      <c r="F2" s="155"/>
      <c r="G2" s="155"/>
      <c r="H2" s="155"/>
      <c r="I2" s="155"/>
      <c r="J2" s="155"/>
      <c r="K2" s="155"/>
      <c r="L2" s="156"/>
    </row>
    <row r="3" spans="1:12" s="18" customFormat="1" ht="13" x14ac:dyDescent="0.3">
      <c r="A3" s="134" t="s">
        <v>1741</v>
      </c>
      <c r="B3" s="19"/>
      <c r="C3" s="19"/>
      <c r="D3" s="19"/>
      <c r="E3" s="19"/>
      <c r="F3" s="19"/>
      <c r="G3" s="19"/>
      <c r="H3" s="19"/>
      <c r="I3" s="19"/>
      <c r="J3" s="19"/>
      <c r="K3" s="20"/>
    </row>
    <row r="4" spans="1:12" s="18" customFormat="1" ht="13" x14ac:dyDescent="0.3">
      <c r="A4" s="139" t="s">
        <v>650</v>
      </c>
      <c r="B4" s="140"/>
      <c r="C4" s="140"/>
      <c r="D4" s="140"/>
      <c r="E4" s="140"/>
      <c r="F4" s="140"/>
      <c r="G4" s="140"/>
      <c r="H4" s="140"/>
      <c r="I4" s="140"/>
      <c r="J4" s="140"/>
      <c r="K4" s="141"/>
    </row>
    <row r="5" spans="1:12" s="15" customFormat="1" ht="63" customHeight="1" x14ac:dyDescent="0.3">
      <c r="A5" s="37" t="s">
        <v>11</v>
      </c>
      <c r="B5" s="22" t="s">
        <v>216</v>
      </c>
      <c r="C5" s="22" t="s">
        <v>1670</v>
      </c>
      <c r="D5" s="22" t="s">
        <v>1676</v>
      </c>
      <c r="E5" s="22" t="s">
        <v>651</v>
      </c>
      <c r="F5" s="22" t="s">
        <v>1672</v>
      </c>
      <c r="G5" s="22" t="s">
        <v>652</v>
      </c>
      <c r="H5" s="22" t="s">
        <v>1673</v>
      </c>
      <c r="I5" s="38" t="s">
        <v>1674</v>
      </c>
      <c r="J5" s="38" t="s">
        <v>1675</v>
      </c>
      <c r="K5" s="39" t="s">
        <v>737</v>
      </c>
      <c r="L5" s="40" t="s">
        <v>736</v>
      </c>
    </row>
    <row r="6" spans="1:12" x14ac:dyDescent="0.25">
      <c r="A6" s="42" t="s">
        <v>5</v>
      </c>
      <c r="B6" s="33" t="s">
        <v>217</v>
      </c>
      <c r="C6" s="34">
        <v>316486</v>
      </c>
      <c r="D6" s="11" t="str">
        <f t="shared" ref="D6:D37" si="0">IF($B6="N/A","N/A",IF(C6&gt;10,"No",IF(C6&lt;-10,"No","Yes")))</f>
        <v>N/A</v>
      </c>
      <c r="E6" s="34">
        <v>352343</v>
      </c>
      <c r="F6" s="11" t="str">
        <f t="shared" ref="F6:F37" si="1">IF($B6="N/A","N/A",IF(E6&gt;10,"No",IF(E6&lt;-10,"No","Yes")))</f>
        <v>N/A</v>
      </c>
      <c r="G6" s="34">
        <v>360725</v>
      </c>
      <c r="H6" s="11" t="str">
        <f t="shared" ref="H6:H37" si="2">IF($B6="N/A","N/A",IF(G6&gt;10,"No",IF(G6&lt;-10,"No","Yes")))</f>
        <v>N/A</v>
      </c>
      <c r="I6" s="12">
        <v>11.33</v>
      </c>
      <c r="J6" s="12">
        <v>2.379</v>
      </c>
      <c r="K6" s="41" t="s">
        <v>732</v>
      </c>
      <c r="L6" s="9" t="str">
        <f t="shared" ref="L6:L39" si="3">IF(J6="Div by 0", "N/A", IF(K6="N/A","N/A", IF(J6&gt;VALUE(MID(K6,1,2)), "No", IF(J6&lt;-1*VALUE(MID(K6,1,2)), "No", "Yes"))))</f>
        <v>Yes</v>
      </c>
    </row>
    <row r="7" spans="1:12" x14ac:dyDescent="0.25">
      <c r="A7" s="42" t="s">
        <v>6</v>
      </c>
      <c r="B7" s="33" t="s">
        <v>217</v>
      </c>
      <c r="C7" s="34">
        <v>254919</v>
      </c>
      <c r="D7" s="11" t="str">
        <f t="shared" si="0"/>
        <v>N/A</v>
      </c>
      <c r="E7" s="34">
        <v>275126</v>
      </c>
      <c r="F7" s="11" t="str">
        <f t="shared" si="1"/>
        <v>N/A</v>
      </c>
      <c r="G7" s="34">
        <v>284106</v>
      </c>
      <c r="H7" s="11" t="str">
        <f t="shared" si="2"/>
        <v>N/A</v>
      </c>
      <c r="I7" s="12">
        <v>7.9269999999999996</v>
      </c>
      <c r="J7" s="12">
        <v>3.2639999999999998</v>
      </c>
      <c r="K7" s="41" t="s">
        <v>732</v>
      </c>
      <c r="L7" s="9" t="str">
        <f t="shared" si="3"/>
        <v>Yes</v>
      </c>
    </row>
    <row r="8" spans="1:12" x14ac:dyDescent="0.25">
      <c r="A8" s="42" t="s">
        <v>364</v>
      </c>
      <c r="B8" s="33" t="s">
        <v>217</v>
      </c>
      <c r="C8" s="34" t="s">
        <v>217</v>
      </c>
      <c r="D8" s="11" t="str">
        <f t="shared" si="0"/>
        <v>N/A</v>
      </c>
      <c r="E8" s="34" t="s">
        <v>217</v>
      </c>
      <c r="F8" s="11" t="str">
        <f t="shared" si="1"/>
        <v>N/A</v>
      </c>
      <c r="G8" s="8">
        <v>78.759720008000002</v>
      </c>
      <c r="H8" s="11" t="str">
        <f t="shared" si="2"/>
        <v>N/A</v>
      </c>
      <c r="I8" s="12" t="s">
        <v>217</v>
      </c>
      <c r="J8" s="12" t="s">
        <v>217</v>
      </c>
      <c r="K8" s="41" t="s">
        <v>732</v>
      </c>
      <c r="L8" s="9" t="str">
        <f t="shared" si="3"/>
        <v>No</v>
      </c>
    </row>
    <row r="9" spans="1:12" x14ac:dyDescent="0.25">
      <c r="A9" s="4" t="s">
        <v>88</v>
      </c>
      <c r="B9" s="41" t="s">
        <v>217</v>
      </c>
      <c r="C9" s="1">
        <v>274905.38</v>
      </c>
      <c r="D9" s="11" t="str">
        <f t="shared" si="0"/>
        <v>N/A</v>
      </c>
      <c r="E9" s="1">
        <v>313210.05</v>
      </c>
      <c r="F9" s="11" t="str">
        <f t="shared" si="1"/>
        <v>N/A</v>
      </c>
      <c r="G9" s="1">
        <v>317549.64</v>
      </c>
      <c r="H9" s="11" t="str">
        <f t="shared" si="2"/>
        <v>N/A</v>
      </c>
      <c r="I9" s="12">
        <v>13.93</v>
      </c>
      <c r="J9" s="12">
        <v>1.3859999999999999</v>
      </c>
      <c r="K9" s="41" t="s">
        <v>732</v>
      </c>
      <c r="L9" s="9" t="str">
        <f t="shared" si="3"/>
        <v>Yes</v>
      </c>
    </row>
    <row r="10" spans="1:12" x14ac:dyDescent="0.25">
      <c r="A10" s="4" t="s">
        <v>1415</v>
      </c>
      <c r="B10" s="33" t="s">
        <v>217</v>
      </c>
      <c r="C10" s="8">
        <v>0.57601284100000005</v>
      </c>
      <c r="D10" s="11" t="str">
        <f t="shared" si="0"/>
        <v>N/A</v>
      </c>
      <c r="E10" s="8">
        <v>0.67349145580000003</v>
      </c>
      <c r="F10" s="11" t="str">
        <f t="shared" si="1"/>
        <v>N/A</v>
      </c>
      <c r="G10" s="8">
        <v>0.77843232380000005</v>
      </c>
      <c r="H10" s="11" t="str">
        <f t="shared" si="2"/>
        <v>N/A</v>
      </c>
      <c r="I10" s="12">
        <v>16.920000000000002</v>
      </c>
      <c r="J10" s="12">
        <v>15.58</v>
      </c>
      <c r="K10" s="41" t="s">
        <v>732</v>
      </c>
      <c r="L10" s="9" t="str">
        <f t="shared" si="3"/>
        <v>Yes</v>
      </c>
    </row>
    <row r="11" spans="1:12" x14ac:dyDescent="0.25">
      <c r="A11" s="4" t="s">
        <v>1416</v>
      </c>
      <c r="B11" s="33" t="s">
        <v>217</v>
      </c>
      <c r="C11" s="8">
        <v>2.9960251005999998</v>
      </c>
      <c r="D11" s="11" t="str">
        <f t="shared" si="0"/>
        <v>N/A</v>
      </c>
      <c r="E11" s="8">
        <v>3.5570452655999998</v>
      </c>
      <c r="F11" s="11" t="str">
        <f t="shared" si="1"/>
        <v>N/A</v>
      </c>
      <c r="G11" s="8">
        <v>4.0166331693000004</v>
      </c>
      <c r="H11" s="11" t="str">
        <f t="shared" si="2"/>
        <v>N/A</v>
      </c>
      <c r="I11" s="12">
        <v>18.73</v>
      </c>
      <c r="J11" s="12">
        <v>12.92</v>
      </c>
      <c r="K11" s="41" t="s">
        <v>732</v>
      </c>
      <c r="L11" s="9" t="str">
        <f t="shared" si="3"/>
        <v>Yes</v>
      </c>
    </row>
    <row r="12" spans="1:12" x14ac:dyDescent="0.25">
      <c r="A12" s="4" t="s">
        <v>1417</v>
      </c>
      <c r="B12" s="33" t="s">
        <v>217</v>
      </c>
      <c r="C12" s="8">
        <v>74.167261742999997</v>
      </c>
      <c r="D12" s="11" t="str">
        <f t="shared" si="0"/>
        <v>N/A</v>
      </c>
      <c r="E12" s="8">
        <v>70.483023645000003</v>
      </c>
      <c r="F12" s="11" t="str">
        <f t="shared" si="1"/>
        <v>N/A</v>
      </c>
      <c r="G12" s="8">
        <v>69.314574815</v>
      </c>
      <c r="H12" s="11" t="str">
        <f t="shared" si="2"/>
        <v>N/A</v>
      </c>
      <c r="I12" s="12">
        <v>-4.97</v>
      </c>
      <c r="J12" s="12">
        <v>-1.66</v>
      </c>
      <c r="K12" s="41" t="s">
        <v>732</v>
      </c>
      <c r="L12" s="9" t="str">
        <f t="shared" si="3"/>
        <v>Yes</v>
      </c>
    </row>
    <row r="13" spans="1:12" x14ac:dyDescent="0.25">
      <c r="A13" s="4" t="s">
        <v>1418</v>
      </c>
      <c r="B13" s="33" t="s">
        <v>217</v>
      </c>
      <c r="C13" s="8">
        <v>1.1886781721999999</v>
      </c>
      <c r="D13" s="11" t="str">
        <f t="shared" si="0"/>
        <v>N/A</v>
      </c>
      <c r="E13" s="8">
        <v>1.8121546334</v>
      </c>
      <c r="F13" s="11" t="str">
        <f t="shared" si="1"/>
        <v>N/A</v>
      </c>
      <c r="G13" s="8">
        <v>1.8820431075999999</v>
      </c>
      <c r="H13" s="11" t="str">
        <f t="shared" si="2"/>
        <v>N/A</v>
      </c>
      <c r="I13" s="12">
        <v>52.45</v>
      </c>
      <c r="J13" s="12">
        <v>3.8570000000000002</v>
      </c>
      <c r="K13" s="41" t="s">
        <v>732</v>
      </c>
      <c r="L13" s="9" t="str">
        <f t="shared" si="3"/>
        <v>Yes</v>
      </c>
    </row>
    <row r="14" spans="1:12" x14ac:dyDescent="0.25">
      <c r="A14" s="4" t="s">
        <v>1419</v>
      </c>
      <c r="B14" s="33" t="s">
        <v>217</v>
      </c>
      <c r="C14" s="8">
        <v>4.4428505526000004</v>
      </c>
      <c r="D14" s="11" t="str">
        <f t="shared" si="0"/>
        <v>N/A</v>
      </c>
      <c r="E14" s="8">
        <v>4.5906971331999999</v>
      </c>
      <c r="F14" s="11" t="str">
        <f t="shared" si="1"/>
        <v>N/A</v>
      </c>
      <c r="G14" s="8">
        <v>4.5086977614999997</v>
      </c>
      <c r="H14" s="11" t="str">
        <f t="shared" si="2"/>
        <v>N/A</v>
      </c>
      <c r="I14" s="12">
        <v>3.3279999999999998</v>
      </c>
      <c r="J14" s="12">
        <v>-1.79</v>
      </c>
      <c r="K14" s="41" t="s">
        <v>732</v>
      </c>
      <c r="L14" s="9" t="str">
        <f t="shared" si="3"/>
        <v>Yes</v>
      </c>
    </row>
    <row r="15" spans="1:12" x14ac:dyDescent="0.25">
      <c r="A15" s="4" t="s">
        <v>1420</v>
      </c>
      <c r="B15" s="33" t="s">
        <v>217</v>
      </c>
      <c r="C15" s="8">
        <v>0</v>
      </c>
      <c r="D15" s="11" t="str">
        <f t="shared" si="0"/>
        <v>N/A</v>
      </c>
      <c r="E15" s="8">
        <v>0</v>
      </c>
      <c r="F15" s="11" t="str">
        <f t="shared" si="1"/>
        <v>N/A</v>
      </c>
      <c r="G15" s="8">
        <v>0</v>
      </c>
      <c r="H15" s="11" t="str">
        <f t="shared" si="2"/>
        <v>N/A</v>
      </c>
      <c r="I15" s="12" t="s">
        <v>1742</v>
      </c>
      <c r="J15" s="12" t="s">
        <v>1742</v>
      </c>
      <c r="K15" s="41" t="s">
        <v>732</v>
      </c>
      <c r="L15" s="9" t="str">
        <f t="shared" si="3"/>
        <v>N/A</v>
      </c>
    </row>
    <row r="16" spans="1:12" x14ac:dyDescent="0.25">
      <c r="A16" s="4" t="s">
        <v>1421</v>
      </c>
      <c r="B16" s="33" t="s">
        <v>217</v>
      </c>
      <c r="C16" s="8">
        <v>0.40602111940000002</v>
      </c>
      <c r="D16" s="11" t="str">
        <f t="shared" si="0"/>
        <v>N/A</v>
      </c>
      <c r="E16" s="8">
        <v>1.2161444956</v>
      </c>
      <c r="F16" s="11" t="str">
        <f t="shared" si="1"/>
        <v>N/A</v>
      </c>
      <c r="G16" s="8">
        <v>1.3029315961000001</v>
      </c>
      <c r="H16" s="11" t="str">
        <f t="shared" si="2"/>
        <v>N/A</v>
      </c>
      <c r="I16" s="12">
        <v>199.5</v>
      </c>
      <c r="J16" s="12">
        <v>7.1360000000000001</v>
      </c>
      <c r="K16" s="41" t="s">
        <v>732</v>
      </c>
      <c r="L16" s="9" t="str">
        <f t="shared" si="3"/>
        <v>Yes</v>
      </c>
    </row>
    <row r="17" spans="1:12" x14ac:dyDescent="0.25">
      <c r="A17" s="4" t="s">
        <v>1422</v>
      </c>
      <c r="B17" s="33" t="s">
        <v>217</v>
      </c>
      <c r="C17" s="8">
        <v>0</v>
      </c>
      <c r="D17" s="11" t="str">
        <f t="shared" si="0"/>
        <v>N/A</v>
      </c>
      <c r="E17" s="8">
        <v>0</v>
      </c>
      <c r="F17" s="11" t="str">
        <f t="shared" si="1"/>
        <v>N/A</v>
      </c>
      <c r="G17" s="8">
        <v>0</v>
      </c>
      <c r="H17" s="11" t="str">
        <f t="shared" si="2"/>
        <v>N/A</v>
      </c>
      <c r="I17" s="12" t="s">
        <v>1742</v>
      </c>
      <c r="J17" s="12" t="s">
        <v>1742</v>
      </c>
      <c r="K17" s="41" t="s">
        <v>732</v>
      </c>
      <c r="L17" s="9" t="str">
        <f t="shared" si="3"/>
        <v>N/A</v>
      </c>
    </row>
    <row r="18" spans="1:12" x14ac:dyDescent="0.25">
      <c r="A18" s="4" t="s">
        <v>1423</v>
      </c>
      <c r="B18" s="33" t="s">
        <v>217</v>
      </c>
      <c r="C18" s="8">
        <v>16.223150471</v>
      </c>
      <c r="D18" s="11" t="str">
        <f t="shared" si="0"/>
        <v>N/A</v>
      </c>
      <c r="E18" s="8">
        <v>17.667443372000001</v>
      </c>
      <c r="F18" s="11" t="str">
        <f t="shared" si="1"/>
        <v>N/A</v>
      </c>
      <c r="G18" s="8">
        <v>18.196687227000002</v>
      </c>
      <c r="H18" s="11" t="str">
        <f t="shared" si="2"/>
        <v>N/A</v>
      </c>
      <c r="I18" s="12">
        <v>8.9030000000000005</v>
      </c>
      <c r="J18" s="12">
        <v>2.996</v>
      </c>
      <c r="K18" s="41" t="s">
        <v>732</v>
      </c>
      <c r="L18" s="9" t="str">
        <f t="shared" si="3"/>
        <v>Yes</v>
      </c>
    </row>
    <row r="19" spans="1:12" x14ac:dyDescent="0.25">
      <c r="A19" s="4" t="s">
        <v>1424</v>
      </c>
      <c r="B19" s="33" t="s">
        <v>217</v>
      </c>
      <c r="C19" s="8">
        <v>0</v>
      </c>
      <c r="D19" s="11" t="str">
        <f t="shared" si="0"/>
        <v>N/A</v>
      </c>
      <c r="E19" s="8">
        <v>0</v>
      </c>
      <c r="F19" s="11" t="str">
        <f t="shared" si="1"/>
        <v>N/A</v>
      </c>
      <c r="G19" s="8">
        <v>0</v>
      </c>
      <c r="H19" s="11" t="str">
        <f t="shared" si="2"/>
        <v>N/A</v>
      </c>
      <c r="I19" s="12" t="s">
        <v>1742</v>
      </c>
      <c r="J19" s="12" t="s">
        <v>1742</v>
      </c>
      <c r="K19" s="41" t="s">
        <v>732</v>
      </c>
      <c r="L19" s="9" t="str">
        <f t="shared" si="3"/>
        <v>N/A</v>
      </c>
    </row>
    <row r="20" spans="1:12" x14ac:dyDescent="0.25">
      <c r="A20" s="2" t="s">
        <v>967</v>
      </c>
      <c r="B20" s="33" t="s">
        <v>217</v>
      </c>
      <c r="C20" s="8">
        <v>95.409275608000002</v>
      </c>
      <c r="D20" s="11" t="str">
        <f t="shared" si="0"/>
        <v>N/A</v>
      </c>
      <c r="E20" s="8">
        <v>93.414655604999993</v>
      </c>
      <c r="F20" s="11" t="str">
        <f t="shared" si="1"/>
        <v>N/A</v>
      </c>
      <c r="G20" s="8">
        <v>92.798392127</v>
      </c>
      <c r="H20" s="11" t="str">
        <f t="shared" si="2"/>
        <v>N/A</v>
      </c>
      <c r="I20" s="12">
        <v>-2.09</v>
      </c>
      <c r="J20" s="12">
        <v>-0.66</v>
      </c>
      <c r="K20" s="41" t="s">
        <v>732</v>
      </c>
      <c r="L20" s="9" t="str">
        <f t="shared" si="3"/>
        <v>Yes</v>
      </c>
    </row>
    <row r="21" spans="1:12" x14ac:dyDescent="0.25">
      <c r="A21" s="2" t="s">
        <v>968</v>
      </c>
      <c r="B21" s="33" t="s">
        <v>217</v>
      </c>
      <c r="C21" s="8">
        <v>4.5907243922000003</v>
      </c>
      <c r="D21" s="11" t="str">
        <f t="shared" si="0"/>
        <v>N/A</v>
      </c>
      <c r="E21" s="8">
        <v>6.5853443944999999</v>
      </c>
      <c r="F21" s="11" t="str">
        <f t="shared" si="1"/>
        <v>N/A</v>
      </c>
      <c r="G21" s="8">
        <v>7.2016078730000004</v>
      </c>
      <c r="H21" s="11" t="str">
        <f t="shared" si="2"/>
        <v>N/A</v>
      </c>
      <c r="I21" s="12">
        <v>43.45</v>
      </c>
      <c r="J21" s="12">
        <v>9.3580000000000005</v>
      </c>
      <c r="K21" s="41" t="s">
        <v>732</v>
      </c>
      <c r="L21" s="9" t="str">
        <f t="shared" si="3"/>
        <v>Yes</v>
      </c>
    </row>
    <row r="22" spans="1:12" x14ac:dyDescent="0.25">
      <c r="A22" s="3" t="s">
        <v>1727</v>
      </c>
      <c r="B22" s="33" t="s">
        <v>217</v>
      </c>
      <c r="C22" s="34">
        <v>182708</v>
      </c>
      <c r="D22" s="11" t="str">
        <f t="shared" si="0"/>
        <v>N/A</v>
      </c>
      <c r="E22" s="34">
        <v>205245</v>
      </c>
      <c r="F22" s="11" t="str">
        <f t="shared" si="1"/>
        <v>N/A</v>
      </c>
      <c r="G22" s="34">
        <v>211715</v>
      </c>
      <c r="H22" s="11" t="str">
        <f t="shared" si="2"/>
        <v>N/A</v>
      </c>
      <c r="I22" s="12">
        <v>12.33</v>
      </c>
      <c r="J22" s="12">
        <v>3.1520000000000001</v>
      </c>
      <c r="K22" s="41" t="s">
        <v>732</v>
      </c>
      <c r="L22" s="9" t="str">
        <f t="shared" si="3"/>
        <v>Yes</v>
      </c>
    </row>
    <row r="23" spans="1:12" x14ac:dyDescent="0.25">
      <c r="A23" s="3" t="s">
        <v>983</v>
      </c>
      <c r="B23" s="33" t="s">
        <v>217</v>
      </c>
      <c r="C23" s="34">
        <v>95057</v>
      </c>
      <c r="D23" s="11" t="str">
        <f t="shared" si="0"/>
        <v>N/A</v>
      </c>
      <c r="E23" s="34">
        <v>104703</v>
      </c>
      <c r="F23" s="11" t="str">
        <f t="shared" si="1"/>
        <v>N/A</v>
      </c>
      <c r="G23" s="34">
        <v>107034</v>
      </c>
      <c r="H23" s="11" t="str">
        <f t="shared" si="2"/>
        <v>N/A</v>
      </c>
      <c r="I23" s="12">
        <v>10.15</v>
      </c>
      <c r="J23" s="12">
        <v>2.226</v>
      </c>
      <c r="K23" s="41" t="s">
        <v>732</v>
      </c>
      <c r="L23" s="9" t="str">
        <f t="shared" si="3"/>
        <v>Yes</v>
      </c>
    </row>
    <row r="24" spans="1:12" x14ac:dyDescent="0.25">
      <c r="A24" s="3" t="s">
        <v>984</v>
      </c>
      <c r="B24" s="33" t="s">
        <v>217</v>
      </c>
      <c r="C24" s="34">
        <v>3016</v>
      </c>
      <c r="D24" s="11" t="str">
        <f t="shared" si="0"/>
        <v>N/A</v>
      </c>
      <c r="E24" s="34">
        <v>5160</v>
      </c>
      <c r="F24" s="11" t="str">
        <f t="shared" si="1"/>
        <v>N/A</v>
      </c>
      <c r="G24" s="34">
        <v>5257</v>
      </c>
      <c r="H24" s="11" t="str">
        <f t="shared" si="2"/>
        <v>N/A</v>
      </c>
      <c r="I24" s="12">
        <v>71.09</v>
      </c>
      <c r="J24" s="12">
        <v>1.88</v>
      </c>
      <c r="K24" s="41" t="s">
        <v>732</v>
      </c>
      <c r="L24" s="9" t="str">
        <f t="shared" si="3"/>
        <v>Yes</v>
      </c>
    </row>
    <row r="25" spans="1:12" x14ac:dyDescent="0.25">
      <c r="A25" s="3" t="s">
        <v>985</v>
      </c>
      <c r="B25" s="33" t="s">
        <v>217</v>
      </c>
      <c r="C25" s="34">
        <v>22249</v>
      </c>
      <c r="D25" s="11" t="str">
        <f t="shared" si="0"/>
        <v>N/A</v>
      </c>
      <c r="E25" s="34">
        <v>10121</v>
      </c>
      <c r="F25" s="11" t="str">
        <f t="shared" si="1"/>
        <v>N/A</v>
      </c>
      <c r="G25" s="34">
        <v>11078</v>
      </c>
      <c r="H25" s="11" t="str">
        <f t="shared" si="2"/>
        <v>N/A</v>
      </c>
      <c r="I25" s="12">
        <v>-54.5</v>
      </c>
      <c r="J25" s="12">
        <v>9.4559999999999995</v>
      </c>
      <c r="K25" s="41" t="s">
        <v>732</v>
      </c>
      <c r="L25" s="9" t="str">
        <f t="shared" si="3"/>
        <v>Yes</v>
      </c>
    </row>
    <row r="26" spans="1:12" x14ac:dyDescent="0.25">
      <c r="A26" s="3" t="s">
        <v>986</v>
      </c>
      <c r="B26" s="33" t="s">
        <v>217</v>
      </c>
      <c r="C26" s="34">
        <v>59169</v>
      </c>
      <c r="D26" s="11" t="str">
        <f t="shared" si="0"/>
        <v>N/A</v>
      </c>
      <c r="E26" s="34">
        <v>82317</v>
      </c>
      <c r="F26" s="11" t="str">
        <f t="shared" si="1"/>
        <v>N/A</v>
      </c>
      <c r="G26" s="34">
        <v>85305</v>
      </c>
      <c r="H26" s="11" t="str">
        <f t="shared" si="2"/>
        <v>N/A</v>
      </c>
      <c r="I26" s="12">
        <v>39.119999999999997</v>
      </c>
      <c r="J26" s="12">
        <v>3.63</v>
      </c>
      <c r="K26" s="41" t="s">
        <v>732</v>
      </c>
      <c r="L26" s="9" t="str">
        <f t="shared" si="3"/>
        <v>Yes</v>
      </c>
    </row>
    <row r="27" spans="1:12" x14ac:dyDescent="0.25">
      <c r="A27" s="3" t="s">
        <v>987</v>
      </c>
      <c r="B27" s="33" t="s">
        <v>217</v>
      </c>
      <c r="C27" s="34">
        <v>3217</v>
      </c>
      <c r="D27" s="11" t="str">
        <f t="shared" si="0"/>
        <v>N/A</v>
      </c>
      <c r="E27" s="34">
        <v>2944</v>
      </c>
      <c r="F27" s="11" t="str">
        <f t="shared" si="1"/>
        <v>N/A</v>
      </c>
      <c r="G27" s="34">
        <v>3041</v>
      </c>
      <c r="H27" s="11" t="str">
        <f t="shared" si="2"/>
        <v>N/A</v>
      </c>
      <c r="I27" s="12">
        <v>-8.49</v>
      </c>
      <c r="J27" s="12">
        <v>3.2949999999999999</v>
      </c>
      <c r="K27" s="41" t="s">
        <v>732</v>
      </c>
      <c r="L27" s="9" t="str">
        <f t="shared" si="3"/>
        <v>Yes</v>
      </c>
    </row>
    <row r="28" spans="1:12" x14ac:dyDescent="0.25">
      <c r="A28" s="3" t="s">
        <v>103</v>
      </c>
      <c r="B28" s="33" t="s">
        <v>217</v>
      </c>
      <c r="C28" s="34">
        <v>131923</v>
      </c>
      <c r="D28" s="11" t="str">
        <f t="shared" si="0"/>
        <v>N/A</v>
      </c>
      <c r="E28" s="34">
        <v>144379</v>
      </c>
      <c r="F28" s="11" t="str">
        <f t="shared" si="1"/>
        <v>N/A</v>
      </c>
      <c r="G28" s="34">
        <v>146130</v>
      </c>
      <c r="H28" s="11" t="str">
        <f t="shared" si="2"/>
        <v>N/A</v>
      </c>
      <c r="I28" s="12">
        <v>9.4420000000000002</v>
      </c>
      <c r="J28" s="12">
        <v>1.2130000000000001</v>
      </c>
      <c r="K28" s="41" t="s">
        <v>732</v>
      </c>
      <c r="L28" s="9" t="str">
        <f t="shared" si="3"/>
        <v>Yes</v>
      </c>
    </row>
    <row r="29" spans="1:12" x14ac:dyDescent="0.25">
      <c r="A29" s="3" t="s">
        <v>988</v>
      </c>
      <c r="B29" s="33" t="s">
        <v>217</v>
      </c>
      <c r="C29" s="34">
        <v>95693</v>
      </c>
      <c r="D29" s="11" t="str">
        <f t="shared" si="0"/>
        <v>N/A</v>
      </c>
      <c r="E29" s="34">
        <v>102729</v>
      </c>
      <c r="F29" s="11" t="str">
        <f t="shared" si="1"/>
        <v>N/A</v>
      </c>
      <c r="G29" s="34">
        <v>101872</v>
      </c>
      <c r="H29" s="11" t="str">
        <f t="shared" si="2"/>
        <v>N/A</v>
      </c>
      <c r="I29" s="12">
        <v>7.3529999999999998</v>
      </c>
      <c r="J29" s="12">
        <v>-0.83399999999999996</v>
      </c>
      <c r="K29" s="41" t="s">
        <v>732</v>
      </c>
      <c r="L29" s="9" t="str">
        <f t="shared" si="3"/>
        <v>Yes</v>
      </c>
    </row>
    <row r="30" spans="1:12" x14ac:dyDescent="0.25">
      <c r="A30" s="3" t="s">
        <v>989</v>
      </c>
      <c r="B30" s="33" t="s">
        <v>217</v>
      </c>
      <c r="C30" s="34">
        <v>2678</v>
      </c>
      <c r="D30" s="11" t="str">
        <f t="shared" si="0"/>
        <v>N/A</v>
      </c>
      <c r="E30" s="34">
        <v>5012</v>
      </c>
      <c r="F30" s="11" t="str">
        <f t="shared" si="1"/>
        <v>N/A</v>
      </c>
      <c r="G30" s="34">
        <v>5101</v>
      </c>
      <c r="H30" s="11" t="str">
        <f t="shared" si="2"/>
        <v>N/A</v>
      </c>
      <c r="I30" s="12">
        <v>87.15</v>
      </c>
      <c r="J30" s="12">
        <v>1.776</v>
      </c>
      <c r="K30" s="41" t="s">
        <v>732</v>
      </c>
      <c r="L30" s="9" t="str">
        <f t="shared" si="3"/>
        <v>Yes</v>
      </c>
    </row>
    <row r="31" spans="1:12" x14ac:dyDescent="0.25">
      <c r="A31" s="3" t="s">
        <v>990</v>
      </c>
      <c r="B31" s="33" t="s">
        <v>217</v>
      </c>
      <c r="C31" s="34">
        <v>12608</v>
      </c>
      <c r="D31" s="11" t="str">
        <f t="shared" si="0"/>
        <v>N/A</v>
      </c>
      <c r="E31" s="34">
        <v>13050</v>
      </c>
      <c r="F31" s="11" t="str">
        <f t="shared" si="1"/>
        <v>N/A</v>
      </c>
      <c r="G31" s="34">
        <v>14888</v>
      </c>
      <c r="H31" s="11" t="str">
        <f t="shared" si="2"/>
        <v>N/A</v>
      </c>
      <c r="I31" s="12">
        <v>3.5059999999999998</v>
      </c>
      <c r="J31" s="12">
        <v>14.08</v>
      </c>
      <c r="K31" s="41" t="s">
        <v>732</v>
      </c>
      <c r="L31" s="9" t="str">
        <f t="shared" si="3"/>
        <v>Yes</v>
      </c>
    </row>
    <row r="32" spans="1:12" x14ac:dyDescent="0.25">
      <c r="A32" s="3" t="s">
        <v>991</v>
      </c>
      <c r="B32" s="33" t="s">
        <v>217</v>
      </c>
      <c r="C32" s="34">
        <v>18607</v>
      </c>
      <c r="D32" s="11" t="str">
        <f t="shared" si="0"/>
        <v>N/A</v>
      </c>
      <c r="E32" s="34">
        <v>21386</v>
      </c>
      <c r="F32" s="11" t="str">
        <f t="shared" si="1"/>
        <v>N/A</v>
      </c>
      <c r="G32" s="34">
        <v>22147</v>
      </c>
      <c r="H32" s="11" t="str">
        <f t="shared" si="2"/>
        <v>N/A</v>
      </c>
      <c r="I32" s="12">
        <v>14.94</v>
      </c>
      <c r="J32" s="12">
        <v>3.5579999999999998</v>
      </c>
      <c r="K32" s="41" t="s">
        <v>732</v>
      </c>
      <c r="L32" s="9" t="str">
        <f t="shared" si="3"/>
        <v>Yes</v>
      </c>
    </row>
    <row r="33" spans="1:12" x14ac:dyDescent="0.25">
      <c r="A33" s="3" t="s">
        <v>992</v>
      </c>
      <c r="B33" s="33" t="s">
        <v>217</v>
      </c>
      <c r="C33" s="34">
        <v>2337</v>
      </c>
      <c r="D33" s="11" t="str">
        <f t="shared" si="0"/>
        <v>N/A</v>
      </c>
      <c r="E33" s="34">
        <v>2202</v>
      </c>
      <c r="F33" s="11" t="str">
        <f t="shared" si="1"/>
        <v>N/A</v>
      </c>
      <c r="G33" s="34">
        <v>2122</v>
      </c>
      <c r="H33" s="11" t="str">
        <f t="shared" si="2"/>
        <v>N/A</v>
      </c>
      <c r="I33" s="12">
        <v>-5.78</v>
      </c>
      <c r="J33" s="12">
        <v>-3.63</v>
      </c>
      <c r="K33" s="41" t="s">
        <v>732</v>
      </c>
      <c r="L33" s="9" t="str">
        <f t="shared" si="3"/>
        <v>Yes</v>
      </c>
    </row>
    <row r="34" spans="1:12" x14ac:dyDescent="0.25">
      <c r="A34" s="42" t="s">
        <v>84</v>
      </c>
      <c r="B34" s="33" t="s">
        <v>217</v>
      </c>
      <c r="C34" s="43">
        <v>3533768358</v>
      </c>
      <c r="D34" s="11" t="str">
        <f t="shared" si="0"/>
        <v>N/A</v>
      </c>
      <c r="E34" s="43">
        <v>3793579747</v>
      </c>
      <c r="F34" s="11" t="str">
        <f t="shared" si="1"/>
        <v>N/A</v>
      </c>
      <c r="G34" s="43">
        <v>4080824607</v>
      </c>
      <c r="H34" s="11" t="str">
        <f t="shared" si="2"/>
        <v>N/A</v>
      </c>
      <c r="I34" s="12">
        <v>7.3520000000000003</v>
      </c>
      <c r="J34" s="12">
        <v>7.5720000000000001</v>
      </c>
      <c r="K34" s="41" t="s">
        <v>732</v>
      </c>
      <c r="L34" s="9" t="str">
        <f t="shared" si="3"/>
        <v>Yes</v>
      </c>
    </row>
    <row r="35" spans="1:12" x14ac:dyDescent="0.25">
      <c r="A35" s="42" t="s">
        <v>1425</v>
      </c>
      <c r="B35" s="33" t="s">
        <v>217</v>
      </c>
      <c r="C35" s="43">
        <v>11165.638790000001</v>
      </c>
      <c r="D35" s="11" t="str">
        <f t="shared" si="0"/>
        <v>N/A</v>
      </c>
      <c r="E35" s="43">
        <v>10766.723752</v>
      </c>
      <c r="F35" s="11" t="str">
        <f t="shared" si="1"/>
        <v>N/A</v>
      </c>
      <c r="G35" s="43">
        <v>11312.841103000001</v>
      </c>
      <c r="H35" s="11" t="str">
        <f t="shared" si="2"/>
        <v>N/A</v>
      </c>
      <c r="I35" s="12">
        <v>-3.57</v>
      </c>
      <c r="J35" s="12">
        <v>5.0720000000000001</v>
      </c>
      <c r="K35" s="41" t="s">
        <v>732</v>
      </c>
      <c r="L35" s="9" t="str">
        <f t="shared" si="3"/>
        <v>Yes</v>
      </c>
    </row>
    <row r="36" spans="1:12" x14ac:dyDescent="0.25">
      <c r="A36" s="42" t="s">
        <v>1426</v>
      </c>
      <c r="B36" s="33" t="s">
        <v>217</v>
      </c>
      <c r="C36" s="43">
        <v>13862.318454</v>
      </c>
      <c r="D36" s="11" t="str">
        <f t="shared" si="0"/>
        <v>N/A</v>
      </c>
      <c r="E36" s="43">
        <v>13788.517795</v>
      </c>
      <c r="F36" s="11" t="str">
        <f t="shared" si="1"/>
        <v>N/A</v>
      </c>
      <c r="G36" s="43">
        <v>14363.739615</v>
      </c>
      <c r="H36" s="11" t="str">
        <f t="shared" si="2"/>
        <v>N/A</v>
      </c>
      <c r="I36" s="12">
        <v>-0.53200000000000003</v>
      </c>
      <c r="J36" s="12">
        <v>4.1719999999999997</v>
      </c>
      <c r="K36" s="41" t="s">
        <v>732</v>
      </c>
      <c r="L36" s="9" t="str">
        <f t="shared" si="3"/>
        <v>Yes</v>
      </c>
    </row>
    <row r="37" spans="1:12" x14ac:dyDescent="0.25">
      <c r="A37" s="4" t="s">
        <v>107</v>
      </c>
      <c r="B37" s="33" t="s">
        <v>217</v>
      </c>
      <c r="C37" s="43">
        <v>36804593</v>
      </c>
      <c r="D37" s="11" t="str">
        <f t="shared" si="0"/>
        <v>N/A</v>
      </c>
      <c r="E37" s="43">
        <v>311729066</v>
      </c>
      <c r="F37" s="11" t="str">
        <f t="shared" si="1"/>
        <v>N/A</v>
      </c>
      <c r="G37" s="43">
        <v>391550746</v>
      </c>
      <c r="H37" s="11" t="str">
        <f t="shared" si="2"/>
        <v>N/A</v>
      </c>
      <c r="I37" s="12">
        <v>747</v>
      </c>
      <c r="J37" s="12">
        <v>25.61</v>
      </c>
      <c r="K37" s="41" t="s">
        <v>732</v>
      </c>
      <c r="L37" s="9" t="str">
        <f t="shared" si="3"/>
        <v>Yes</v>
      </c>
    </row>
    <row r="38" spans="1:12" x14ac:dyDescent="0.25">
      <c r="A38" s="42" t="s">
        <v>162</v>
      </c>
      <c r="B38" s="41" t="s">
        <v>221</v>
      </c>
      <c r="C38" s="1">
        <v>16096</v>
      </c>
      <c r="D38" s="11" t="str">
        <f>IF($B38="N/A","N/A",IF(C38&gt;0,"No",IF(C38&lt;0,"No","Yes")))</f>
        <v>No</v>
      </c>
      <c r="E38" s="1">
        <v>36709</v>
      </c>
      <c r="F38" s="11" t="str">
        <f>IF($B38="N/A","N/A",IF(E38&gt;0,"No",IF(E38&lt;0,"No","Yes")))</f>
        <v>No</v>
      </c>
      <c r="G38" s="1">
        <v>42487</v>
      </c>
      <c r="H38" s="11" t="str">
        <f>IF($B38="N/A","N/A",IF(G38&gt;0,"No",IF(G38&lt;0,"No","Yes")))</f>
        <v>No</v>
      </c>
      <c r="I38" s="12">
        <v>128.1</v>
      </c>
      <c r="J38" s="12">
        <v>15.74</v>
      </c>
      <c r="K38" s="41" t="s">
        <v>732</v>
      </c>
      <c r="L38" s="9" t="str">
        <f t="shared" si="3"/>
        <v>Yes</v>
      </c>
    </row>
    <row r="39" spans="1:12" x14ac:dyDescent="0.25">
      <c r="A39" s="42" t="s">
        <v>160</v>
      </c>
      <c r="B39" s="33" t="s">
        <v>217</v>
      </c>
      <c r="C39" s="43">
        <v>32807731</v>
      </c>
      <c r="D39" s="11" t="str">
        <f t="shared" ref="D39:D40" si="4">IF($B39="N/A","N/A",IF(C39&gt;10,"No",IF(C39&lt;-10,"No","Yes")))</f>
        <v>N/A</v>
      </c>
      <c r="E39" s="43">
        <v>311729066</v>
      </c>
      <c r="F39" s="11" t="str">
        <f t="shared" ref="F39:F40" si="5">IF($B39="N/A","N/A",IF(E39&gt;10,"No",IF(E39&lt;-10,"No","Yes")))</f>
        <v>N/A</v>
      </c>
      <c r="G39" s="43">
        <v>391550746</v>
      </c>
      <c r="H39" s="11" t="str">
        <f t="shared" ref="H39:H40" si="6">IF($B39="N/A","N/A",IF(G39&gt;10,"No",IF(G39&lt;-10,"No","Yes")))</f>
        <v>N/A</v>
      </c>
      <c r="I39" s="12">
        <v>850.2</v>
      </c>
      <c r="J39" s="12">
        <v>25.61</v>
      </c>
      <c r="K39" s="41" t="s">
        <v>732</v>
      </c>
      <c r="L39" s="9" t="str">
        <f t="shared" si="3"/>
        <v>Yes</v>
      </c>
    </row>
    <row r="40" spans="1:12" x14ac:dyDescent="0.25">
      <c r="A40" s="42" t="s">
        <v>1289</v>
      </c>
      <c r="B40" s="33" t="s">
        <v>217</v>
      </c>
      <c r="C40" s="43">
        <v>2038.2536654999999</v>
      </c>
      <c r="D40" s="11" t="str">
        <f t="shared" si="4"/>
        <v>N/A</v>
      </c>
      <c r="E40" s="43">
        <v>8491.8975183000002</v>
      </c>
      <c r="F40" s="11" t="str">
        <f t="shared" si="5"/>
        <v>N/A</v>
      </c>
      <c r="G40" s="43">
        <v>9215.7776732000002</v>
      </c>
      <c r="H40" s="11" t="str">
        <f t="shared" si="6"/>
        <v>N/A</v>
      </c>
      <c r="I40" s="12">
        <v>316.60000000000002</v>
      </c>
      <c r="J40" s="12">
        <v>8.5239999999999991</v>
      </c>
      <c r="K40" s="41" t="s">
        <v>732</v>
      </c>
      <c r="L40" s="9" t="str">
        <f>IF(J40="Div by 0", "N/A", IF(OR(J40="N/A",K40="N/A"),"N/A", IF(J40&gt;VALUE(MID(K40,1,2)), "No", IF(J40&lt;-1*VALUE(MID(K40,1,2)), "No", "Yes"))))</f>
        <v>Yes</v>
      </c>
    </row>
    <row r="41" spans="1:12" x14ac:dyDescent="0.25">
      <c r="A41" s="3" t="s">
        <v>1427</v>
      </c>
      <c r="B41" s="33" t="s">
        <v>217</v>
      </c>
      <c r="C41" s="43">
        <v>12630.126579</v>
      </c>
      <c r="D41" s="11" t="str">
        <f t="shared" ref="D41:D52" si="7">IF($B41="N/A","N/A",IF(C41&gt;10,"No",IF(C41&lt;-10,"No","Yes")))</f>
        <v>N/A</v>
      </c>
      <c r="E41" s="43">
        <v>12316.641497000001</v>
      </c>
      <c r="F41" s="11" t="str">
        <f t="shared" ref="F41:F52" si="8">IF($B41="N/A","N/A",IF(E41&gt;10,"No",IF(E41&lt;-10,"No","Yes")))</f>
        <v>N/A</v>
      </c>
      <c r="G41" s="43">
        <v>12794.449726999999</v>
      </c>
      <c r="H41" s="11" t="str">
        <f t="shared" ref="H41:H52" si="9">IF($B41="N/A","N/A",IF(G41&gt;10,"No",IF(G41&lt;-10,"No","Yes")))</f>
        <v>N/A</v>
      </c>
      <c r="I41" s="12">
        <v>-2.48</v>
      </c>
      <c r="J41" s="12">
        <v>3.879</v>
      </c>
      <c r="K41" s="41" t="s">
        <v>732</v>
      </c>
      <c r="L41" s="9" t="str">
        <f t="shared" ref="L41:L52" si="10">IF(J41="Div by 0", "N/A", IF(K41="N/A","N/A", IF(J41&gt;VALUE(MID(K41,1,2)), "No", IF(J41&lt;-1*VALUE(MID(K41,1,2)), "No", "Yes"))))</f>
        <v>Yes</v>
      </c>
    </row>
    <row r="42" spans="1:12" x14ac:dyDescent="0.25">
      <c r="A42" s="3" t="s">
        <v>1428</v>
      </c>
      <c r="B42" s="33" t="s">
        <v>217</v>
      </c>
      <c r="C42" s="43">
        <v>2191.4839412000001</v>
      </c>
      <c r="D42" s="11" t="str">
        <f t="shared" si="7"/>
        <v>N/A</v>
      </c>
      <c r="E42" s="43">
        <v>2149.3778688000002</v>
      </c>
      <c r="F42" s="11" t="str">
        <f t="shared" si="8"/>
        <v>N/A</v>
      </c>
      <c r="G42" s="43">
        <v>2199.1164210000002</v>
      </c>
      <c r="H42" s="11" t="str">
        <f t="shared" si="9"/>
        <v>N/A</v>
      </c>
      <c r="I42" s="12">
        <v>-1.92</v>
      </c>
      <c r="J42" s="12">
        <v>2.3140000000000001</v>
      </c>
      <c r="K42" s="41" t="s">
        <v>732</v>
      </c>
      <c r="L42" s="9" t="str">
        <f t="shared" si="10"/>
        <v>Yes</v>
      </c>
    </row>
    <row r="43" spans="1:12" x14ac:dyDescent="0.25">
      <c r="A43" s="3" t="s">
        <v>1429</v>
      </c>
      <c r="B43" s="33" t="s">
        <v>217</v>
      </c>
      <c r="C43" s="43">
        <v>1169.5039787999999</v>
      </c>
      <c r="D43" s="11" t="str">
        <f t="shared" si="7"/>
        <v>N/A</v>
      </c>
      <c r="E43" s="43">
        <v>1128.4967054000001</v>
      </c>
      <c r="F43" s="11" t="str">
        <f t="shared" si="8"/>
        <v>N/A</v>
      </c>
      <c r="G43" s="43">
        <v>1276</v>
      </c>
      <c r="H43" s="11" t="str">
        <f t="shared" si="9"/>
        <v>N/A</v>
      </c>
      <c r="I43" s="12">
        <v>-3.51</v>
      </c>
      <c r="J43" s="12">
        <v>13.07</v>
      </c>
      <c r="K43" s="41" t="s">
        <v>732</v>
      </c>
      <c r="L43" s="9" t="str">
        <f t="shared" si="10"/>
        <v>Yes</v>
      </c>
    </row>
    <row r="44" spans="1:12" x14ac:dyDescent="0.25">
      <c r="A44" s="3" t="s">
        <v>1430</v>
      </c>
      <c r="B44" s="33" t="s">
        <v>217</v>
      </c>
      <c r="C44" s="43">
        <v>12159.262887999999</v>
      </c>
      <c r="D44" s="11" t="str">
        <f t="shared" si="7"/>
        <v>N/A</v>
      </c>
      <c r="E44" s="43">
        <v>1572.9978263</v>
      </c>
      <c r="F44" s="11" t="str">
        <f t="shared" si="8"/>
        <v>N/A</v>
      </c>
      <c r="G44" s="43">
        <v>1798.6493049000001</v>
      </c>
      <c r="H44" s="11" t="str">
        <f t="shared" si="9"/>
        <v>N/A</v>
      </c>
      <c r="I44" s="12">
        <v>-87.1</v>
      </c>
      <c r="J44" s="12">
        <v>14.35</v>
      </c>
      <c r="K44" s="41" t="s">
        <v>732</v>
      </c>
      <c r="L44" s="9" t="str">
        <f t="shared" si="10"/>
        <v>Yes</v>
      </c>
    </row>
    <row r="45" spans="1:12" x14ac:dyDescent="0.25">
      <c r="A45" s="3" t="s">
        <v>1431</v>
      </c>
      <c r="B45" s="33" t="s">
        <v>217</v>
      </c>
      <c r="C45" s="43">
        <v>30126.902228999999</v>
      </c>
      <c r="D45" s="11" t="str">
        <f t="shared" si="7"/>
        <v>N/A</v>
      </c>
      <c r="E45" s="43">
        <v>27248.379981999999</v>
      </c>
      <c r="F45" s="11" t="str">
        <f t="shared" si="8"/>
        <v>N/A</v>
      </c>
      <c r="G45" s="43">
        <v>28246.512561</v>
      </c>
      <c r="H45" s="11" t="str">
        <f t="shared" si="9"/>
        <v>N/A</v>
      </c>
      <c r="I45" s="12">
        <v>-9.5500000000000007</v>
      </c>
      <c r="J45" s="12">
        <v>3.6629999999999998</v>
      </c>
      <c r="K45" s="41" t="s">
        <v>732</v>
      </c>
      <c r="L45" s="9" t="str">
        <f t="shared" si="10"/>
        <v>Yes</v>
      </c>
    </row>
    <row r="46" spans="1:12" x14ac:dyDescent="0.25">
      <c r="A46" s="3" t="s">
        <v>1432</v>
      </c>
      <c r="B46" s="33" t="s">
        <v>217</v>
      </c>
      <c r="C46" s="43">
        <v>13264.512279</v>
      </c>
      <c r="D46" s="11" t="str">
        <f t="shared" si="7"/>
        <v>N/A</v>
      </c>
      <c r="E46" s="43">
        <v>12953.302989</v>
      </c>
      <c r="F46" s="11" t="str">
        <f t="shared" si="8"/>
        <v>N/A</v>
      </c>
      <c r="G46" s="43">
        <v>12231.033869999999</v>
      </c>
      <c r="H46" s="11" t="str">
        <f t="shared" si="9"/>
        <v>N/A</v>
      </c>
      <c r="I46" s="12">
        <v>-2.35</v>
      </c>
      <c r="J46" s="12">
        <v>-5.58</v>
      </c>
      <c r="K46" s="41" t="s">
        <v>732</v>
      </c>
      <c r="L46" s="9" t="str">
        <f t="shared" si="10"/>
        <v>Yes</v>
      </c>
    </row>
    <row r="47" spans="1:12" x14ac:dyDescent="0.25">
      <c r="A47" s="3" t="s">
        <v>1433</v>
      </c>
      <c r="B47" s="33" t="s">
        <v>217</v>
      </c>
      <c r="C47" s="43">
        <v>9233.8101468000004</v>
      </c>
      <c r="D47" s="11" t="str">
        <f t="shared" si="7"/>
        <v>N/A</v>
      </c>
      <c r="E47" s="43">
        <v>8711.9273856</v>
      </c>
      <c r="F47" s="11" t="str">
        <f t="shared" si="8"/>
        <v>N/A</v>
      </c>
      <c r="G47" s="43">
        <v>9327.5269348999991</v>
      </c>
      <c r="H47" s="11" t="str">
        <f t="shared" si="9"/>
        <v>N/A</v>
      </c>
      <c r="I47" s="12">
        <v>-5.65</v>
      </c>
      <c r="J47" s="12">
        <v>7.0659999999999998</v>
      </c>
      <c r="K47" s="41" t="s">
        <v>732</v>
      </c>
      <c r="L47" s="9" t="str">
        <f t="shared" si="10"/>
        <v>Yes</v>
      </c>
    </row>
    <row r="48" spans="1:12" x14ac:dyDescent="0.25">
      <c r="A48" s="3" t="s">
        <v>1434</v>
      </c>
      <c r="B48" s="41" t="s">
        <v>217</v>
      </c>
      <c r="C48" s="14">
        <v>4855.7616127000001</v>
      </c>
      <c r="D48" s="11" t="str">
        <f t="shared" si="7"/>
        <v>N/A</v>
      </c>
      <c r="E48" s="14">
        <v>4639.2128805000002</v>
      </c>
      <c r="F48" s="11" t="str">
        <f t="shared" si="8"/>
        <v>N/A</v>
      </c>
      <c r="G48" s="14">
        <v>4997.1711853999996</v>
      </c>
      <c r="H48" s="11" t="str">
        <f t="shared" si="9"/>
        <v>N/A</v>
      </c>
      <c r="I48" s="12">
        <v>-4.46</v>
      </c>
      <c r="J48" s="12">
        <v>7.7160000000000002</v>
      </c>
      <c r="K48" s="41" t="s">
        <v>732</v>
      </c>
      <c r="L48" s="9" t="str">
        <f t="shared" si="10"/>
        <v>Yes</v>
      </c>
    </row>
    <row r="49" spans="1:12" x14ac:dyDescent="0.25">
      <c r="A49" s="3" t="s">
        <v>1435</v>
      </c>
      <c r="B49" s="41" t="s">
        <v>217</v>
      </c>
      <c r="C49" s="14">
        <v>3313.5963406000001</v>
      </c>
      <c r="D49" s="11" t="str">
        <f t="shared" si="7"/>
        <v>N/A</v>
      </c>
      <c r="E49" s="14">
        <v>3530.1749799999998</v>
      </c>
      <c r="F49" s="11" t="str">
        <f t="shared" si="8"/>
        <v>N/A</v>
      </c>
      <c r="G49" s="14">
        <v>3943.6196823999999</v>
      </c>
      <c r="H49" s="11" t="str">
        <f t="shared" si="9"/>
        <v>N/A</v>
      </c>
      <c r="I49" s="12">
        <v>6.5359999999999996</v>
      </c>
      <c r="J49" s="12">
        <v>11.71</v>
      </c>
      <c r="K49" s="41" t="s">
        <v>732</v>
      </c>
      <c r="L49" s="9" t="str">
        <f t="shared" si="10"/>
        <v>Yes</v>
      </c>
    </row>
    <row r="50" spans="1:12" x14ac:dyDescent="0.25">
      <c r="A50" s="3" t="s">
        <v>1436</v>
      </c>
      <c r="B50" s="41" t="s">
        <v>217</v>
      </c>
      <c r="C50" s="14">
        <v>6505.3061547999996</v>
      </c>
      <c r="D50" s="11" t="str">
        <f t="shared" si="7"/>
        <v>N/A</v>
      </c>
      <c r="E50" s="14">
        <v>2915.1336397999999</v>
      </c>
      <c r="F50" s="11" t="str">
        <f t="shared" si="8"/>
        <v>N/A</v>
      </c>
      <c r="G50" s="14">
        <v>3305.1307093</v>
      </c>
      <c r="H50" s="11" t="str">
        <f t="shared" si="9"/>
        <v>N/A</v>
      </c>
      <c r="I50" s="12">
        <v>-55.2</v>
      </c>
      <c r="J50" s="12">
        <v>13.38</v>
      </c>
      <c r="K50" s="41" t="s">
        <v>732</v>
      </c>
      <c r="L50" s="9" t="str">
        <f t="shared" si="10"/>
        <v>Yes</v>
      </c>
    </row>
    <row r="51" spans="1:12" x14ac:dyDescent="0.25">
      <c r="A51" s="3" t="s">
        <v>1437</v>
      </c>
      <c r="B51" s="41" t="s">
        <v>217</v>
      </c>
      <c r="C51" s="14">
        <v>34549.046273</v>
      </c>
      <c r="D51" s="11" t="str">
        <f t="shared" si="7"/>
        <v>N/A</v>
      </c>
      <c r="E51" s="14">
        <v>33080.331898999997</v>
      </c>
      <c r="F51" s="11" t="str">
        <f t="shared" si="8"/>
        <v>N/A</v>
      </c>
      <c r="G51" s="14">
        <v>34526.989614999999</v>
      </c>
      <c r="H51" s="11" t="str">
        <f t="shared" si="9"/>
        <v>N/A</v>
      </c>
      <c r="I51" s="12">
        <v>-4.25</v>
      </c>
      <c r="J51" s="12">
        <v>4.3730000000000002</v>
      </c>
      <c r="K51" s="41" t="s">
        <v>732</v>
      </c>
      <c r="L51" s="9" t="str">
        <f t="shared" si="10"/>
        <v>Yes</v>
      </c>
    </row>
    <row r="52" spans="1:12" x14ac:dyDescent="0.25">
      <c r="A52" s="3" t="s">
        <v>1438</v>
      </c>
      <c r="B52" s="41" t="s">
        <v>217</v>
      </c>
      <c r="C52" s="14">
        <v>8447.8925973000005</v>
      </c>
      <c r="D52" s="11" t="str">
        <f t="shared" si="7"/>
        <v>N/A</v>
      </c>
      <c r="E52" s="14">
        <v>8195.2565849000002</v>
      </c>
      <c r="F52" s="11" t="str">
        <f t="shared" si="8"/>
        <v>N/A</v>
      </c>
      <c r="G52" s="14">
        <v>9409.6413761000003</v>
      </c>
      <c r="H52" s="11" t="str">
        <f t="shared" si="9"/>
        <v>N/A</v>
      </c>
      <c r="I52" s="12">
        <v>-2.99</v>
      </c>
      <c r="J52" s="12">
        <v>14.82</v>
      </c>
      <c r="K52" s="41" t="s">
        <v>732</v>
      </c>
      <c r="L52" s="9" t="str">
        <f t="shared" si="10"/>
        <v>Yes</v>
      </c>
    </row>
    <row r="53" spans="1:12" x14ac:dyDescent="0.25">
      <c r="A53" s="42" t="s">
        <v>1612</v>
      </c>
      <c r="B53" s="33" t="s">
        <v>217</v>
      </c>
      <c r="C53" s="43">
        <v>122896064</v>
      </c>
      <c r="D53" s="11" t="str">
        <f t="shared" ref="D53:D122" si="11">IF($B53="N/A","N/A",IF(C53&gt;10,"No",IF(C53&lt;-10,"No","Yes")))</f>
        <v>N/A</v>
      </c>
      <c r="E53" s="43">
        <v>133252474</v>
      </c>
      <c r="F53" s="11" t="str">
        <f t="shared" ref="F53:F122" si="12">IF($B53="N/A","N/A",IF(E53&gt;10,"No",IF(E53&lt;-10,"No","Yes")))</f>
        <v>N/A</v>
      </c>
      <c r="G53" s="43">
        <v>157775777</v>
      </c>
      <c r="H53" s="11" t="str">
        <f t="shared" ref="H53:H122" si="13">IF($B53="N/A","N/A",IF(G53&gt;10,"No",IF(G53&lt;-10,"No","Yes")))</f>
        <v>N/A</v>
      </c>
      <c r="I53" s="12">
        <v>8.4269999999999996</v>
      </c>
      <c r="J53" s="12">
        <v>18.399999999999999</v>
      </c>
      <c r="K53" s="41" t="s">
        <v>732</v>
      </c>
      <c r="L53" s="9" t="str">
        <f t="shared" ref="L53:L113" si="14">IF(J53="Div by 0", "N/A", IF(K53="N/A","N/A", IF(J53&gt;VALUE(MID(K53,1,2)), "No", IF(J53&lt;-1*VALUE(MID(K53,1,2)), "No", "Yes"))))</f>
        <v>Yes</v>
      </c>
    </row>
    <row r="54" spans="1:12" x14ac:dyDescent="0.25">
      <c r="A54" s="42" t="s">
        <v>598</v>
      </c>
      <c r="B54" s="33" t="s">
        <v>217</v>
      </c>
      <c r="C54" s="34">
        <v>65423</v>
      </c>
      <c r="D54" s="11" t="str">
        <f t="shared" si="11"/>
        <v>N/A</v>
      </c>
      <c r="E54" s="34">
        <v>68848</v>
      </c>
      <c r="F54" s="11" t="str">
        <f t="shared" si="12"/>
        <v>N/A</v>
      </c>
      <c r="G54" s="34">
        <v>72526</v>
      </c>
      <c r="H54" s="11" t="str">
        <f t="shared" si="13"/>
        <v>N/A</v>
      </c>
      <c r="I54" s="12">
        <v>5.2350000000000003</v>
      </c>
      <c r="J54" s="12">
        <v>5.3419999999999996</v>
      </c>
      <c r="K54" s="41" t="s">
        <v>732</v>
      </c>
      <c r="L54" s="9" t="str">
        <f t="shared" si="14"/>
        <v>Yes</v>
      </c>
    </row>
    <row r="55" spans="1:12" x14ac:dyDescent="0.25">
      <c r="A55" s="42" t="s">
        <v>1439</v>
      </c>
      <c r="B55" s="33" t="s">
        <v>217</v>
      </c>
      <c r="C55" s="43">
        <v>1878.4840804999999</v>
      </c>
      <c r="D55" s="11" t="str">
        <f t="shared" si="11"/>
        <v>N/A</v>
      </c>
      <c r="E55" s="43">
        <v>1935.458895</v>
      </c>
      <c r="F55" s="11" t="str">
        <f t="shared" si="12"/>
        <v>N/A</v>
      </c>
      <c r="G55" s="43">
        <v>2175.4374569000001</v>
      </c>
      <c r="H55" s="11" t="str">
        <f t="shared" si="13"/>
        <v>N/A</v>
      </c>
      <c r="I55" s="12">
        <v>3.0329999999999999</v>
      </c>
      <c r="J55" s="12">
        <v>12.4</v>
      </c>
      <c r="K55" s="41" t="s">
        <v>732</v>
      </c>
      <c r="L55" s="9" t="str">
        <f t="shared" si="14"/>
        <v>Yes</v>
      </c>
    </row>
    <row r="56" spans="1:12" x14ac:dyDescent="0.25">
      <c r="A56" s="42" t="s">
        <v>1440</v>
      </c>
      <c r="B56" s="33" t="s">
        <v>217</v>
      </c>
      <c r="C56" s="34">
        <v>0.45852376080000001</v>
      </c>
      <c r="D56" s="11" t="str">
        <f t="shared" si="11"/>
        <v>N/A</v>
      </c>
      <c r="E56" s="34">
        <v>0.47854694399999997</v>
      </c>
      <c r="F56" s="11" t="str">
        <f t="shared" si="12"/>
        <v>N/A</v>
      </c>
      <c r="G56" s="34">
        <v>0.58606568680000004</v>
      </c>
      <c r="H56" s="11" t="str">
        <f t="shared" si="13"/>
        <v>N/A</v>
      </c>
      <c r="I56" s="12">
        <v>4.367</v>
      </c>
      <c r="J56" s="12">
        <v>22.47</v>
      </c>
      <c r="K56" s="41" t="s">
        <v>732</v>
      </c>
      <c r="L56" s="9" t="str">
        <f t="shared" si="14"/>
        <v>Yes</v>
      </c>
    </row>
    <row r="57" spans="1:12" x14ac:dyDescent="0.25">
      <c r="A57" s="42" t="s">
        <v>599</v>
      </c>
      <c r="B57" s="33" t="s">
        <v>217</v>
      </c>
      <c r="C57" s="43">
        <v>8429609</v>
      </c>
      <c r="D57" s="11" t="str">
        <f t="shared" si="11"/>
        <v>N/A</v>
      </c>
      <c r="E57" s="43">
        <v>8480419</v>
      </c>
      <c r="F57" s="11" t="str">
        <f t="shared" si="12"/>
        <v>N/A</v>
      </c>
      <c r="G57" s="43">
        <v>7173941</v>
      </c>
      <c r="H57" s="11" t="str">
        <f t="shared" si="13"/>
        <v>N/A</v>
      </c>
      <c r="I57" s="12">
        <v>0.6028</v>
      </c>
      <c r="J57" s="12">
        <v>-15.4</v>
      </c>
      <c r="K57" s="41" t="s">
        <v>732</v>
      </c>
      <c r="L57" s="9" t="str">
        <f t="shared" si="14"/>
        <v>Yes</v>
      </c>
    </row>
    <row r="58" spans="1:12" x14ac:dyDescent="0.25">
      <c r="A58" s="42" t="s">
        <v>600</v>
      </c>
      <c r="B58" s="33" t="s">
        <v>217</v>
      </c>
      <c r="C58" s="34">
        <v>72</v>
      </c>
      <c r="D58" s="11" t="str">
        <f t="shared" si="11"/>
        <v>N/A</v>
      </c>
      <c r="E58" s="34">
        <v>66</v>
      </c>
      <c r="F58" s="11" t="str">
        <f t="shared" si="12"/>
        <v>N/A</v>
      </c>
      <c r="G58" s="34">
        <v>72</v>
      </c>
      <c r="H58" s="11" t="str">
        <f t="shared" si="13"/>
        <v>N/A</v>
      </c>
      <c r="I58" s="12">
        <v>-8.33</v>
      </c>
      <c r="J58" s="12">
        <v>9.0909999999999993</v>
      </c>
      <c r="K58" s="41" t="s">
        <v>732</v>
      </c>
      <c r="L58" s="9" t="str">
        <f t="shared" si="14"/>
        <v>Yes</v>
      </c>
    </row>
    <row r="59" spans="1:12" x14ac:dyDescent="0.25">
      <c r="A59" s="42" t="s">
        <v>1441</v>
      </c>
      <c r="B59" s="33" t="s">
        <v>217</v>
      </c>
      <c r="C59" s="43">
        <v>117077.90278</v>
      </c>
      <c r="D59" s="11" t="str">
        <f t="shared" si="11"/>
        <v>N/A</v>
      </c>
      <c r="E59" s="43">
        <v>128491.19697</v>
      </c>
      <c r="F59" s="11" t="str">
        <f t="shared" si="12"/>
        <v>N/A</v>
      </c>
      <c r="G59" s="43">
        <v>99638.069443999993</v>
      </c>
      <c r="H59" s="11" t="str">
        <f t="shared" si="13"/>
        <v>N/A</v>
      </c>
      <c r="I59" s="12">
        <v>9.7479999999999993</v>
      </c>
      <c r="J59" s="12">
        <v>-22.5</v>
      </c>
      <c r="K59" s="41" t="s">
        <v>732</v>
      </c>
      <c r="L59" s="9" t="str">
        <f t="shared" si="14"/>
        <v>Yes</v>
      </c>
    </row>
    <row r="60" spans="1:12" ht="25" x14ac:dyDescent="0.25">
      <c r="A60" s="42" t="s">
        <v>601</v>
      </c>
      <c r="B60" s="33" t="s">
        <v>217</v>
      </c>
      <c r="C60" s="43">
        <v>0</v>
      </c>
      <c r="D60" s="11" t="str">
        <f t="shared" si="11"/>
        <v>N/A</v>
      </c>
      <c r="E60" s="43">
        <v>0</v>
      </c>
      <c r="F60" s="11" t="str">
        <f t="shared" si="12"/>
        <v>N/A</v>
      </c>
      <c r="G60" s="43">
        <v>0</v>
      </c>
      <c r="H60" s="11" t="str">
        <f t="shared" si="13"/>
        <v>N/A</v>
      </c>
      <c r="I60" s="12" t="s">
        <v>1742</v>
      </c>
      <c r="J60" s="12" t="s">
        <v>1742</v>
      </c>
      <c r="K60" s="41" t="s">
        <v>732</v>
      </c>
      <c r="L60" s="9" t="str">
        <f t="shared" si="14"/>
        <v>N/A</v>
      </c>
    </row>
    <row r="61" spans="1:12" x14ac:dyDescent="0.25">
      <c r="A61" s="4" t="s">
        <v>602</v>
      </c>
      <c r="B61" s="41" t="s">
        <v>217</v>
      </c>
      <c r="C61" s="1">
        <v>0</v>
      </c>
      <c r="D61" s="11" t="str">
        <f t="shared" si="11"/>
        <v>N/A</v>
      </c>
      <c r="E61" s="1">
        <v>0</v>
      </c>
      <c r="F61" s="11" t="str">
        <f t="shared" si="12"/>
        <v>N/A</v>
      </c>
      <c r="G61" s="1">
        <v>0</v>
      </c>
      <c r="H61" s="11" t="str">
        <f t="shared" si="13"/>
        <v>N/A</v>
      </c>
      <c r="I61" s="12" t="s">
        <v>1742</v>
      </c>
      <c r="J61" s="12" t="s">
        <v>1742</v>
      </c>
      <c r="K61" s="41" t="s">
        <v>732</v>
      </c>
      <c r="L61" s="9" t="str">
        <f t="shared" si="14"/>
        <v>N/A</v>
      </c>
    </row>
    <row r="62" spans="1:12" ht="25" x14ac:dyDescent="0.25">
      <c r="A62" s="4" t="s">
        <v>1442</v>
      </c>
      <c r="B62" s="41" t="s">
        <v>217</v>
      </c>
      <c r="C62" s="14" t="s">
        <v>1742</v>
      </c>
      <c r="D62" s="11" t="str">
        <f t="shared" si="11"/>
        <v>N/A</v>
      </c>
      <c r="E62" s="14" t="s">
        <v>1742</v>
      </c>
      <c r="F62" s="11" t="str">
        <f t="shared" si="12"/>
        <v>N/A</v>
      </c>
      <c r="G62" s="14" t="s">
        <v>1742</v>
      </c>
      <c r="H62" s="11" t="str">
        <f t="shared" si="13"/>
        <v>N/A</v>
      </c>
      <c r="I62" s="12" t="s">
        <v>1742</v>
      </c>
      <c r="J62" s="12" t="s">
        <v>1742</v>
      </c>
      <c r="K62" s="41" t="s">
        <v>732</v>
      </c>
      <c r="L62" s="9" t="str">
        <f t="shared" si="14"/>
        <v>N/A</v>
      </c>
    </row>
    <row r="63" spans="1:12" x14ac:dyDescent="0.25">
      <c r="A63" s="4" t="s">
        <v>603</v>
      </c>
      <c r="B63" s="41" t="s">
        <v>217</v>
      </c>
      <c r="C63" s="14">
        <v>211461819</v>
      </c>
      <c r="D63" s="11" t="str">
        <f t="shared" si="11"/>
        <v>N/A</v>
      </c>
      <c r="E63" s="14">
        <v>210544412</v>
      </c>
      <c r="F63" s="11" t="str">
        <f t="shared" si="12"/>
        <v>N/A</v>
      </c>
      <c r="G63" s="14">
        <v>207983472</v>
      </c>
      <c r="H63" s="11" t="str">
        <f t="shared" si="13"/>
        <v>N/A</v>
      </c>
      <c r="I63" s="12">
        <v>-0.434</v>
      </c>
      <c r="J63" s="12">
        <v>-1.22</v>
      </c>
      <c r="K63" s="41" t="s">
        <v>732</v>
      </c>
      <c r="L63" s="9" t="str">
        <f t="shared" si="14"/>
        <v>Yes</v>
      </c>
    </row>
    <row r="64" spans="1:12" x14ac:dyDescent="0.25">
      <c r="A64" s="4" t="s">
        <v>604</v>
      </c>
      <c r="B64" s="41" t="s">
        <v>217</v>
      </c>
      <c r="C64" s="1">
        <v>1926</v>
      </c>
      <c r="D64" s="11" t="str">
        <f t="shared" si="11"/>
        <v>N/A</v>
      </c>
      <c r="E64" s="1">
        <v>1900</v>
      </c>
      <c r="F64" s="11" t="str">
        <f t="shared" si="12"/>
        <v>N/A</v>
      </c>
      <c r="G64" s="1">
        <v>1864</v>
      </c>
      <c r="H64" s="11" t="str">
        <f t="shared" si="13"/>
        <v>N/A</v>
      </c>
      <c r="I64" s="12">
        <v>-1.35</v>
      </c>
      <c r="J64" s="12">
        <v>-1.89</v>
      </c>
      <c r="K64" s="41" t="s">
        <v>732</v>
      </c>
      <c r="L64" s="9" t="str">
        <f t="shared" si="14"/>
        <v>Yes</v>
      </c>
    </row>
    <row r="65" spans="1:12" x14ac:dyDescent="0.25">
      <c r="A65" s="4" t="s">
        <v>1443</v>
      </c>
      <c r="B65" s="41" t="s">
        <v>217</v>
      </c>
      <c r="C65" s="14">
        <v>109793.26012000001</v>
      </c>
      <c r="D65" s="11" t="str">
        <f t="shared" si="11"/>
        <v>N/A</v>
      </c>
      <c r="E65" s="14">
        <v>110812.84841999999</v>
      </c>
      <c r="F65" s="11" t="str">
        <f t="shared" si="12"/>
        <v>N/A</v>
      </c>
      <c r="G65" s="14">
        <v>111579.11588</v>
      </c>
      <c r="H65" s="11" t="str">
        <f t="shared" si="13"/>
        <v>N/A</v>
      </c>
      <c r="I65" s="12">
        <v>0.92859999999999998</v>
      </c>
      <c r="J65" s="12">
        <v>0.6915</v>
      </c>
      <c r="K65" s="41" t="s">
        <v>732</v>
      </c>
      <c r="L65" s="9" t="str">
        <f t="shared" si="14"/>
        <v>Yes</v>
      </c>
    </row>
    <row r="66" spans="1:12" x14ac:dyDescent="0.25">
      <c r="A66" s="4" t="s">
        <v>605</v>
      </c>
      <c r="B66" s="41" t="s">
        <v>217</v>
      </c>
      <c r="C66" s="14">
        <v>2046345475</v>
      </c>
      <c r="D66" s="11" t="str">
        <f t="shared" si="11"/>
        <v>N/A</v>
      </c>
      <c r="E66" s="14">
        <v>2284159150</v>
      </c>
      <c r="F66" s="11" t="str">
        <f t="shared" si="12"/>
        <v>N/A</v>
      </c>
      <c r="G66" s="14">
        <v>2465400517</v>
      </c>
      <c r="H66" s="11" t="str">
        <f t="shared" si="13"/>
        <v>N/A</v>
      </c>
      <c r="I66" s="12">
        <v>11.62</v>
      </c>
      <c r="J66" s="12">
        <v>7.9349999999999996</v>
      </c>
      <c r="K66" s="41" t="s">
        <v>732</v>
      </c>
      <c r="L66" s="9" t="str">
        <f t="shared" si="14"/>
        <v>Yes</v>
      </c>
    </row>
    <row r="67" spans="1:12" x14ac:dyDescent="0.25">
      <c r="A67" s="4" t="s">
        <v>606</v>
      </c>
      <c r="B67" s="41" t="s">
        <v>217</v>
      </c>
      <c r="C67" s="1">
        <v>59555</v>
      </c>
      <c r="D67" s="11" t="str">
        <f t="shared" si="11"/>
        <v>N/A</v>
      </c>
      <c r="E67" s="1">
        <v>59646</v>
      </c>
      <c r="F67" s="11" t="str">
        <f t="shared" si="12"/>
        <v>N/A</v>
      </c>
      <c r="G67" s="1">
        <v>59824</v>
      </c>
      <c r="H67" s="11" t="str">
        <f t="shared" si="13"/>
        <v>N/A</v>
      </c>
      <c r="I67" s="12">
        <v>0.15279999999999999</v>
      </c>
      <c r="J67" s="12">
        <v>0.2984</v>
      </c>
      <c r="K67" s="41" t="s">
        <v>732</v>
      </c>
      <c r="L67" s="9" t="str">
        <f t="shared" si="14"/>
        <v>Yes</v>
      </c>
    </row>
    <row r="68" spans="1:12" x14ac:dyDescent="0.25">
      <c r="A68" s="4" t="s">
        <v>1444</v>
      </c>
      <c r="B68" s="41" t="s">
        <v>217</v>
      </c>
      <c r="C68" s="14">
        <v>34360.599026000004</v>
      </c>
      <c r="D68" s="11" t="str">
        <f t="shared" si="11"/>
        <v>N/A</v>
      </c>
      <c r="E68" s="14">
        <v>38295.261208000004</v>
      </c>
      <c r="F68" s="11" t="str">
        <f t="shared" si="12"/>
        <v>N/A</v>
      </c>
      <c r="G68" s="14">
        <v>41210.893904999997</v>
      </c>
      <c r="H68" s="11" t="str">
        <f t="shared" si="13"/>
        <v>N/A</v>
      </c>
      <c r="I68" s="12">
        <v>11.45</v>
      </c>
      <c r="J68" s="12">
        <v>7.6139999999999999</v>
      </c>
      <c r="K68" s="41" t="s">
        <v>732</v>
      </c>
      <c r="L68" s="9" t="str">
        <f t="shared" si="14"/>
        <v>Yes</v>
      </c>
    </row>
    <row r="69" spans="1:12" x14ac:dyDescent="0.25">
      <c r="A69" s="4" t="s">
        <v>607</v>
      </c>
      <c r="B69" s="41" t="s">
        <v>217</v>
      </c>
      <c r="C69" s="14">
        <v>65466152</v>
      </c>
      <c r="D69" s="11" t="str">
        <f t="shared" si="11"/>
        <v>N/A</v>
      </c>
      <c r="E69" s="14">
        <v>70084017</v>
      </c>
      <c r="F69" s="11" t="str">
        <f t="shared" si="12"/>
        <v>N/A</v>
      </c>
      <c r="G69" s="14">
        <v>68379947</v>
      </c>
      <c r="H69" s="11" t="str">
        <f t="shared" si="13"/>
        <v>N/A</v>
      </c>
      <c r="I69" s="12">
        <v>7.0540000000000003</v>
      </c>
      <c r="J69" s="12">
        <v>-2.4300000000000002</v>
      </c>
      <c r="K69" s="41" t="s">
        <v>732</v>
      </c>
      <c r="L69" s="9" t="str">
        <f t="shared" si="14"/>
        <v>Yes</v>
      </c>
    </row>
    <row r="70" spans="1:12" x14ac:dyDescent="0.25">
      <c r="A70" s="4" t="s">
        <v>608</v>
      </c>
      <c r="B70" s="41" t="s">
        <v>217</v>
      </c>
      <c r="C70" s="1">
        <v>191197</v>
      </c>
      <c r="D70" s="11" t="str">
        <f t="shared" si="11"/>
        <v>N/A</v>
      </c>
      <c r="E70" s="1">
        <v>191516</v>
      </c>
      <c r="F70" s="11" t="str">
        <f t="shared" si="12"/>
        <v>N/A</v>
      </c>
      <c r="G70" s="1">
        <v>207450</v>
      </c>
      <c r="H70" s="11" t="str">
        <f t="shared" si="13"/>
        <v>N/A</v>
      </c>
      <c r="I70" s="12">
        <v>0.1668</v>
      </c>
      <c r="J70" s="12">
        <v>8.32</v>
      </c>
      <c r="K70" s="41" t="s">
        <v>732</v>
      </c>
      <c r="L70" s="9" t="str">
        <f t="shared" si="14"/>
        <v>Yes</v>
      </c>
    </row>
    <row r="71" spans="1:12" x14ac:dyDescent="0.25">
      <c r="A71" s="4" t="s">
        <v>1445</v>
      </c>
      <c r="B71" s="41" t="s">
        <v>217</v>
      </c>
      <c r="C71" s="14">
        <v>342.40156488000002</v>
      </c>
      <c r="D71" s="11" t="str">
        <f t="shared" si="11"/>
        <v>N/A</v>
      </c>
      <c r="E71" s="14">
        <v>365.94340420999998</v>
      </c>
      <c r="F71" s="11" t="str">
        <f t="shared" si="12"/>
        <v>N/A</v>
      </c>
      <c r="G71" s="14">
        <v>329.62134007999998</v>
      </c>
      <c r="H71" s="11" t="str">
        <f t="shared" si="13"/>
        <v>N/A</v>
      </c>
      <c r="I71" s="12">
        <v>6.8760000000000003</v>
      </c>
      <c r="J71" s="12">
        <v>-9.93</v>
      </c>
      <c r="K71" s="41" t="s">
        <v>732</v>
      </c>
      <c r="L71" s="9" t="str">
        <f t="shared" si="14"/>
        <v>Yes</v>
      </c>
    </row>
    <row r="72" spans="1:12" x14ac:dyDescent="0.25">
      <c r="A72" s="4" t="s">
        <v>609</v>
      </c>
      <c r="B72" s="41" t="s">
        <v>217</v>
      </c>
      <c r="C72" s="14">
        <v>6290436</v>
      </c>
      <c r="D72" s="11" t="str">
        <f t="shared" si="11"/>
        <v>N/A</v>
      </c>
      <c r="E72" s="14">
        <v>7567339</v>
      </c>
      <c r="F72" s="11" t="str">
        <f t="shared" si="12"/>
        <v>N/A</v>
      </c>
      <c r="G72" s="14">
        <v>8409490</v>
      </c>
      <c r="H72" s="11" t="str">
        <f t="shared" si="13"/>
        <v>N/A</v>
      </c>
      <c r="I72" s="12">
        <v>20.3</v>
      </c>
      <c r="J72" s="12">
        <v>11.13</v>
      </c>
      <c r="K72" s="41" t="s">
        <v>732</v>
      </c>
      <c r="L72" s="9" t="str">
        <f t="shared" si="14"/>
        <v>Yes</v>
      </c>
    </row>
    <row r="73" spans="1:12" x14ac:dyDescent="0.25">
      <c r="A73" s="4" t="s">
        <v>610</v>
      </c>
      <c r="B73" s="41" t="s">
        <v>217</v>
      </c>
      <c r="C73" s="1">
        <v>17617</v>
      </c>
      <c r="D73" s="11" t="str">
        <f t="shared" si="11"/>
        <v>N/A</v>
      </c>
      <c r="E73" s="1">
        <v>20578</v>
      </c>
      <c r="F73" s="11" t="str">
        <f t="shared" si="12"/>
        <v>N/A</v>
      </c>
      <c r="G73" s="1">
        <v>23055</v>
      </c>
      <c r="H73" s="11" t="str">
        <f t="shared" si="13"/>
        <v>N/A</v>
      </c>
      <c r="I73" s="12">
        <v>16.809999999999999</v>
      </c>
      <c r="J73" s="12">
        <v>12.04</v>
      </c>
      <c r="K73" s="41" t="s">
        <v>732</v>
      </c>
      <c r="L73" s="9" t="str">
        <f t="shared" si="14"/>
        <v>Yes</v>
      </c>
    </row>
    <row r="74" spans="1:12" x14ac:dyDescent="0.25">
      <c r="A74" s="4" t="s">
        <v>1446</v>
      </c>
      <c r="B74" s="41" t="s">
        <v>217</v>
      </c>
      <c r="C74" s="14">
        <v>357.06624283000002</v>
      </c>
      <c r="D74" s="11" t="str">
        <f t="shared" si="11"/>
        <v>N/A</v>
      </c>
      <c r="E74" s="14">
        <v>367.73928467000002</v>
      </c>
      <c r="F74" s="11" t="str">
        <f t="shared" si="12"/>
        <v>N/A</v>
      </c>
      <c r="G74" s="14">
        <v>364.75775320000002</v>
      </c>
      <c r="H74" s="11" t="str">
        <f t="shared" si="13"/>
        <v>N/A</v>
      </c>
      <c r="I74" s="12">
        <v>2.9889999999999999</v>
      </c>
      <c r="J74" s="12">
        <v>-0.81100000000000005</v>
      </c>
      <c r="K74" s="41" t="s">
        <v>732</v>
      </c>
      <c r="L74" s="9" t="str">
        <f t="shared" si="14"/>
        <v>Yes</v>
      </c>
    </row>
    <row r="75" spans="1:12" ht="25" x14ac:dyDescent="0.25">
      <c r="A75" s="4" t="s">
        <v>611</v>
      </c>
      <c r="B75" s="41" t="s">
        <v>217</v>
      </c>
      <c r="C75" s="14">
        <v>1228127</v>
      </c>
      <c r="D75" s="11" t="str">
        <f t="shared" si="11"/>
        <v>N/A</v>
      </c>
      <c r="E75" s="14">
        <v>188883</v>
      </c>
      <c r="F75" s="11" t="str">
        <f t="shared" si="12"/>
        <v>N/A</v>
      </c>
      <c r="G75" s="14">
        <v>260326</v>
      </c>
      <c r="H75" s="11" t="str">
        <f t="shared" si="13"/>
        <v>N/A</v>
      </c>
      <c r="I75" s="12">
        <v>-84.6</v>
      </c>
      <c r="J75" s="12">
        <v>37.82</v>
      </c>
      <c r="K75" s="41" t="s">
        <v>732</v>
      </c>
      <c r="L75" s="9" t="str">
        <f t="shared" si="14"/>
        <v>No</v>
      </c>
    </row>
    <row r="76" spans="1:12" x14ac:dyDescent="0.25">
      <c r="A76" s="42" t="s">
        <v>612</v>
      </c>
      <c r="B76" s="33" t="s">
        <v>217</v>
      </c>
      <c r="C76" s="34">
        <v>26733</v>
      </c>
      <c r="D76" s="11" t="str">
        <f t="shared" si="11"/>
        <v>N/A</v>
      </c>
      <c r="E76" s="34">
        <v>1526</v>
      </c>
      <c r="F76" s="11" t="str">
        <f t="shared" si="12"/>
        <v>N/A</v>
      </c>
      <c r="G76" s="34">
        <v>1985</v>
      </c>
      <c r="H76" s="11" t="str">
        <f t="shared" si="13"/>
        <v>N/A</v>
      </c>
      <c r="I76" s="12">
        <v>-94.3</v>
      </c>
      <c r="J76" s="12">
        <v>30.08</v>
      </c>
      <c r="K76" s="41" t="s">
        <v>732</v>
      </c>
      <c r="L76" s="9" t="str">
        <f t="shared" si="14"/>
        <v>No</v>
      </c>
    </row>
    <row r="77" spans="1:12" ht="25" x14ac:dyDescent="0.25">
      <c r="A77" s="42" t="s">
        <v>1447</v>
      </c>
      <c r="B77" s="33" t="s">
        <v>217</v>
      </c>
      <c r="C77" s="43">
        <v>45.940485541999998</v>
      </c>
      <c r="D77" s="11" t="str">
        <f t="shared" si="11"/>
        <v>N/A</v>
      </c>
      <c r="E77" s="43">
        <v>123.77653997</v>
      </c>
      <c r="F77" s="11" t="str">
        <f t="shared" si="12"/>
        <v>N/A</v>
      </c>
      <c r="G77" s="43">
        <v>131.14659950000001</v>
      </c>
      <c r="H77" s="11" t="str">
        <f t="shared" si="13"/>
        <v>N/A</v>
      </c>
      <c r="I77" s="12">
        <v>169.4</v>
      </c>
      <c r="J77" s="12">
        <v>5.9539999999999997</v>
      </c>
      <c r="K77" s="41" t="s">
        <v>732</v>
      </c>
      <c r="L77" s="9" t="str">
        <f t="shared" si="14"/>
        <v>Yes</v>
      </c>
    </row>
    <row r="78" spans="1:12" ht="25" x14ac:dyDescent="0.25">
      <c r="A78" s="42" t="s">
        <v>613</v>
      </c>
      <c r="B78" s="33" t="s">
        <v>217</v>
      </c>
      <c r="C78" s="43">
        <v>69410914</v>
      </c>
      <c r="D78" s="11" t="str">
        <f t="shared" si="11"/>
        <v>N/A</v>
      </c>
      <c r="E78" s="43">
        <v>64604599</v>
      </c>
      <c r="F78" s="11" t="str">
        <f t="shared" si="12"/>
        <v>N/A</v>
      </c>
      <c r="G78" s="43">
        <v>68755718</v>
      </c>
      <c r="H78" s="11" t="str">
        <f t="shared" si="13"/>
        <v>N/A</v>
      </c>
      <c r="I78" s="12">
        <v>-6.92</v>
      </c>
      <c r="J78" s="12">
        <v>6.4249999999999998</v>
      </c>
      <c r="K78" s="41" t="s">
        <v>732</v>
      </c>
      <c r="L78" s="9" t="str">
        <f t="shared" si="14"/>
        <v>Yes</v>
      </c>
    </row>
    <row r="79" spans="1:12" x14ac:dyDescent="0.25">
      <c r="A79" s="42" t="s">
        <v>614</v>
      </c>
      <c r="B79" s="33" t="s">
        <v>217</v>
      </c>
      <c r="C79" s="34">
        <v>116883</v>
      </c>
      <c r="D79" s="11" t="str">
        <f t="shared" si="11"/>
        <v>N/A</v>
      </c>
      <c r="E79" s="34">
        <v>123780</v>
      </c>
      <c r="F79" s="11" t="str">
        <f t="shared" si="12"/>
        <v>N/A</v>
      </c>
      <c r="G79" s="34">
        <v>130139</v>
      </c>
      <c r="H79" s="11" t="str">
        <f t="shared" si="13"/>
        <v>N/A</v>
      </c>
      <c r="I79" s="12">
        <v>5.9009999999999998</v>
      </c>
      <c r="J79" s="12">
        <v>5.1369999999999996</v>
      </c>
      <c r="K79" s="41" t="s">
        <v>732</v>
      </c>
      <c r="L79" s="9" t="str">
        <f t="shared" si="14"/>
        <v>Yes</v>
      </c>
    </row>
    <row r="80" spans="1:12" x14ac:dyDescent="0.25">
      <c r="A80" s="42" t="s">
        <v>1448</v>
      </c>
      <c r="B80" s="33" t="s">
        <v>217</v>
      </c>
      <c r="C80" s="43">
        <v>593.84952473999999</v>
      </c>
      <c r="D80" s="11" t="str">
        <f t="shared" si="11"/>
        <v>N/A</v>
      </c>
      <c r="E80" s="43">
        <v>521.93083696999997</v>
      </c>
      <c r="F80" s="11" t="str">
        <f t="shared" si="12"/>
        <v>N/A</v>
      </c>
      <c r="G80" s="43">
        <v>528.32523686000002</v>
      </c>
      <c r="H80" s="11" t="str">
        <f t="shared" si="13"/>
        <v>N/A</v>
      </c>
      <c r="I80" s="12">
        <v>-12.1</v>
      </c>
      <c r="J80" s="12">
        <v>1.2250000000000001</v>
      </c>
      <c r="K80" s="41" t="s">
        <v>732</v>
      </c>
      <c r="L80" s="9" t="str">
        <f t="shared" si="14"/>
        <v>Yes</v>
      </c>
    </row>
    <row r="81" spans="1:12" x14ac:dyDescent="0.25">
      <c r="A81" s="42" t="s">
        <v>615</v>
      </c>
      <c r="B81" s="33" t="s">
        <v>217</v>
      </c>
      <c r="C81" s="43">
        <v>7366143</v>
      </c>
      <c r="D81" s="11" t="str">
        <f t="shared" si="11"/>
        <v>N/A</v>
      </c>
      <c r="E81" s="43">
        <v>6116477</v>
      </c>
      <c r="F81" s="11" t="str">
        <f t="shared" si="12"/>
        <v>N/A</v>
      </c>
      <c r="G81" s="43">
        <v>6702511</v>
      </c>
      <c r="H81" s="11" t="str">
        <f t="shared" si="13"/>
        <v>N/A</v>
      </c>
      <c r="I81" s="12">
        <v>-17</v>
      </c>
      <c r="J81" s="12">
        <v>9.5809999999999995</v>
      </c>
      <c r="K81" s="41" t="s">
        <v>732</v>
      </c>
      <c r="L81" s="9" t="str">
        <f t="shared" si="14"/>
        <v>Yes</v>
      </c>
    </row>
    <row r="82" spans="1:12" x14ac:dyDescent="0.25">
      <c r="A82" s="42" t="s">
        <v>616</v>
      </c>
      <c r="B82" s="33" t="s">
        <v>217</v>
      </c>
      <c r="C82" s="34">
        <v>28661</v>
      </c>
      <c r="D82" s="11" t="str">
        <f t="shared" si="11"/>
        <v>N/A</v>
      </c>
      <c r="E82" s="34">
        <v>11518</v>
      </c>
      <c r="F82" s="11" t="str">
        <f t="shared" si="12"/>
        <v>N/A</v>
      </c>
      <c r="G82" s="34">
        <v>12873</v>
      </c>
      <c r="H82" s="11" t="str">
        <f t="shared" si="13"/>
        <v>N/A</v>
      </c>
      <c r="I82" s="12">
        <v>-59.8</v>
      </c>
      <c r="J82" s="12">
        <v>11.76</v>
      </c>
      <c r="K82" s="41" t="s">
        <v>732</v>
      </c>
      <c r="L82" s="9" t="str">
        <f t="shared" si="14"/>
        <v>Yes</v>
      </c>
    </row>
    <row r="83" spans="1:12" x14ac:dyDescent="0.25">
      <c r="A83" s="42" t="s">
        <v>1449</v>
      </c>
      <c r="B83" s="33" t="s">
        <v>217</v>
      </c>
      <c r="C83" s="43">
        <v>257.00928090000002</v>
      </c>
      <c r="D83" s="11" t="str">
        <f t="shared" si="11"/>
        <v>N/A</v>
      </c>
      <c r="E83" s="43">
        <v>531.03637784</v>
      </c>
      <c r="F83" s="11" t="str">
        <f t="shared" si="12"/>
        <v>N/A</v>
      </c>
      <c r="G83" s="43">
        <v>520.66425852999998</v>
      </c>
      <c r="H83" s="11" t="str">
        <f t="shared" si="13"/>
        <v>N/A</v>
      </c>
      <c r="I83" s="12">
        <v>106.6</v>
      </c>
      <c r="J83" s="12">
        <v>-1.95</v>
      </c>
      <c r="K83" s="41" t="s">
        <v>732</v>
      </c>
      <c r="L83" s="9" t="str">
        <f t="shared" si="14"/>
        <v>Yes</v>
      </c>
    </row>
    <row r="84" spans="1:12" ht="25" x14ac:dyDescent="0.25">
      <c r="A84" s="42" t="s">
        <v>617</v>
      </c>
      <c r="B84" s="33" t="s">
        <v>217</v>
      </c>
      <c r="C84" s="43">
        <v>28257603</v>
      </c>
      <c r="D84" s="11" t="str">
        <f t="shared" si="11"/>
        <v>N/A</v>
      </c>
      <c r="E84" s="43">
        <v>15830434</v>
      </c>
      <c r="F84" s="11" t="str">
        <f t="shared" si="12"/>
        <v>N/A</v>
      </c>
      <c r="G84" s="43">
        <v>15137541</v>
      </c>
      <c r="H84" s="11" t="str">
        <f t="shared" si="13"/>
        <v>N/A</v>
      </c>
      <c r="I84" s="12">
        <v>-44</v>
      </c>
      <c r="J84" s="12">
        <v>-4.38</v>
      </c>
      <c r="K84" s="41" t="s">
        <v>732</v>
      </c>
      <c r="L84" s="9" t="str">
        <f t="shared" si="14"/>
        <v>Yes</v>
      </c>
    </row>
    <row r="85" spans="1:12" x14ac:dyDescent="0.25">
      <c r="A85" s="42" t="s">
        <v>618</v>
      </c>
      <c r="B85" s="33" t="s">
        <v>217</v>
      </c>
      <c r="C85" s="34">
        <v>12677</v>
      </c>
      <c r="D85" s="11" t="str">
        <f t="shared" si="11"/>
        <v>N/A</v>
      </c>
      <c r="E85" s="34">
        <v>6546</v>
      </c>
      <c r="F85" s="11" t="str">
        <f t="shared" si="12"/>
        <v>N/A</v>
      </c>
      <c r="G85" s="34">
        <v>6160</v>
      </c>
      <c r="H85" s="11" t="str">
        <f t="shared" si="13"/>
        <v>N/A</v>
      </c>
      <c r="I85" s="12">
        <v>-48.4</v>
      </c>
      <c r="J85" s="12">
        <v>-5.9</v>
      </c>
      <c r="K85" s="41" t="s">
        <v>732</v>
      </c>
      <c r="L85" s="9" t="str">
        <f t="shared" si="14"/>
        <v>Yes</v>
      </c>
    </row>
    <row r="86" spans="1:12" x14ac:dyDescent="0.25">
      <c r="A86" s="42" t="s">
        <v>1450</v>
      </c>
      <c r="B86" s="33" t="s">
        <v>217</v>
      </c>
      <c r="C86" s="43">
        <v>2229.0449632999998</v>
      </c>
      <c r="D86" s="11" t="str">
        <f t="shared" si="11"/>
        <v>N/A</v>
      </c>
      <c r="E86" s="43">
        <v>2418.3369997</v>
      </c>
      <c r="F86" s="11" t="str">
        <f t="shared" si="12"/>
        <v>N/A</v>
      </c>
      <c r="G86" s="43">
        <v>2457.3930194999998</v>
      </c>
      <c r="H86" s="11" t="str">
        <f t="shared" si="13"/>
        <v>N/A</v>
      </c>
      <c r="I86" s="12">
        <v>8.4920000000000009</v>
      </c>
      <c r="J86" s="12">
        <v>1.615</v>
      </c>
      <c r="K86" s="41" t="s">
        <v>732</v>
      </c>
      <c r="L86" s="9" t="str">
        <f t="shared" si="14"/>
        <v>Yes</v>
      </c>
    </row>
    <row r="87" spans="1:12" x14ac:dyDescent="0.25">
      <c r="A87" s="42" t="s">
        <v>619</v>
      </c>
      <c r="B87" s="33" t="s">
        <v>217</v>
      </c>
      <c r="C87" s="43">
        <v>15095106</v>
      </c>
      <c r="D87" s="11" t="str">
        <f t="shared" si="11"/>
        <v>N/A</v>
      </c>
      <c r="E87" s="43">
        <v>14225630</v>
      </c>
      <c r="F87" s="11" t="str">
        <f t="shared" si="12"/>
        <v>N/A</v>
      </c>
      <c r="G87" s="43">
        <v>16667932</v>
      </c>
      <c r="H87" s="11" t="str">
        <f t="shared" si="13"/>
        <v>N/A</v>
      </c>
      <c r="I87" s="12">
        <v>-5.76</v>
      </c>
      <c r="J87" s="12">
        <v>17.170000000000002</v>
      </c>
      <c r="K87" s="41" t="s">
        <v>732</v>
      </c>
      <c r="L87" s="9" t="str">
        <f t="shared" si="14"/>
        <v>Yes</v>
      </c>
    </row>
    <row r="88" spans="1:12" x14ac:dyDescent="0.25">
      <c r="A88" s="42" t="s">
        <v>620</v>
      </c>
      <c r="B88" s="33" t="s">
        <v>217</v>
      </c>
      <c r="C88" s="34">
        <v>123166</v>
      </c>
      <c r="D88" s="11" t="str">
        <f t="shared" si="11"/>
        <v>N/A</v>
      </c>
      <c r="E88" s="34">
        <v>113258</v>
      </c>
      <c r="F88" s="11" t="str">
        <f t="shared" si="12"/>
        <v>N/A</v>
      </c>
      <c r="G88" s="34">
        <v>125176</v>
      </c>
      <c r="H88" s="11" t="str">
        <f t="shared" si="13"/>
        <v>N/A</v>
      </c>
      <c r="I88" s="12">
        <v>-8.0399999999999991</v>
      </c>
      <c r="J88" s="12">
        <v>10.52</v>
      </c>
      <c r="K88" s="41" t="s">
        <v>732</v>
      </c>
      <c r="L88" s="9" t="str">
        <f t="shared" si="14"/>
        <v>Yes</v>
      </c>
    </row>
    <row r="89" spans="1:12" x14ac:dyDescent="0.25">
      <c r="A89" s="42" t="s">
        <v>1451</v>
      </c>
      <c r="B89" s="33" t="s">
        <v>217</v>
      </c>
      <c r="C89" s="43">
        <v>122.55903415</v>
      </c>
      <c r="D89" s="11" t="str">
        <f t="shared" si="11"/>
        <v>N/A</v>
      </c>
      <c r="E89" s="43">
        <v>125.60375426</v>
      </c>
      <c r="F89" s="11" t="str">
        <f t="shared" si="12"/>
        <v>N/A</v>
      </c>
      <c r="G89" s="43">
        <v>133.15597238999999</v>
      </c>
      <c r="H89" s="11" t="str">
        <f t="shared" si="13"/>
        <v>N/A</v>
      </c>
      <c r="I89" s="12">
        <v>2.484</v>
      </c>
      <c r="J89" s="12">
        <v>6.0129999999999999</v>
      </c>
      <c r="K89" s="41" t="s">
        <v>732</v>
      </c>
      <c r="L89" s="9" t="str">
        <f t="shared" si="14"/>
        <v>Yes</v>
      </c>
    </row>
    <row r="90" spans="1:12" x14ac:dyDescent="0.25">
      <c r="A90" s="42" t="s">
        <v>621</v>
      </c>
      <c r="B90" s="33" t="s">
        <v>217</v>
      </c>
      <c r="C90" s="43">
        <v>47560097</v>
      </c>
      <c r="D90" s="11" t="str">
        <f t="shared" si="11"/>
        <v>N/A</v>
      </c>
      <c r="E90" s="43">
        <v>43854458</v>
      </c>
      <c r="F90" s="11" t="str">
        <f t="shared" si="12"/>
        <v>N/A</v>
      </c>
      <c r="G90" s="43">
        <v>53803136</v>
      </c>
      <c r="H90" s="11" t="str">
        <f t="shared" si="13"/>
        <v>N/A</v>
      </c>
      <c r="I90" s="12">
        <v>-7.79</v>
      </c>
      <c r="J90" s="12">
        <v>22.69</v>
      </c>
      <c r="K90" s="41" t="s">
        <v>732</v>
      </c>
      <c r="L90" s="9" t="str">
        <f t="shared" si="14"/>
        <v>Yes</v>
      </c>
    </row>
    <row r="91" spans="1:12" x14ac:dyDescent="0.25">
      <c r="A91" s="42" t="s">
        <v>622</v>
      </c>
      <c r="B91" s="33" t="s">
        <v>217</v>
      </c>
      <c r="C91" s="34">
        <v>104397</v>
      </c>
      <c r="D91" s="11" t="str">
        <f t="shared" si="11"/>
        <v>N/A</v>
      </c>
      <c r="E91" s="34">
        <v>107162</v>
      </c>
      <c r="F91" s="11" t="str">
        <f t="shared" si="12"/>
        <v>N/A</v>
      </c>
      <c r="G91" s="34">
        <v>114490</v>
      </c>
      <c r="H91" s="11" t="str">
        <f t="shared" si="13"/>
        <v>N/A</v>
      </c>
      <c r="I91" s="12">
        <v>2.649</v>
      </c>
      <c r="J91" s="12">
        <v>6.8380000000000001</v>
      </c>
      <c r="K91" s="41" t="s">
        <v>732</v>
      </c>
      <c r="L91" s="9" t="str">
        <f t="shared" si="14"/>
        <v>Yes</v>
      </c>
    </row>
    <row r="92" spans="1:12" x14ac:dyDescent="0.25">
      <c r="A92" s="42" t="s">
        <v>1452</v>
      </c>
      <c r="B92" s="33" t="s">
        <v>217</v>
      </c>
      <c r="C92" s="43">
        <v>455.56957575000001</v>
      </c>
      <c r="D92" s="11" t="str">
        <f t="shared" si="11"/>
        <v>N/A</v>
      </c>
      <c r="E92" s="43">
        <v>409.23515799</v>
      </c>
      <c r="F92" s="11" t="str">
        <f t="shared" si="12"/>
        <v>N/A</v>
      </c>
      <c r="G92" s="43">
        <v>469.93742685000001</v>
      </c>
      <c r="H92" s="11" t="str">
        <f t="shared" si="13"/>
        <v>N/A</v>
      </c>
      <c r="I92" s="12">
        <v>-10.199999999999999</v>
      </c>
      <c r="J92" s="12">
        <v>14.83</v>
      </c>
      <c r="K92" s="41" t="s">
        <v>732</v>
      </c>
      <c r="L92" s="9" t="str">
        <f t="shared" si="14"/>
        <v>Yes</v>
      </c>
    </row>
    <row r="93" spans="1:12" ht="25" x14ac:dyDescent="0.25">
      <c r="A93" s="42" t="s">
        <v>623</v>
      </c>
      <c r="B93" s="33" t="s">
        <v>217</v>
      </c>
      <c r="C93" s="43">
        <v>506852731</v>
      </c>
      <c r="D93" s="11" t="str">
        <f t="shared" si="11"/>
        <v>N/A</v>
      </c>
      <c r="E93" s="43">
        <v>502112057</v>
      </c>
      <c r="F93" s="11" t="str">
        <f t="shared" si="12"/>
        <v>N/A</v>
      </c>
      <c r="G93" s="43">
        <v>543745602</v>
      </c>
      <c r="H93" s="11" t="str">
        <f t="shared" si="13"/>
        <v>N/A</v>
      </c>
      <c r="I93" s="12">
        <v>-0.93500000000000005</v>
      </c>
      <c r="J93" s="12">
        <v>8.2919999999999998</v>
      </c>
      <c r="K93" s="41" t="s">
        <v>732</v>
      </c>
      <c r="L93" s="9" t="str">
        <f t="shared" si="14"/>
        <v>Yes</v>
      </c>
    </row>
    <row r="94" spans="1:12" x14ac:dyDescent="0.25">
      <c r="A94" s="44" t="s">
        <v>624</v>
      </c>
      <c r="B94" s="34" t="s">
        <v>217</v>
      </c>
      <c r="C94" s="34">
        <v>85988</v>
      </c>
      <c r="D94" s="11" t="str">
        <f t="shared" si="11"/>
        <v>N/A</v>
      </c>
      <c r="E94" s="34">
        <v>85168</v>
      </c>
      <c r="F94" s="11" t="str">
        <f t="shared" si="12"/>
        <v>N/A</v>
      </c>
      <c r="G94" s="34">
        <v>86995</v>
      </c>
      <c r="H94" s="11" t="str">
        <f t="shared" si="13"/>
        <v>N/A</v>
      </c>
      <c r="I94" s="12">
        <v>-0.95399999999999996</v>
      </c>
      <c r="J94" s="12">
        <v>2.145</v>
      </c>
      <c r="K94" s="1" t="s">
        <v>732</v>
      </c>
      <c r="L94" s="9" t="str">
        <f t="shared" si="14"/>
        <v>Yes</v>
      </c>
    </row>
    <row r="95" spans="1:12" x14ac:dyDescent="0.25">
      <c r="A95" s="42" t="s">
        <v>1453</v>
      </c>
      <c r="B95" s="33" t="s">
        <v>217</v>
      </c>
      <c r="C95" s="43">
        <v>5894.4588895999996</v>
      </c>
      <c r="D95" s="11" t="str">
        <f t="shared" si="11"/>
        <v>N/A</v>
      </c>
      <c r="E95" s="43">
        <v>5895.5482928000001</v>
      </c>
      <c r="F95" s="11" t="str">
        <f t="shared" si="12"/>
        <v>N/A</v>
      </c>
      <c r="G95" s="43">
        <v>6250.3086614000003</v>
      </c>
      <c r="H95" s="11" t="str">
        <f t="shared" si="13"/>
        <v>N/A</v>
      </c>
      <c r="I95" s="12">
        <v>1.8499999999999999E-2</v>
      </c>
      <c r="J95" s="12">
        <v>6.0170000000000003</v>
      </c>
      <c r="K95" s="41" t="s">
        <v>732</v>
      </c>
      <c r="L95" s="9" t="str">
        <f t="shared" si="14"/>
        <v>Yes</v>
      </c>
    </row>
    <row r="96" spans="1:12" ht="25" x14ac:dyDescent="0.25">
      <c r="A96" s="42" t="s">
        <v>625</v>
      </c>
      <c r="B96" s="33" t="s">
        <v>217</v>
      </c>
      <c r="C96" s="43">
        <v>4455658</v>
      </c>
      <c r="D96" s="11" t="str">
        <f t="shared" si="11"/>
        <v>N/A</v>
      </c>
      <c r="E96" s="43">
        <v>1391622</v>
      </c>
      <c r="F96" s="11" t="str">
        <f t="shared" si="12"/>
        <v>N/A</v>
      </c>
      <c r="G96" s="43">
        <v>1763373</v>
      </c>
      <c r="H96" s="11" t="str">
        <f t="shared" si="13"/>
        <v>N/A</v>
      </c>
      <c r="I96" s="12">
        <v>-68.8</v>
      </c>
      <c r="J96" s="12">
        <v>26.71</v>
      </c>
      <c r="K96" s="41" t="s">
        <v>732</v>
      </c>
      <c r="L96" s="9" t="str">
        <f t="shared" si="14"/>
        <v>Yes</v>
      </c>
    </row>
    <row r="97" spans="1:12" x14ac:dyDescent="0.25">
      <c r="A97" s="42" t="s">
        <v>626</v>
      </c>
      <c r="B97" s="33" t="s">
        <v>217</v>
      </c>
      <c r="C97" s="34">
        <v>25654</v>
      </c>
      <c r="D97" s="11" t="str">
        <f t="shared" si="11"/>
        <v>N/A</v>
      </c>
      <c r="E97" s="34">
        <v>4555</v>
      </c>
      <c r="F97" s="11" t="str">
        <f t="shared" si="12"/>
        <v>N/A</v>
      </c>
      <c r="G97" s="34">
        <v>5668</v>
      </c>
      <c r="H97" s="11" t="str">
        <f t="shared" si="13"/>
        <v>N/A</v>
      </c>
      <c r="I97" s="12">
        <v>-82.2</v>
      </c>
      <c r="J97" s="12">
        <v>24.43</v>
      </c>
      <c r="K97" s="41" t="s">
        <v>732</v>
      </c>
      <c r="L97" s="9" t="str">
        <f t="shared" si="14"/>
        <v>Yes</v>
      </c>
    </row>
    <row r="98" spans="1:12" x14ac:dyDescent="0.25">
      <c r="A98" s="42" t="s">
        <v>1454</v>
      </c>
      <c r="B98" s="33" t="s">
        <v>217</v>
      </c>
      <c r="C98" s="43">
        <v>173.68277850999999</v>
      </c>
      <c r="D98" s="11" t="str">
        <f t="shared" si="11"/>
        <v>N/A</v>
      </c>
      <c r="E98" s="43">
        <v>305.51525795999999</v>
      </c>
      <c r="F98" s="11" t="str">
        <f t="shared" si="12"/>
        <v>N/A</v>
      </c>
      <c r="G98" s="43">
        <v>311.11026816999998</v>
      </c>
      <c r="H98" s="11" t="str">
        <f t="shared" si="13"/>
        <v>N/A</v>
      </c>
      <c r="I98" s="12">
        <v>75.900000000000006</v>
      </c>
      <c r="J98" s="12">
        <v>1.831</v>
      </c>
      <c r="K98" s="41" t="s">
        <v>732</v>
      </c>
      <c r="L98" s="9" t="str">
        <f t="shared" si="14"/>
        <v>Yes</v>
      </c>
    </row>
    <row r="99" spans="1:12" ht="25" x14ac:dyDescent="0.25">
      <c r="A99" s="42" t="s">
        <v>627</v>
      </c>
      <c r="B99" s="33" t="s">
        <v>217</v>
      </c>
      <c r="C99" s="43">
        <v>51432</v>
      </c>
      <c r="D99" s="11" t="str">
        <f t="shared" si="11"/>
        <v>N/A</v>
      </c>
      <c r="E99" s="43">
        <v>0</v>
      </c>
      <c r="F99" s="11" t="str">
        <f t="shared" si="12"/>
        <v>N/A</v>
      </c>
      <c r="G99" s="43">
        <v>0</v>
      </c>
      <c r="H99" s="11" t="str">
        <f t="shared" si="13"/>
        <v>N/A</v>
      </c>
      <c r="I99" s="12">
        <v>-100</v>
      </c>
      <c r="J99" s="12" t="s">
        <v>1742</v>
      </c>
      <c r="K99" s="41" t="s">
        <v>732</v>
      </c>
      <c r="L99" s="9" t="str">
        <f t="shared" si="14"/>
        <v>N/A</v>
      </c>
    </row>
    <row r="100" spans="1:12" x14ac:dyDescent="0.25">
      <c r="A100" s="42" t="s">
        <v>628</v>
      </c>
      <c r="B100" s="33" t="s">
        <v>217</v>
      </c>
      <c r="C100" s="34">
        <v>11</v>
      </c>
      <c r="D100" s="11" t="str">
        <f t="shared" si="11"/>
        <v>N/A</v>
      </c>
      <c r="E100" s="34">
        <v>0</v>
      </c>
      <c r="F100" s="11" t="str">
        <f t="shared" si="12"/>
        <v>N/A</v>
      </c>
      <c r="G100" s="34">
        <v>0</v>
      </c>
      <c r="H100" s="11" t="str">
        <f t="shared" si="13"/>
        <v>N/A</v>
      </c>
      <c r="I100" s="12">
        <v>-100</v>
      </c>
      <c r="J100" s="12" t="s">
        <v>1742</v>
      </c>
      <c r="K100" s="41" t="s">
        <v>732</v>
      </c>
      <c r="L100" s="9" t="str">
        <f t="shared" si="14"/>
        <v>N/A</v>
      </c>
    </row>
    <row r="101" spans="1:12" ht="25" x14ac:dyDescent="0.25">
      <c r="A101" s="42" t="s">
        <v>1455</v>
      </c>
      <c r="B101" s="33" t="s">
        <v>217</v>
      </c>
      <c r="C101" s="43">
        <v>6429</v>
      </c>
      <c r="D101" s="11" t="str">
        <f t="shared" si="11"/>
        <v>N/A</v>
      </c>
      <c r="E101" s="43" t="s">
        <v>1742</v>
      </c>
      <c r="F101" s="11" t="str">
        <f t="shared" si="12"/>
        <v>N/A</v>
      </c>
      <c r="G101" s="43" t="s">
        <v>1742</v>
      </c>
      <c r="H101" s="11" t="str">
        <f t="shared" si="13"/>
        <v>N/A</v>
      </c>
      <c r="I101" s="12" t="s">
        <v>1742</v>
      </c>
      <c r="J101" s="12" t="s">
        <v>1742</v>
      </c>
      <c r="K101" s="41" t="s">
        <v>732</v>
      </c>
      <c r="L101" s="9" t="str">
        <f t="shared" si="14"/>
        <v>N/A</v>
      </c>
    </row>
    <row r="102" spans="1:12" ht="25" x14ac:dyDescent="0.25">
      <c r="A102" s="42" t="s">
        <v>629</v>
      </c>
      <c r="B102" s="33" t="s">
        <v>217</v>
      </c>
      <c r="C102" s="43">
        <v>8765407</v>
      </c>
      <c r="D102" s="11" t="str">
        <f t="shared" si="11"/>
        <v>N/A</v>
      </c>
      <c r="E102" s="43">
        <v>10333364</v>
      </c>
      <c r="F102" s="11" t="str">
        <f t="shared" si="12"/>
        <v>N/A</v>
      </c>
      <c r="G102" s="43">
        <v>11353780</v>
      </c>
      <c r="H102" s="11" t="str">
        <f t="shared" si="13"/>
        <v>N/A</v>
      </c>
      <c r="I102" s="12">
        <v>17.89</v>
      </c>
      <c r="J102" s="12">
        <v>9.875</v>
      </c>
      <c r="K102" s="41" t="s">
        <v>732</v>
      </c>
      <c r="L102" s="9" t="str">
        <f t="shared" si="14"/>
        <v>Yes</v>
      </c>
    </row>
    <row r="103" spans="1:12" x14ac:dyDescent="0.25">
      <c r="A103" s="42" t="s">
        <v>630</v>
      </c>
      <c r="B103" s="33" t="s">
        <v>217</v>
      </c>
      <c r="C103" s="34">
        <v>5301</v>
      </c>
      <c r="D103" s="11" t="str">
        <f t="shared" si="11"/>
        <v>N/A</v>
      </c>
      <c r="E103" s="34">
        <v>5762</v>
      </c>
      <c r="F103" s="11" t="str">
        <f t="shared" si="12"/>
        <v>N/A</v>
      </c>
      <c r="G103" s="34">
        <v>6192</v>
      </c>
      <c r="H103" s="11" t="str">
        <f t="shared" si="13"/>
        <v>N/A</v>
      </c>
      <c r="I103" s="12">
        <v>8.6959999999999997</v>
      </c>
      <c r="J103" s="12">
        <v>7.4630000000000001</v>
      </c>
      <c r="K103" s="41" t="s">
        <v>732</v>
      </c>
      <c r="L103" s="9" t="str">
        <f t="shared" si="14"/>
        <v>Yes</v>
      </c>
    </row>
    <row r="104" spans="1:12" ht="25" x14ac:dyDescent="0.25">
      <c r="A104" s="42" t="s">
        <v>1456</v>
      </c>
      <c r="B104" s="33" t="s">
        <v>217</v>
      </c>
      <c r="C104" s="43">
        <v>1653.5383890000001</v>
      </c>
      <c r="D104" s="11" t="str">
        <f t="shared" si="11"/>
        <v>N/A</v>
      </c>
      <c r="E104" s="43">
        <v>1793.3641097</v>
      </c>
      <c r="F104" s="11" t="str">
        <f t="shared" si="12"/>
        <v>N/A</v>
      </c>
      <c r="G104" s="43">
        <v>1833.620801</v>
      </c>
      <c r="H104" s="11" t="str">
        <f t="shared" si="13"/>
        <v>N/A</v>
      </c>
      <c r="I104" s="12">
        <v>8.4559999999999995</v>
      </c>
      <c r="J104" s="12">
        <v>2.2450000000000001</v>
      </c>
      <c r="K104" s="41" t="s">
        <v>732</v>
      </c>
      <c r="L104" s="9" t="str">
        <f t="shared" si="14"/>
        <v>Yes</v>
      </c>
    </row>
    <row r="105" spans="1:12" ht="25" x14ac:dyDescent="0.25">
      <c r="A105" s="42" t="s">
        <v>631</v>
      </c>
      <c r="B105" s="33" t="s">
        <v>217</v>
      </c>
      <c r="C105" s="43">
        <v>47034</v>
      </c>
      <c r="D105" s="11" t="str">
        <f t="shared" si="11"/>
        <v>N/A</v>
      </c>
      <c r="E105" s="43">
        <v>175078</v>
      </c>
      <c r="F105" s="11" t="str">
        <f t="shared" si="12"/>
        <v>N/A</v>
      </c>
      <c r="G105" s="43">
        <v>130998</v>
      </c>
      <c r="H105" s="11" t="str">
        <f t="shared" si="13"/>
        <v>N/A</v>
      </c>
      <c r="I105" s="12">
        <v>272.2</v>
      </c>
      <c r="J105" s="12">
        <v>-25.2</v>
      </c>
      <c r="K105" s="41" t="s">
        <v>732</v>
      </c>
      <c r="L105" s="9" t="str">
        <f t="shared" si="14"/>
        <v>Yes</v>
      </c>
    </row>
    <row r="106" spans="1:12" x14ac:dyDescent="0.25">
      <c r="A106" s="42" t="s">
        <v>632</v>
      </c>
      <c r="B106" s="33" t="s">
        <v>217</v>
      </c>
      <c r="C106" s="34">
        <v>11</v>
      </c>
      <c r="D106" s="11" t="str">
        <f t="shared" si="11"/>
        <v>N/A</v>
      </c>
      <c r="E106" s="34">
        <v>11</v>
      </c>
      <c r="F106" s="11" t="str">
        <f t="shared" si="12"/>
        <v>N/A</v>
      </c>
      <c r="G106" s="34">
        <v>11</v>
      </c>
      <c r="H106" s="11" t="str">
        <f t="shared" si="13"/>
        <v>N/A</v>
      </c>
      <c r="I106" s="12">
        <v>25</v>
      </c>
      <c r="J106" s="12">
        <v>10</v>
      </c>
      <c r="K106" s="41" t="s">
        <v>732</v>
      </c>
      <c r="L106" s="9" t="str">
        <f t="shared" si="14"/>
        <v>Yes</v>
      </c>
    </row>
    <row r="107" spans="1:12" ht="25" x14ac:dyDescent="0.25">
      <c r="A107" s="42" t="s">
        <v>1457</v>
      </c>
      <c r="B107" s="33" t="s">
        <v>217</v>
      </c>
      <c r="C107" s="43">
        <v>5879.25</v>
      </c>
      <c r="D107" s="11" t="str">
        <f t="shared" si="11"/>
        <v>N/A</v>
      </c>
      <c r="E107" s="43">
        <v>17507.8</v>
      </c>
      <c r="F107" s="11" t="str">
        <f t="shared" si="12"/>
        <v>N/A</v>
      </c>
      <c r="G107" s="43">
        <v>11908.909091</v>
      </c>
      <c r="H107" s="11" t="str">
        <f t="shared" si="13"/>
        <v>N/A</v>
      </c>
      <c r="I107" s="12">
        <v>197.8</v>
      </c>
      <c r="J107" s="12">
        <v>-32</v>
      </c>
      <c r="K107" s="41" t="s">
        <v>732</v>
      </c>
      <c r="L107" s="9" t="str">
        <f t="shared" si="14"/>
        <v>No</v>
      </c>
    </row>
    <row r="108" spans="1:12" ht="25" x14ac:dyDescent="0.25">
      <c r="A108" s="42" t="s">
        <v>633</v>
      </c>
      <c r="B108" s="33" t="s">
        <v>217</v>
      </c>
      <c r="C108" s="43">
        <v>72150</v>
      </c>
      <c r="D108" s="11" t="str">
        <f t="shared" si="11"/>
        <v>N/A</v>
      </c>
      <c r="E108" s="43">
        <v>8708</v>
      </c>
      <c r="F108" s="11" t="str">
        <f t="shared" si="12"/>
        <v>N/A</v>
      </c>
      <c r="G108" s="43">
        <v>11526</v>
      </c>
      <c r="H108" s="11" t="str">
        <f t="shared" si="13"/>
        <v>N/A</v>
      </c>
      <c r="I108" s="12">
        <v>-87.9</v>
      </c>
      <c r="J108" s="12">
        <v>32.36</v>
      </c>
      <c r="K108" s="41" t="s">
        <v>732</v>
      </c>
      <c r="L108" s="9" t="str">
        <f t="shared" si="14"/>
        <v>No</v>
      </c>
    </row>
    <row r="109" spans="1:12" x14ac:dyDescent="0.25">
      <c r="A109" s="42" t="s">
        <v>634</v>
      </c>
      <c r="B109" s="33" t="s">
        <v>217</v>
      </c>
      <c r="C109" s="34">
        <v>331</v>
      </c>
      <c r="D109" s="11" t="str">
        <f t="shared" si="11"/>
        <v>N/A</v>
      </c>
      <c r="E109" s="34">
        <v>52</v>
      </c>
      <c r="F109" s="11" t="str">
        <f t="shared" si="12"/>
        <v>N/A</v>
      </c>
      <c r="G109" s="34">
        <v>51</v>
      </c>
      <c r="H109" s="11" t="str">
        <f t="shared" si="13"/>
        <v>N/A</v>
      </c>
      <c r="I109" s="12">
        <v>-84.3</v>
      </c>
      <c r="J109" s="12">
        <v>-1.92</v>
      </c>
      <c r="K109" s="41" t="s">
        <v>732</v>
      </c>
      <c r="L109" s="9" t="str">
        <f t="shared" si="14"/>
        <v>Yes</v>
      </c>
    </row>
    <row r="110" spans="1:12" ht="25" x14ac:dyDescent="0.25">
      <c r="A110" s="42" t="s">
        <v>1458</v>
      </c>
      <c r="B110" s="33" t="s">
        <v>217</v>
      </c>
      <c r="C110" s="43">
        <v>217.97583082</v>
      </c>
      <c r="D110" s="11" t="str">
        <f t="shared" si="11"/>
        <v>N/A</v>
      </c>
      <c r="E110" s="43">
        <v>167.46153846000001</v>
      </c>
      <c r="F110" s="11" t="str">
        <f t="shared" si="12"/>
        <v>N/A</v>
      </c>
      <c r="G110" s="43">
        <v>226</v>
      </c>
      <c r="H110" s="11" t="str">
        <f t="shared" si="13"/>
        <v>N/A</v>
      </c>
      <c r="I110" s="12">
        <v>-23.2</v>
      </c>
      <c r="J110" s="12">
        <v>34.96</v>
      </c>
      <c r="K110" s="41" t="s">
        <v>732</v>
      </c>
      <c r="L110" s="9" t="str">
        <f t="shared" si="14"/>
        <v>No</v>
      </c>
    </row>
    <row r="111" spans="1:12" x14ac:dyDescent="0.25">
      <c r="A111" s="42" t="s">
        <v>635</v>
      </c>
      <c r="B111" s="33" t="s">
        <v>217</v>
      </c>
      <c r="C111" s="43">
        <v>204399138</v>
      </c>
      <c r="D111" s="11" t="str">
        <f t="shared" si="11"/>
        <v>N/A</v>
      </c>
      <c r="E111" s="43">
        <v>216087373</v>
      </c>
      <c r="F111" s="11" t="str">
        <f t="shared" si="12"/>
        <v>N/A</v>
      </c>
      <c r="G111" s="43">
        <v>232950893</v>
      </c>
      <c r="H111" s="11" t="str">
        <f t="shared" si="13"/>
        <v>N/A</v>
      </c>
      <c r="I111" s="12">
        <v>5.718</v>
      </c>
      <c r="J111" s="12">
        <v>7.8040000000000003</v>
      </c>
      <c r="K111" s="41" t="s">
        <v>732</v>
      </c>
      <c r="L111" s="9" t="str">
        <f t="shared" si="14"/>
        <v>Yes</v>
      </c>
    </row>
    <row r="112" spans="1:12" x14ac:dyDescent="0.25">
      <c r="A112" s="42" t="s">
        <v>636</v>
      </c>
      <c r="B112" s="33" t="s">
        <v>217</v>
      </c>
      <c r="C112" s="34">
        <v>12587</v>
      </c>
      <c r="D112" s="11" t="str">
        <f t="shared" si="11"/>
        <v>N/A</v>
      </c>
      <c r="E112" s="34">
        <v>12563</v>
      </c>
      <c r="F112" s="11" t="str">
        <f t="shared" si="12"/>
        <v>N/A</v>
      </c>
      <c r="G112" s="34">
        <v>12785</v>
      </c>
      <c r="H112" s="11" t="str">
        <f t="shared" si="13"/>
        <v>N/A</v>
      </c>
      <c r="I112" s="12">
        <v>-0.191</v>
      </c>
      <c r="J112" s="12">
        <v>1.7669999999999999</v>
      </c>
      <c r="K112" s="41" t="s">
        <v>732</v>
      </c>
      <c r="L112" s="9" t="str">
        <f t="shared" si="14"/>
        <v>Yes</v>
      </c>
    </row>
    <row r="113" spans="1:12" x14ac:dyDescent="0.25">
      <c r="A113" s="42" t="s">
        <v>1459</v>
      </c>
      <c r="B113" s="33" t="s">
        <v>217</v>
      </c>
      <c r="C113" s="43">
        <v>16238.908239</v>
      </c>
      <c r="D113" s="11" t="str">
        <f t="shared" si="11"/>
        <v>N/A</v>
      </c>
      <c r="E113" s="43">
        <v>17200.300326</v>
      </c>
      <c r="F113" s="11" t="str">
        <f t="shared" si="12"/>
        <v>N/A</v>
      </c>
      <c r="G113" s="43">
        <v>18220.640829</v>
      </c>
      <c r="H113" s="11" t="str">
        <f t="shared" si="13"/>
        <v>N/A</v>
      </c>
      <c r="I113" s="12">
        <v>5.92</v>
      </c>
      <c r="J113" s="12">
        <v>5.9320000000000004</v>
      </c>
      <c r="K113" s="41" t="s">
        <v>732</v>
      </c>
      <c r="L113" s="9" t="str">
        <f t="shared" si="14"/>
        <v>Yes</v>
      </c>
    </row>
    <row r="114" spans="1:12" ht="25" x14ac:dyDescent="0.25">
      <c r="A114" s="42" t="s">
        <v>637</v>
      </c>
      <c r="B114" s="33" t="s">
        <v>217</v>
      </c>
      <c r="C114" s="43">
        <v>364353</v>
      </c>
      <c r="D114" s="11" t="str">
        <f t="shared" si="11"/>
        <v>N/A</v>
      </c>
      <c r="E114" s="43">
        <v>67296</v>
      </c>
      <c r="F114" s="11" t="str">
        <f t="shared" si="12"/>
        <v>N/A</v>
      </c>
      <c r="G114" s="43">
        <v>107033</v>
      </c>
      <c r="H114" s="11" t="str">
        <f t="shared" si="13"/>
        <v>N/A</v>
      </c>
      <c r="I114" s="12">
        <v>-81.5</v>
      </c>
      <c r="J114" s="12">
        <v>59.05</v>
      </c>
      <c r="K114" s="41" t="s">
        <v>732</v>
      </c>
      <c r="L114" s="9" t="str">
        <f>IF(J114="Div by 0", "N/A", IF(OR(J114="N/A",K114="N/A"),"N/A", IF(J114&gt;VALUE(MID(K114,1,2)), "No", IF(J114&lt;-1*VALUE(MID(K114,1,2)), "No", "Yes"))))</f>
        <v>No</v>
      </c>
    </row>
    <row r="115" spans="1:12" x14ac:dyDescent="0.25">
      <c r="A115" s="42" t="s">
        <v>638</v>
      </c>
      <c r="B115" s="33" t="s">
        <v>217</v>
      </c>
      <c r="C115" s="34">
        <v>5878</v>
      </c>
      <c r="D115" s="11" t="str">
        <f t="shared" si="11"/>
        <v>N/A</v>
      </c>
      <c r="E115" s="34">
        <v>594</v>
      </c>
      <c r="F115" s="11" t="str">
        <f t="shared" si="12"/>
        <v>N/A</v>
      </c>
      <c r="G115" s="34">
        <v>891</v>
      </c>
      <c r="H115" s="11" t="str">
        <f t="shared" si="13"/>
        <v>N/A</v>
      </c>
      <c r="I115" s="12">
        <v>-89.9</v>
      </c>
      <c r="J115" s="12">
        <v>50</v>
      </c>
      <c r="K115" s="41" t="s">
        <v>732</v>
      </c>
      <c r="L115" s="9" t="str">
        <f t="shared" ref="L115:L119" si="15">IF(J115="Div by 0", "N/A", IF(OR(J115="N/A",K115="N/A"),"N/A", IF(J115&gt;VALUE(MID(K115,1,2)), "No", IF(J115&lt;-1*VALUE(MID(K115,1,2)), "No", "Yes"))))</f>
        <v>No</v>
      </c>
    </row>
    <row r="116" spans="1:12" ht="25" x14ac:dyDescent="0.25">
      <c r="A116" s="42" t="s">
        <v>1460</v>
      </c>
      <c r="B116" s="33" t="s">
        <v>217</v>
      </c>
      <c r="C116" s="43">
        <v>61.985879550999996</v>
      </c>
      <c r="D116" s="11" t="str">
        <f t="shared" si="11"/>
        <v>N/A</v>
      </c>
      <c r="E116" s="43">
        <v>113.29292929</v>
      </c>
      <c r="F116" s="11" t="str">
        <f t="shared" si="12"/>
        <v>N/A</v>
      </c>
      <c r="G116" s="43">
        <v>120.12682379</v>
      </c>
      <c r="H116" s="11" t="str">
        <f t="shared" si="13"/>
        <v>N/A</v>
      </c>
      <c r="I116" s="12">
        <v>82.77</v>
      </c>
      <c r="J116" s="12">
        <v>6.032</v>
      </c>
      <c r="K116" s="41" t="s">
        <v>732</v>
      </c>
      <c r="L116" s="9" t="str">
        <f t="shared" si="15"/>
        <v>Yes</v>
      </c>
    </row>
    <row r="117" spans="1:12" ht="25" x14ac:dyDescent="0.25">
      <c r="A117" s="42" t="s">
        <v>639</v>
      </c>
      <c r="B117" s="33" t="s">
        <v>217</v>
      </c>
      <c r="C117" s="43">
        <v>0</v>
      </c>
      <c r="D117" s="11" t="str">
        <f t="shared" si="11"/>
        <v>N/A</v>
      </c>
      <c r="E117" s="43">
        <v>0</v>
      </c>
      <c r="F117" s="11" t="str">
        <f t="shared" si="12"/>
        <v>N/A</v>
      </c>
      <c r="G117" s="43">
        <v>0</v>
      </c>
      <c r="H117" s="11" t="str">
        <f t="shared" si="13"/>
        <v>N/A</v>
      </c>
      <c r="I117" s="12" t="s">
        <v>1742</v>
      </c>
      <c r="J117" s="12" t="s">
        <v>1742</v>
      </c>
      <c r="K117" s="41" t="s">
        <v>732</v>
      </c>
      <c r="L117" s="9" t="str">
        <f t="shared" si="15"/>
        <v>N/A</v>
      </c>
    </row>
    <row r="118" spans="1:12" x14ac:dyDescent="0.25">
      <c r="A118" s="42" t="s">
        <v>640</v>
      </c>
      <c r="B118" s="33" t="s">
        <v>217</v>
      </c>
      <c r="C118" s="34">
        <v>0</v>
      </c>
      <c r="D118" s="11" t="str">
        <f t="shared" si="11"/>
        <v>N/A</v>
      </c>
      <c r="E118" s="34">
        <v>0</v>
      </c>
      <c r="F118" s="11" t="str">
        <f t="shared" si="12"/>
        <v>N/A</v>
      </c>
      <c r="G118" s="34">
        <v>0</v>
      </c>
      <c r="H118" s="11" t="str">
        <f t="shared" si="13"/>
        <v>N/A</v>
      </c>
      <c r="I118" s="12" t="s">
        <v>1742</v>
      </c>
      <c r="J118" s="12" t="s">
        <v>1742</v>
      </c>
      <c r="K118" s="41" t="s">
        <v>732</v>
      </c>
      <c r="L118" s="9" t="str">
        <f t="shared" si="15"/>
        <v>N/A</v>
      </c>
    </row>
    <row r="119" spans="1:12" ht="25" x14ac:dyDescent="0.25">
      <c r="A119" s="42" t="s">
        <v>1461</v>
      </c>
      <c r="B119" s="33" t="s">
        <v>217</v>
      </c>
      <c r="C119" s="43" t="s">
        <v>1742</v>
      </c>
      <c r="D119" s="11" t="str">
        <f t="shared" si="11"/>
        <v>N/A</v>
      </c>
      <c r="E119" s="43" t="s">
        <v>1742</v>
      </c>
      <c r="F119" s="11" t="str">
        <f t="shared" si="12"/>
        <v>N/A</v>
      </c>
      <c r="G119" s="43" t="s">
        <v>1742</v>
      </c>
      <c r="H119" s="11" t="str">
        <f t="shared" si="13"/>
        <v>N/A</v>
      </c>
      <c r="I119" s="12" t="s">
        <v>1742</v>
      </c>
      <c r="J119" s="12" t="s">
        <v>1742</v>
      </c>
      <c r="K119" s="41" t="s">
        <v>732</v>
      </c>
      <c r="L119" s="9" t="str">
        <f t="shared" si="15"/>
        <v>N/A</v>
      </c>
    </row>
    <row r="120" spans="1:12" ht="25" x14ac:dyDescent="0.25">
      <c r="A120" s="42" t="s">
        <v>641</v>
      </c>
      <c r="B120" s="33" t="s">
        <v>217</v>
      </c>
      <c r="C120" s="43">
        <v>42405862</v>
      </c>
      <c r="D120" s="11" t="str">
        <f t="shared" si="11"/>
        <v>N/A</v>
      </c>
      <c r="E120" s="43">
        <v>60664079</v>
      </c>
      <c r="F120" s="11" t="str">
        <f t="shared" si="12"/>
        <v>N/A</v>
      </c>
      <c r="G120" s="43">
        <v>64544453</v>
      </c>
      <c r="H120" s="11" t="str">
        <f t="shared" si="13"/>
        <v>N/A</v>
      </c>
      <c r="I120" s="12">
        <v>43.06</v>
      </c>
      <c r="J120" s="12">
        <v>6.3959999999999999</v>
      </c>
      <c r="K120" s="41" t="s">
        <v>732</v>
      </c>
      <c r="L120" s="9" t="str">
        <f t="shared" ref="L120:L131" si="16">IF(J120="Div by 0", "N/A", IF(K120="N/A","N/A", IF(J120&gt;VALUE(MID(K120,1,2)), "No", IF(J120&lt;-1*VALUE(MID(K120,1,2)), "No", "Yes"))))</f>
        <v>Yes</v>
      </c>
    </row>
    <row r="121" spans="1:12" x14ac:dyDescent="0.25">
      <c r="A121" s="42" t="s">
        <v>642</v>
      </c>
      <c r="B121" s="33" t="s">
        <v>217</v>
      </c>
      <c r="C121" s="34">
        <v>96844</v>
      </c>
      <c r="D121" s="11" t="str">
        <f t="shared" si="11"/>
        <v>N/A</v>
      </c>
      <c r="E121" s="34">
        <v>118050</v>
      </c>
      <c r="F121" s="11" t="str">
        <f t="shared" si="12"/>
        <v>N/A</v>
      </c>
      <c r="G121" s="34">
        <v>120173</v>
      </c>
      <c r="H121" s="11" t="str">
        <f t="shared" si="13"/>
        <v>N/A</v>
      </c>
      <c r="I121" s="12">
        <v>21.9</v>
      </c>
      <c r="J121" s="12">
        <v>1.798</v>
      </c>
      <c r="K121" s="41" t="s">
        <v>732</v>
      </c>
      <c r="L121" s="9" t="str">
        <f t="shared" si="16"/>
        <v>Yes</v>
      </c>
    </row>
    <row r="122" spans="1:12" ht="25" x14ac:dyDescent="0.25">
      <c r="A122" s="42" t="s">
        <v>1462</v>
      </c>
      <c r="B122" s="33" t="s">
        <v>217</v>
      </c>
      <c r="C122" s="43">
        <v>437.87805129999998</v>
      </c>
      <c r="D122" s="11" t="str">
        <f t="shared" si="11"/>
        <v>N/A</v>
      </c>
      <c r="E122" s="43">
        <v>513.88461669000003</v>
      </c>
      <c r="F122" s="11" t="str">
        <f t="shared" si="12"/>
        <v>N/A</v>
      </c>
      <c r="G122" s="43">
        <v>537.09612807999997</v>
      </c>
      <c r="H122" s="11" t="str">
        <f t="shared" si="13"/>
        <v>N/A</v>
      </c>
      <c r="I122" s="12">
        <v>17.36</v>
      </c>
      <c r="J122" s="12">
        <v>4.5170000000000003</v>
      </c>
      <c r="K122" s="41" t="s">
        <v>732</v>
      </c>
      <c r="L122" s="9" t="str">
        <f t="shared" si="16"/>
        <v>Yes</v>
      </c>
    </row>
    <row r="123" spans="1:12" ht="25" x14ac:dyDescent="0.25">
      <c r="A123" s="42" t="s">
        <v>643</v>
      </c>
      <c r="B123" s="33" t="s">
        <v>217</v>
      </c>
      <c r="C123" s="43">
        <v>31714450</v>
      </c>
      <c r="D123" s="11" t="str">
        <f t="shared" ref="D123:D131" si="17">IF($B123="N/A","N/A",IF(C123&gt;10,"No",IF(C123&lt;-10,"No","Yes")))</f>
        <v>N/A</v>
      </c>
      <c r="E123" s="43">
        <v>35442741</v>
      </c>
      <c r="F123" s="11" t="str">
        <f t="shared" ref="F123:F131" si="18">IF($B123="N/A","N/A",IF(E123&gt;10,"No",IF(E123&lt;-10,"No","Yes")))</f>
        <v>N/A</v>
      </c>
      <c r="G123" s="43">
        <v>47031048</v>
      </c>
      <c r="H123" s="11" t="str">
        <f t="shared" ref="H123:H131" si="19">IF($B123="N/A","N/A",IF(G123&gt;10,"No",IF(G123&lt;-10,"No","Yes")))</f>
        <v>N/A</v>
      </c>
      <c r="I123" s="12">
        <v>11.76</v>
      </c>
      <c r="J123" s="12">
        <v>32.700000000000003</v>
      </c>
      <c r="K123" s="41" t="s">
        <v>732</v>
      </c>
      <c r="L123" s="9" t="str">
        <f t="shared" si="16"/>
        <v>No</v>
      </c>
    </row>
    <row r="124" spans="1:12" x14ac:dyDescent="0.25">
      <c r="A124" s="42" t="s">
        <v>644</v>
      </c>
      <c r="B124" s="33" t="s">
        <v>217</v>
      </c>
      <c r="C124" s="34">
        <v>1703</v>
      </c>
      <c r="D124" s="11" t="str">
        <f t="shared" si="17"/>
        <v>N/A</v>
      </c>
      <c r="E124" s="34">
        <v>1857</v>
      </c>
      <c r="F124" s="11" t="str">
        <f t="shared" si="18"/>
        <v>N/A</v>
      </c>
      <c r="G124" s="34">
        <v>2156</v>
      </c>
      <c r="H124" s="11" t="str">
        <f t="shared" si="19"/>
        <v>N/A</v>
      </c>
      <c r="I124" s="12">
        <v>9.0429999999999993</v>
      </c>
      <c r="J124" s="12">
        <v>16.100000000000001</v>
      </c>
      <c r="K124" s="41" t="s">
        <v>732</v>
      </c>
      <c r="L124" s="9" t="str">
        <f t="shared" si="16"/>
        <v>Yes</v>
      </c>
    </row>
    <row r="125" spans="1:12" ht="25" x14ac:dyDescent="0.25">
      <c r="A125" s="42" t="s">
        <v>1463</v>
      </c>
      <c r="B125" s="33" t="s">
        <v>217</v>
      </c>
      <c r="C125" s="43">
        <v>18622.695243999999</v>
      </c>
      <c r="D125" s="11" t="str">
        <f t="shared" si="17"/>
        <v>N/A</v>
      </c>
      <c r="E125" s="43">
        <v>19086.021002000001</v>
      </c>
      <c r="F125" s="11" t="str">
        <f t="shared" si="18"/>
        <v>N/A</v>
      </c>
      <c r="G125" s="43">
        <v>21814.029685000001</v>
      </c>
      <c r="H125" s="11" t="str">
        <f t="shared" si="19"/>
        <v>N/A</v>
      </c>
      <c r="I125" s="12">
        <v>2.488</v>
      </c>
      <c r="J125" s="12">
        <v>14.29</v>
      </c>
      <c r="K125" s="41" t="s">
        <v>732</v>
      </c>
      <c r="L125" s="9" t="str">
        <f t="shared" si="16"/>
        <v>Yes</v>
      </c>
    </row>
    <row r="126" spans="1:12" ht="25" x14ac:dyDescent="0.25">
      <c r="A126" s="42" t="s">
        <v>645</v>
      </c>
      <c r="B126" s="33" t="s">
        <v>217</v>
      </c>
      <c r="C126" s="43">
        <v>37082422</v>
      </c>
      <c r="D126" s="11" t="str">
        <f t="shared" si="17"/>
        <v>N/A</v>
      </c>
      <c r="E126" s="43">
        <v>38245937</v>
      </c>
      <c r="F126" s="11" t="str">
        <f t="shared" si="18"/>
        <v>N/A</v>
      </c>
      <c r="G126" s="43">
        <v>43686826</v>
      </c>
      <c r="H126" s="11" t="str">
        <f t="shared" si="19"/>
        <v>N/A</v>
      </c>
      <c r="I126" s="12">
        <v>3.1379999999999999</v>
      </c>
      <c r="J126" s="12">
        <v>14.23</v>
      </c>
      <c r="K126" s="41" t="s">
        <v>732</v>
      </c>
      <c r="L126" s="9" t="str">
        <f t="shared" si="16"/>
        <v>Yes</v>
      </c>
    </row>
    <row r="127" spans="1:12" x14ac:dyDescent="0.25">
      <c r="A127" s="42" t="s">
        <v>646</v>
      </c>
      <c r="B127" s="33" t="s">
        <v>217</v>
      </c>
      <c r="C127" s="34">
        <v>37371</v>
      </c>
      <c r="D127" s="11" t="str">
        <f t="shared" si="17"/>
        <v>N/A</v>
      </c>
      <c r="E127" s="34">
        <v>32389</v>
      </c>
      <c r="F127" s="11" t="str">
        <f t="shared" si="18"/>
        <v>N/A</v>
      </c>
      <c r="G127" s="34">
        <v>23516</v>
      </c>
      <c r="H127" s="11" t="str">
        <f t="shared" si="19"/>
        <v>N/A</v>
      </c>
      <c r="I127" s="12">
        <v>-13.3</v>
      </c>
      <c r="J127" s="12">
        <v>-27.4</v>
      </c>
      <c r="K127" s="41" t="s">
        <v>732</v>
      </c>
      <c r="L127" s="9" t="str">
        <f t="shared" si="16"/>
        <v>Yes</v>
      </c>
    </row>
    <row r="128" spans="1:12" ht="25" x14ac:dyDescent="0.25">
      <c r="A128" s="42" t="s">
        <v>1464</v>
      </c>
      <c r="B128" s="33" t="s">
        <v>217</v>
      </c>
      <c r="C128" s="43">
        <v>992.27802307000002</v>
      </c>
      <c r="D128" s="11" t="str">
        <f t="shared" si="17"/>
        <v>N/A</v>
      </c>
      <c r="E128" s="43">
        <v>1180.8310538000001</v>
      </c>
      <c r="F128" s="11" t="str">
        <f t="shared" si="18"/>
        <v>N/A</v>
      </c>
      <c r="G128" s="43">
        <v>1857.7490218999999</v>
      </c>
      <c r="H128" s="11" t="str">
        <f t="shared" si="19"/>
        <v>N/A</v>
      </c>
      <c r="I128" s="12">
        <v>19</v>
      </c>
      <c r="J128" s="12">
        <v>57.33</v>
      </c>
      <c r="K128" s="41" t="s">
        <v>732</v>
      </c>
      <c r="L128" s="9" t="str">
        <f t="shared" si="16"/>
        <v>No</v>
      </c>
    </row>
    <row r="129" spans="1:12" ht="25" x14ac:dyDescent="0.25">
      <c r="A129" s="42" t="s">
        <v>647</v>
      </c>
      <c r="B129" s="33" t="s">
        <v>217</v>
      </c>
      <c r="C129" s="43">
        <v>54481621</v>
      </c>
      <c r="D129" s="11" t="str">
        <f t="shared" si="17"/>
        <v>N/A</v>
      </c>
      <c r="E129" s="43">
        <v>50721974</v>
      </c>
      <c r="F129" s="11" t="str">
        <f t="shared" si="18"/>
        <v>N/A</v>
      </c>
      <c r="G129" s="43">
        <v>51394278</v>
      </c>
      <c r="H129" s="11" t="str">
        <f t="shared" si="19"/>
        <v>N/A</v>
      </c>
      <c r="I129" s="12">
        <v>-6.9</v>
      </c>
      <c r="J129" s="12">
        <v>1.325</v>
      </c>
      <c r="K129" s="41" t="s">
        <v>732</v>
      </c>
      <c r="L129" s="9" t="str">
        <f t="shared" si="16"/>
        <v>Yes</v>
      </c>
    </row>
    <row r="130" spans="1:12" x14ac:dyDescent="0.25">
      <c r="A130" s="42" t="s">
        <v>648</v>
      </c>
      <c r="B130" s="33" t="s">
        <v>217</v>
      </c>
      <c r="C130" s="34">
        <v>8493</v>
      </c>
      <c r="D130" s="11" t="str">
        <f t="shared" si="17"/>
        <v>N/A</v>
      </c>
      <c r="E130" s="34">
        <v>8584</v>
      </c>
      <c r="F130" s="11" t="str">
        <f t="shared" si="18"/>
        <v>N/A</v>
      </c>
      <c r="G130" s="34">
        <v>8603</v>
      </c>
      <c r="H130" s="11" t="str">
        <f t="shared" si="19"/>
        <v>N/A</v>
      </c>
      <c r="I130" s="12">
        <v>1.071</v>
      </c>
      <c r="J130" s="12">
        <v>0.2213</v>
      </c>
      <c r="K130" s="41" t="s">
        <v>732</v>
      </c>
      <c r="L130" s="9" t="str">
        <f t="shared" si="16"/>
        <v>Yes</v>
      </c>
    </row>
    <row r="131" spans="1:12" ht="25" x14ac:dyDescent="0.25">
      <c r="A131" s="42" t="s">
        <v>1465</v>
      </c>
      <c r="B131" s="33" t="s">
        <v>217</v>
      </c>
      <c r="C131" s="43">
        <v>6414.8853172999998</v>
      </c>
      <c r="D131" s="11" t="str">
        <f t="shared" si="17"/>
        <v>N/A</v>
      </c>
      <c r="E131" s="43">
        <v>5908.8972506999999</v>
      </c>
      <c r="F131" s="11" t="str">
        <f t="shared" si="18"/>
        <v>N/A</v>
      </c>
      <c r="G131" s="43">
        <v>5973.9948855000002</v>
      </c>
      <c r="H131" s="11" t="str">
        <f t="shared" si="19"/>
        <v>N/A</v>
      </c>
      <c r="I131" s="12">
        <v>-7.89</v>
      </c>
      <c r="J131" s="12">
        <v>1.1020000000000001</v>
      </c>
      <c r="K131" s="41" t="s">
        <v>732</v>
      </c>
      <c r="L131" s="9" t="str">
        <f t="shared" si="16"/>
        <v>Yes</v>
      </c>
    </row>
    <row r="132" spans="1:12" x14ac:dyDescent="0.25">
      <c r="A132" s="42" t="s">
        <v>1466</v>
      </c>
      <c r="B132" s="33" t="s">
        <v>217</v>
      </c>
      <c r="C132" s="43">
        <v>388.31437726000001</v>
      </c>
      <c r="D132" s="11" t="str">
        <f t="shared" ref="D132:D143" si="20">IF($B132="N/A","N/A",IF(C132&gt;10,"No",IF(C132&lt;-10,"No","Yes")))</f>
        <v>N/A</v>
      </c>
      <c r="E132" s="43">
        <v>378.18964475000001</v>
      </c>
      <c r="F132" s="11" t="str">
        <f t="shared" ref="F132:F143" si="21">IF($B132="N/A","N/A",IF(E132&gt;10,"No",IF(E132&lt;-10,"No","Yes")))</f>
        <v>N/A</v>
      </c>
      <c r="G132" s="43">
        <v>437.38520202000001</v>
      </c>
      <c r="H132" s="11" t="str">
        <f t="shared" ref="H132:H143" si="22">IF($B132="N/A","N/A",IF(G132&gt;10,"No",IF(G132&lt;-10,"No","Yes")))</f>
        <v>N/A</v>
      </c>
      <c r="I132" s="12">
        <v>-2.61</v>
      </c>
      <c r="J132" s="12">
        <v>15.65</v>
      </c>
      <c r="K132" s="41" t="s">
        <v>732</v>
      </c>
      <c r="L132" s="9" t="str">
        <f t="shared" ref="L132:L143" si="23">IF(J132="Div by 0", "N/A", IF(K132="N/A","N/A", IF(J132&gt;VALUE(MID(K132,1,2)), "No", IF(J132&lt;-1*VALUE(MID(K132,1,2)), "No", "Yes"))))</f>
        <v>Yes</v>
      </c>
    </row>
    <row r="133" spans="1:12" x14ac:dyDescent="0.25">
      <c r="A133" s="42" t="s">
        <v>1467</v>
      </c>
      <c r="B133" s="33" t="s">
        <v>217</v>
      </c>
      <c r="C133" s="43">
        <v>285.65313506000001</v>
      </c>
      <c r="D133" s="11" t="str">
        <f t="shared" si="20"/>
        <v>N/A</v>
      </c>
      <c r="E133" s="43">
        <v>263.49801944000001</v>
      </c>
      <c r="F133" s="11" t="str">
        <f t="shared" si="21"/>
        <v>N/A</v>
      </c>
      <c r="G133" s="43">
        <v>293.68749498</v>
      </c>
      <c r="H133" s="11" t="str">
        <f t="shared" si="22"/>
        <v>N/A</v>
      </c>
      <c r="I133" s="12">
        <v>-7.76</v>
      </c>
      <c r="J133" s="12">
        <v>11.46</v>
      </c>
      <c r="K133" s="41" t="s">
        <v>732</v>
      </c>
      <c r="L133" s="9" t="str">
        <f t="shared" si="23"/>
        <v>Yes</v>
      </c>
    </row>
    <row r="134" spans="1:12" x14ac:dyDescent="0.25">
      <c r="A134" s="42" t="s">
        <v>1468</v>
      </c>
      <c r="B134" s="33" t="s">
        <v>217</v>
      </c>
      <c r="C134" s="43">
        <v>514.89834221000001</v>
      </c>
      <c r="D134" s="11" t="str">
        <f t="shared" si="20"/>
        <v>N/A</v>
      </c>
      <c r="E134" s="43">
        <v>532.21268327999996</v>
      </c>
      <c r="F134" s="11" t="str">
        <f t="shared" si="21"/>
        <v>N/A</v>
      </c>
      <c r="G134" s="43">
        <v>633.69049475999998</v>
      </c>
      <c r="H134" s="11" t="str">
        <f t="shared" si="22"/>
        <v>N/A</v>
      </c>
      <c r="I134" s="12">
        <v>3.363</v>
      </c>
      <c r="J134" s="12">
        <v>19.07</v>
      </c>
      <c r="K134" s="41" t="s">
        <v>732</v>
      </c>
      <c r="L134" s="9" t="str">
        <f t="shared" si="23"/>
        <v>Yes</v>
      </c>
    </row>
    <row r="135" spans="1:12" x14ac:dyDescent="0.25">
      <c r="A135" s="42" t="s">
        <v>1469</v>
      </c>
      <c r="B135" s="33" t="s">
        <v>217</v>
      </c>
      <c r="C135" s="43">
        <v>7160.6229122000004</v>
      </c>
      <c r="D135" s="11" t="str">
        <f t="shared" si="20"/>
        <v>N/A</v>
      </c>
      <c r="E135" s="43">
        <v>7104.3953788999997</v>
      </c>
      <c r="F135" s="11" t="str">
        <f t="shared" si="21"/>
        <v>N/A</v>
      </c>
      <c r="G135" s="43">
        <v>7431.0289832999997</v>
      </c>
      <c r="H135" s="11" t="str">
        <f t="shared" si="22"/>
        <v>N/A</v>
      </c>
      <c r="I135" s="12">
        <v>-0.78500000000000003</v>
      </c>
      <c r="J135" s="12">
        <v>4.5979999999999999</v>
      </c>
      <c r="K135" s="41" t="s">
        <v>732</v>
      </c>
      <c r="L135" s="9" t="str">
        <f t="shared" si="23"/>
        <v>Yes</v>
      </c>
    </row>
    <row r="136" spans="1:12" x14ac:dyDescent="0.25">
      <c r="A136" s="42" t="s">
        <v>1470</v>
      </c>
      <c r="B136" s="33" t="s">
        <v>217</v>
      </c>
      <c r="C136" s="43">
        <v>9866.0449570000001</v>
      </c>
      <c r="D136" s="11" t="str">
        <f t="shared" si="20"/>
        <v>N/A</v>
      </c>
      <c r="E136" s="43">
        <v>9766.0573705000006</v>
      </c>
      <c r="F136" s="11" t="str">
        <f t="shared" si="21"/>
        <v>N/A</v>
      </c>
      <c r="G136" s="43">
        <v>10169.586864000001</v>
      </c>
      <c r="H136" s="11" t="str">
        <f t="shared" si="22"/>
        <v>N/A</v>
      </c>
      <c r="I136" s="12">
        <v>-1.01</v>
      </c>
      <c r="J136" s="12">
        <v>4.1319999999999997</v>
      </c>
      <c r="K136" s="41" t="s">
        <v>732</v>
      </c>
      <c r="L136" s="9" t="str">
        <f t="shared" si="23"/>
        <v>Yes</v>
      </c>
    </row>
    <row r="137" spans="1:12" x14ac:dyDescent="0.25">
      <c r="A137" s="42" t="s">
        <v>1471</v>
      </c>
      <c r="B137" s="33" t="s">
        <v>217</v>
      </c>
      <c r="C137" s="43">
        <v>3514.4103832999999</v>
      </c>
      <c r="D137" s="11" t="str">
        <f t="shared" si="20"/>
        <v>N/A</v>
      </c>
      <c r="E137" s="43">
        <v>3453.8823235999998</v>
      </c>
      <c r="F137" s="11" t="str">
        <f t="shared" si="21"/>
        <v>N/A</v>
      </c>
      <c r="G137" s="43">
        <v>3609.2874836999999</v>
      </c>
      <c r="H137" s="11" t="str">
        <f t="shared" si="22"/>
        <v>N/A</v>
      </c>
      <c r="I137" s="12">
        <v>-1.72</v>
      </c>
      <c r="J137" s="12">
        <v>4.4989999999999997</v>
      </c>
      <c r="K137" s="41" t="s">
        <v>732</v>
      </c>
      <c r="L137" s="9" t="str">
        <f t="shared" si="23"/>
        <v>Yes</v>
      </c>
    </row>
    <row r="138" spans="1:12" x14ac:dyDescent="0.25">
      <c r="A138" s="42" t="s">
        <v>1472</v>
      </c>
      <c r="B138" s="33" t="s">
        <v>217</v>
      </c>
      <c r="C138" s="43">
        <v>150.27551614000001</v>
      </c>
      <c r="D138" s="11" t="str">
        <f t="shared" si="20"/>
        <v>N/A</v>
      </c>
      <c r="E138" s="43">
        <v>124.46524551</v>
      </c>
      <c r="F138" s="11" t="str">
        <f t="shared" si="21"/>
        <v>N/A</v>
      </c>
      <c r="G138" s="43">
        <v>149.15277843000001</v>
      </c>
      <c r="H138" s="11" t="str">
        <f t="shared" si="22"/>
        <v>N/A</v>
      </c>
      <c r="I138" s="12">
        <v>-17.2</v>
      </c>
      <c r="J138" s="12">
        <v>19.829999999999998</v>
      </c>
      <c r="K138" s="41" t="s">
        <v>732</v>
      </c>
      <c r="L138" s="9" t="str">
        <f t="shared" si="23"/>
        <v>Yes</v>
      </c>
    </row>
    <row r="139" spans="1:12" x14ac:dyDescent="0.25">
      <c r="A139" s="42" t="s">
        <v>1473</v>
      </c>
      <c r="B139" s="33" t="s">
        <v>217</v>
      </c>
      <c r="C139" s="43">
        <v>67.495626901999998</v>
      </c>
      <c r="D139" s="11" t="str">
        <f t="shared" si="20"/>
        <v>N/A</v>
      </c>
      <c r="E139" s="43">
        <v>51.978036006000004</v>
      </c>
      <c r="F139" s="11" t="str">
        <f t="shared" si="21"/>
        <v>N/A</v>
      </c>
      <c r="G139" s="43">
        <v>64.617367688000002</v>
      </c>
      <c r="H139" s="11" t="str">
        <f t="shared" si="22"/>
        <v>N/A</v>
      </c>
      <c r="I139" s="12">
        <v>-23</v>
      </c>
      <c r="J139" s="12">
        <v>24.32</v>
      </c>
      <c r="K139" s="41" t="s">
        <v>732</v>
      </c>
      <c r="L139" s="9" t="str">
        <f t="shared" si="23"/>
        <v>Yes</v>
      </c>
    </row>
    <row r="140" spans="1:12" x14ac:dyDescent="0.25">
      <c r="A140" s="42" t="s">
        <v>1474</v>
      </c>
      <c r="B140" s="33" t="s">
        <v>217</v>
      </c>
      <c r="C140" s="43">
        <v>249.43847546999999</v>
      </c>
      <c r="D140" s="11" t="str">
        <f t="shared" si="20"/>
        <v>N/A</v>
      </c>
      <c r="E140" s="43">
        <v>215.54415116000001</v>
      </c>
      <c r="F140" s="11" t="str">
        <f t="shared" si="21"/>
        <v>N/A</v>
      </c>
      <c r="G140" s="43">
        <v>258.95934441999998</v>
      </c>
      <c r="H140" s="11" t="str">
        <f t="shared" si="22"/>
        <v>N/A</v>
      </c>
      <c r="I140" s="12">
        <v>-13.6</v>
      </c>
      <c r="J140" s="12">
        <v>20.14</v>
      </c>
      <c r="K140" s="41" t="s">
        <v>732</v>
      </c>
      <c r="L140" s="9" t="str">
        <f t="shared" si="23"/>
        <v>Yes</v>
      </c>
    </row>
    <row r="141" spans="1:12" x14ac:dyDescent="0.25">
      <c r="A141" s="42" t="s">
        <v>1475</v>
      </c>
      <c r="B141" s="33" t="s">
        <v>217</v>
      </c>
      <c r="C141" s="43">
        <v>3466.4259840999998</v>
      </c>
      <c r="D141" s="11" t="str">
        <f t="shared" si="20"/>
        <v>N/A</v>
      </c>
      <c r="E141" s="43">
        <v>3159.6734829000002</v>
      </c>
      <c r="F141" s="11" t="str">
        <f t="shared" si="21"/>
        <v>N/A</v>
      </c>
      <c r="G141" s="43">
        <v>3295.2741396000001</v>
      </c>
      <c r="H141" s="11" t="str">
        <f t="shared" si="22"/>
        <v>N/A</v>
      </c>
      <c r="I141" s="12">
        <v>-8.85</v>
      </c>
      <c r="J141" s="12">
        <v>4.2919999999999998</v>
      </c>
      <c r="K141" s="41" t="s">
        <v>732</v>
      </c>
      <c r="L141" s="9" t="str">
        <f t="shared" si="23"/>
        <v>Yes</v>
      </c>
    </row>
    <row r="142" spans="1:12" x14ac:dyDescent="0.25">
      <c r="A142" s="42" t="s">
        <v>1476</v>
      </c>
      <c r="B142" s="33" t="s">
        <v>217</v>
      </c>
      <c r="C142" s="43">
        <v>2410.9328601000002</v>
      </c>
      <c r="D142" s="11" t="str">
        <f t="shared" si="20"/>
        <v>N/A</v>
      </c>
      <c r="E142" s="43">
        <v>2235.1080708</v>
      </c>
      <c r="F142" s="11" t="str">
        <f t="shared" si="21"/>
        <v>N/A</v>
      </c>
      <c r="G142" s="43">
        <v>2266.5580000999998</v>
      </c>
      <c r="H142" s="11" t="str">
        <f t="shared" si="22"/>
        <v>N/A</v>
      </c>
      <c r="I142" s="12">
        <v>-7.29</v>
      </c>
      <c r="J142" s="12">
        <v>1.407</v>
      </c>
      <c r="K142" s="41" t="s">
        <v>732</v>
      </c>
      <c r="L142" s="9" t="str">
        <f t="shared" si="23"/>
        <v>Yes</v>
      </c>
    </row>
    <row r="143" spans="1:12" x14ac:dyDescent="0.25">
      <c r="A143" s="42" t="s">
        <v>1477</v>
      </c>
      <c r="B143" s="33" t="s">
        <v>217</v>
      </c>
      <c r="C143" s="43">
        <v>4955.0629458000003</v>
      </c>
      <c r="D143" s="11" t="str">
        <f t="shared" si="20"/>
        <v>N/A</v>
      </c>
      <c r="E143" s="43">
        <v>4510.2882275000002</v>
      </c>
      <c r="F143" s="11" t="str">
        <f t="shared" si="21"/>
        <v>N/A</v>
      </c>
      <c r="G143" s="43">
        <v>4825.5896119999998</v>
      </c>
      <c r="H143" s="11" t="str">
        <f t="shared" si="22"/>
        <v>N/A</v>
      </c>
      <c r="I143" s="12">
        <v>-8.98</v>
      </c>
      <c r="J143" s="12">
        <v>6.9909999999999997</v>
      </c>
      <c r="K143" s="41" t="s">
        <v>732</v>
      </c>
      <c r="L143" s="9" t="str">
        <f t="shared" si="23"/>
        <v>Yes</v>
      </c>
    </row>
    <row r="144" spans="1:12" x14ac:dyDescent="0.25">
      <c r="A144" s="42" t="s">
        <v>89</v>
      </c>
      <c r="B144" s="33" t="s">
        <v>217</v>
      </c>
      <c r="C144" s="8">
        <v>20.671688479</v>
      </c>
      <c r="D144" s="11" t="str">
        <f t="shared" ref="D144:D161" si="24">IF($B144="N/A","N/A",IF(C144&gt;10,"No",IF(C144&lt;-10,"No","Yes")))</f>
        <v>N/A</v>
      </c>
      <c r="E144" s="8">
        <v>19.540050462</v>
      </c>
      <c r="F144" s="11" t="str">
        <f t="shared" ref="F144:F161" si="25">IF($B144="N/A","N/A",IF(E144&gt;10,"No",IF(E144&lt;-10,"No","Yes")))</f>
        <v>N/A</v>
      </c>
      <c r="G144" s="8">
        <v>20.105620625</v>
      </c>
      <c r="H144" s="11" t="str">
        <f t="shared" ref="H144:H161" si="26">IF($B144="N/A","N/A",IF(G144&gt;10,"No",IF(G144&lt;-10,"No","Yes")))</f>
        <v>N/A</v>
      </c>
      <c r="I144" s="12">
        <v>-5.47</v>
      </c>
      <c r="J144" s="12">
        <v>2.8940000000000001</v>
      </c>
      <c r="K144" s="41" t="s">
        <v>732</v>
      </c>
      <c r="L144" s="9" t="str">
        <f t="shared" ref="L144:L161" si="27">IF(J144="Div by 0", "N/A", IF(K144="N/A","N/A", IF(J144&gt;VALUE(MID(K144,1,2)), "No", IF(J144&lt;-1*VALUE(MID(K144,1,2)), "No", "Yes"))))</f>
        <v>Yes</v>
      </c>
    </row>
    <row r="145" spans="1:12" x14ac:dyDescent="0.25">
      <c r="A145" s="42" t="s">
        <v>477</v>
      </c>
      <c r="B145" s="33" t="s">
        <v>217</v>
      </c>
      <c r="C145" s="8">
        <v>19.536637695</v>
      </c>
      <c r="D145" s="11" t="str">
        <f t="shared" si="24"/>
        <v>N/A</v>
      </c>
      <c r="E145" s="8">
        <v>17.686179931000002</v>
      </c>
      <c r="F145" s="11" t="str">
        <f t="shared" si="25"/>
        <v>N/A</v>
      </c>
      <c r="G145" s="8">
        <v>18.181989939000001</v>
      </c>
      <c r="H145" s="11" t="str">
        <f t="shared" si="26"/>
        <v>N/A</v>
      </c>
      <c r="I145" s="12">
        <v>-9.4700000000000006</v>
      </c>
      <c r="J145" s="12">
        <v>2.8029999999999999</v>
      </c>
      <c r="K145" s="41" t="s">
        <v>732</v>
      </c>
      <c r="L145" s="9" t="str">
        <f t="shared" si="27"/>
        <v>Yes</v>
      </c>
    </row>
    <row r="146" spans="1:12" x14ac:dyDescent="0.25">
      <c r="A146" s="42" t="s">
        <v>478</v>
      </c>
      <c r="B146" s="33" t="s">
        <v>217</v>
      </c>
      <c r="C146" s="8">
        <v>22.172024589999999</v>
      </c>
      <c r="D146" s="11" t="str">
        <f t="shared" si="24"/>
        <v>N/A</v>
      </c>
      <c r="E146" s="8">
        <v>22.160424992999999</v>
      </c>
      <c r="F146" s="11" t="str">
        <f t="shared" si="25"/>
        <v>N/A</v>
      </c>
      <c r="G146" s="8">
        <v>22.869362895999998</v>
      </c>
      <c r="H146" s="11" t="str">
        <f t="shared" si="26"/>
        <v>N/A</v>
      </c>
      <c r="I146" s="12">
        <v>-5.1999999999999998E-2</v>
      </c>
      <c r="J146" s="12">
        <v>3.1989999999999998</v>
      </c>
      <c r="K146" s="41" t="s">
        <v>732</v>
      </c>
      <c r="L146" s="9" t="str">
        <f t="shared" si="27"/>
        <v>Yes</v>
      </c>
    </row>
    <row r="147" spans="1:12" x14ac:dyDescent="0.25">
      <c r="A147" s="42" t="s">
        <v>1478</v>
      </c>
      <c r="B147" s="33" t="s">
        <v>217</v>
      </c>
      <c r="C147" s="8">
        <v>19.444461998000001</v>
      </c>
      <c r="D147" s="11" t="str">
        <f t="shared" si="24"/>
        <v>N/A</v>
      </c>
      <c r="E147" s="8">
        <v>17.479274456999999</v>
      </c>
      <c r="F147" s="11" t="str">
        <f t="shared" si="25"/>
        <v>N/A</v>
      </c>
      <c r="G147" s="8">
        <v>17.114699562999999</v>
      </c>
      <c r="H147" s="11" t="str">
        <f t="shared" si="26"/>
        <v>N/A</v>
      </c>
      <c r="I147" s="12">
        <v>-10.1</v>
      </c>
      <c r="J147" s="12">
        <v>-2.09</v>
      </c>
      <c r="K147" s="41" t="s">
        <v>732</v>
      </c>
      <c r="L147" s="9" t="str">
        <f t="shared" si="27"/>
        <v>Yes</v>
      </c>
    </row>
    <row r="148" spans="1:12" x14ac:dyDescent="0.25">
      <c r="A148" s="42" t="s">
        <v>1479</v>
      </c>
      <c r="B148" s="33" t="s">
        <v>217</v>
      </c>
      <c r="C148" s="8">
        <v>28.665411475999999</v>
      </c>
      <c r="D148" s="11" t="str">
        <f t="shared" si="24"/>
        <v>N/A</v>
      </c>
      <c r="E148" s="8">
        <v>25.467611878</v>
      </c>
      <c r="F148" s="11" t="str">
        <f t="shared" si="25"/>
        <v>N/A</v>
      </c>
      <c r="G148" s="8">
        <v>24.747892214</v>
      </c>
      <c r="H148" s="11" t="str">
        <f t="shared" si="26"/>
        <v>N/A</v>
      </c>
      <c r="I148" s="12">
        <v>-11.2</v>
      </c>
      <c r="J148" s="12">
        <v>-2.83</v>
      </c>
      <c r="K148" s="41" t="s">
        <v>732</v>
      </c>
      <c r="L148" s="9" t="str">
        <f t="shared" si="27"/>
        <v>Yes</v>
      </c>
    </row>
    <row r="149" spans="1:12" x14ac:dyDescent="0.25">
      <c r="A149" s="42" t="s">
        <v>1480</v>
      </c>
      <c r="B149" s="33" t="s">
        <v>217</v>
      </c>
      <c r="C149" s="8">
        <v>6.9472343715999996</v>
      </c>
      <c r="D149" s="11" t="str">
        <f t="shared" si="24"/>
        <v>N/A</v>
      </c>
      <c r="E149" s="8">
        <v>6.4503840586000001</v>
      </c>
      <c r="F149" s="11" t="str">
        <f t="shared" si="25"/>
        <v>N/A</v>
      </c>
      <c r="G149" s="8">
        <v>6.3915691507999997</v>
      </c>
      <c r="H149" s="11" t="str">
        <f t="shared" si="26"/>
        <v>N/A</v>
      </c>
      <c r="I149" s="12">
        <v>-7.15</v>
      </c>
      <c r="J149" s="12">
        <v>-0.91200000000000003</v>
      </c>
      <c r="K149" s="41" t="s">
        <v>732</v>
      </c>
      <c r="L149" s="9" t="str">
        <f t="shared" si="27"/>
        <v>Yes</v>
      </c>
    </row>
    <row r="150" spans="1:12" x14ac:dyDescent="0.25">
      <c r="A150" s="42" t="s">
        <v>90</v>
      </c>
      <c r="B150" s="33" t="s">
        <v>217</v>
      </c>
      <c r="C150" s="8">
        <v>32.986293232999998</v>
      </c>
      <c r="D150" s="11" t="str">
        <f t="shared" si="24"/>
        <v>N/A</v>
      </c>
      <c r="E150" s="8">
        <v>30.414113520000001</v>
      </c>
      <c r="F150" s="11" t="str">
        <f t="shared" si="25"/>
        <v>N/A</v>
      </c>
      <c r="G150" s="8">
        <v>31.738859242</v>
      </c>
      <c r="H150" s="11" t="str">
        <f t="shared" si="26"/>
        <v>N/A</v>
      </c>
      <c r="I150" s="12">
        <v>-7.8</v>
      </c>
      <c r="J150" s="12">
        <v>4.3559999999999999</v>
      </c>
      <c r="K150" s="41" t="s">
        <v>732</v>
      </c>
      <c r="L150" s="9" t="str">
        <f t="shared" si="27"/>
        <v>Yes</v>
      </c>
    </row>
    <row r="151" spans="1:12" x14ac:dyDescent="0.25">
      <c r="A151" s="42" t="s">
        <v>479</v>
      </c>
      <c r="B151" s="33" t="s">
        <v>217</v>
      </c>
      <c r="C151" s="8">
        <v>31.727674759999999</v>
      </c>
      <c r="D151" s="11" t="str">
        <f t="shared" si="24"/>
        <v>N/A</v>
      </c>
      <c r="E151" s="8">
        <v>29.279154181999999</v>
      </c>
      <c r="F151" s="11" t="str">
        <f t="shared" si="25"/>
        <v>N/A</v>
      </c>
      <c r="G151" s="8">
        <v>30.787143093000001</v>
      </c>
      <c r="H151" s="11" t="str">
        <f t="shared" si="26"/>
        <v>N/A</v>
      </c>
      <c r="I151" s="12">
        <v>-7.72</v>
      </c>
      <c r="J151" s="12">
        <v>5.15</v>
      </c>
      <c r="K151" s="41" t="s">
        <v>732</v>
      </c>
      <c r="L151" s="9" t="str">
        <f t="shared" si="27"/>
        <v>Yes</v>
      </c>
    </row>
    <row r="152" spans="1:12" x14ac:dyDescent="0.25">
      <c r="A152" s="42" t="s">
        <v>480</v>
      </c>
      <c r="B152" s="33" t="s">
        <v>217</v>
      </c>
      <c r="C152" s="8">
        <v>34.622469168000002</v>
      </c>
      <c r="D152" s="11" t="str">
        <f t="shared" si="24"/>
        <v>N/A</v>
      </c>
      <c r="E152" s="8">
        <v>32.064912487000001</v>
      </c>
      <c r="F152" s="11" t="str">
        <f t="shared" si="25"/>
        <v>N/A</v>
      </c>
      <c r="G152" s="8">
        <v>33.122562102000003</v>
      </c>
      <c r="H152" s="11" t="str">
        <f t="shared" si="26"/>
        <v>N/A</v>
      </c>
      <c r="I152" s="12">
        <v>-7.39</v>
      </c>
      <c r="J152" s="12">
        <v>3.298</v>
      </c>
      <c r="K152" s="41" t="s">
        <v>732</v>
      </c>
      <c r="L152" s="9" t="str">
        <f t="shared" si="27"/>
        <v>Yes</v>
      </c>
    </row>
    <row r="153" spans="1:12" x14ac:dyDescent="0.25">
      <c r="A153" s="42" t="s">
        <v>117</v>
      </c>
      <c r="B153" s="33" t="s">
        <v>217</v>
      </c>
      <c r="C153" s="8">
        <v>75.664326384000006</v>
      </c>
      <c r="D153" s="11" t="str">
        <f t="shared" si="24"/>
        <v>N/A</v>
      </c>
      <c r="E153" s="8">
        <v>72.515702028999996</v>
      </c>
      <c r="F153" s="11" t="str">
        <f t="shared" si="25"/>
        <v>N/A</v>
      </c>
      <c r="G153" s="8">
        <v>73.724027999</v>
      </c>
      <c r="H153" s="11" t="str">
        <f t="shared" si="26"/>
        <v>N/A</v>
      </c>
      <c r="I153" s="12">
        <v>-4.16</v>
      </c>
      <c r="J153" s="12">
        <v>1.6659999999999999</v>
      </c>
      <c r="K153" s="41" t="s">
        <v>732</v>
      </c>
      <c r="L153" s="9" t="str">
        <f t="shared" si="27"/>
        <v>Yes</v>
      </c>
    </row>
    <row r="154" spans="1:12" x14ac:dyDescent="0.25">
      <c r="A154" s="42" t="s">
        <v>481</v>
      </c>
      <c r="B154" s="33" t="s">
        <v>217</v>
      </c>
      <c r="C154" s="8">
        <v>72.014361714000003</v>
      </c>
      <c r="D154" s="11" t="str">
        <f t="shared" si="24"/>
        <v>N/A</v>
      </c>
      <c r="E154" s="8">
        <v>68.454773563000003</v>
      </c>
      <c r="F154" s="11" t="str">
        <f t="shared" si="25"/>
        <v>N/A</v>
      </c>
      <c r="G154" s="8">
        <v>69.348416502999996</v>
      </c>
      <c r="H154" s="11" t="str">
        <f t="shared" si="26"/>
        <v>N/A</v>
      </c>
      <c r="I154" s="12">
        <v>-4.9400000000000004</v>
      </c>
      <c r="J154" s="12">
        <v>1.3049999999999999</v>
      </c>
      <c r="K154" s="41" t="s">
        <v>732</v>
      </c>
      <c r="L154" s="9" t="str">
        <f t="shared" si="27"/>
        <v>Yes</v>
      </c>
    </row>
    <row r="155" spans="1:12" x14ac:dyDescent="0.25">
      <c r="A155" s="42" t="s">
        <v>482</v>
      </c>
      <c r="B155" s="33" t="s">
        <v>217</v>
      </c>
      <c r="C155" s="8">
        <v>80.866869309999998</v>
      </c>
      <c r="D155" s="11" t="str">
        <f t="shared" si="24"/>
        <v>N/A</v>
      </c>
      <c r="E155" s="8">
        <v>78.534966996999998</v>
      </c>
      <c r="F155" s="11" t="str">
        <f t="shared" si="25"/>
        <v>N/A</v>
      </c>
      <c r="G155" s="8">
        <v>80.276466159999998</v>
      </c>
      <c r="H155" s="11" t="str">
        <f t="shared" si="26"/>
        <v>N/A</v>
      </c>
      <c r="I155" s="12">
        <v>-2.88</v>
      </c>
      <c r="J155" s="12">
        <v>2.2170000000000001</v>
      </c>
      <c r="K155" s="41" t="s">
        <v>732</v>
      </c>
      <c r="L155" s="9" t="str">
        <f t="shared" si="27"/>
        <v>Yes</v>
      </c>
    </row>
    <row r="156" spans="1:12" x14ac:dyDescent="0.25">
      <c r="A156" s="42" t="s">
        <v>1481</v>
      </c>
      <c r="B156" s="33" t="s">
        <v>217</v>
      </c>
      <c r="C156" s="34">
        <v>0.45852376080000001</v>
      </c>
      <c r="D156" s="11" t="str">
        <f t="shared" si="24"/>
        <v>N/A</v>
      </c>
      <c r="E156" s="34">
        <v>0.47854694399999997</v>
      </c>
      <c r="F156" s="11" t="str">
        <f t="shared" si="25"/>
        <v>N/A</v>
      </c>
      <c r="G156" s="34">
        <v>0.58606568680000004</v>
      </c>
      <c r="H156" s="11" t="str">
        <f t="shared" si="26"/>
        <v>N/A</v>
      </c>
      <c r="I156" s="12">
        <v>4.367</v>
      </c>
      <c r="J156" s="12">
        <v>22.47</v>
      </c>
      <c r="K156" s="41" t="s">
        <v>732</v>
      </c>
      <c r="L156" s="9" t="str">
        <f t="shared" si="27"/>
        <v>Yes</v>
      </c>
    </row>
    <row r="157" spans="1:12" x14ac:dyDescent="0.25">
      <c r="A157" s="42" t="s">
        <v>1482</v>
      </c>
      <c r="B157" s="33" t="s">
        <v>217</v>
      </c>
      <c r="C157" s="34">
        <v>0.17276929539999999</v>
      </c>
      <c r="D157" s="11" t="str">
        <f t="shared" si="24"/>
        <v>N/A</v>
      </c>
      <c r="E157" s="34">
        <v>0.19005509640000001</v>
      </c>
      <c r="F157" s="11" t="str">
        <f t="shared" si="25"/>
        <v>N/A</v>
      </c>
      <c r="G157" s="34">
        <v>0.2254896867</v>
      </c>
      <c r="H157" s="11" t="str">
        <f t="shared" si="26"/>
        <v>N/A</v>
      </c>
      <c r="I157" s="12">
        <v>10.01</v>
      </c>
      <c r="J157" s="12">
        <v>18.64</v>
      </c>
      <c r="K157" s="41" t="s">
        <v>732</v>
      </c>
      <c r="L157" s="9" t="str">
        <f t="shared" si="27"/>
        <v>Yes</v>
      </c>
    </row>
    <row r="158" spans="1:12" x14ac:dyDescent="0.25">
      <c r="A158" s="42" t="s">
        <v>1483</v>
      </c>
      <c r="B158" s="33" t="s">
        <v>217</v>
      </c>
      <c r="C158" s="34">
        <v>0.75374358969999999</v>
      </c>
      <c r="D158" s="11" t="str">
        <f t="shared" si="24"/>
        <v>N/A</v>
      </c>
      <c r="E158" s="34">
        <v>0.77452726989999998</v>
      </c>
      <c r="F158" s="11" t="str">
        <f t="shared" si="25"/>
        <v>N/A</v>
      </c>
      <c r="G158" s="34">
        <v>0.96513959130000004</v>
      </c>
      <c r="H158" s="11" t="str">
        <f t="shared" si="26"/>
        <v>N/A</v>
      </c>
      <c r="I158" s="12">
        <v>2.7570000000000001</v>
      </c>
      <c r="J158" s="12">
        <v>24.61</v>
      </c>
      <c r="K158" s="41" t="s">
        <v>732</v>
      </c>
      <c r="L158" s="9" t="str">
        <f t="shared" si="27"/>
        <v>Yes</v>
      </c>
    </row>
    <row r="159" spans="1:12" x14ac:dyDescent="0.25">
      <c r="A159" s="42" t="s">
        <v>1484</v>
      </c>
      <c r="B159" s="33" t="s">
        <v>217</v>
      </c>
      <c r="C159" s="34">
        <v>238.31547474000001</v>
      </c>
      <c r="D159" s="11" t="str">
        <f t="shared" si="24"/>
        <v>N/A</v>
      </c>
      <c r="E159" s="34">
        <v>236.78583143</v>
      </c>
      <c r="F159" s="11" t="str">
        <f t="shared" si="25"/>
        <v>N/A</v>
      </c>
      <c r="G159" s="34">
        <v>238.75973888999999</v>
      </c>
      <c r="H159" s="11" t="str">
        <f t="shared" si="26"/>
        <v>N/A</v>
      </c>
      <c r="I159" s="12">
        <v>-0.64200000000000002</v>
      </c>
      <c r="J159" s="12">
        <v>0.83360000000000001</v>
      </c>
      <c r="K159" s="41" t="s">
        <v>732</v>
      </c>
      <c r="L159" s="9" t="str">
        <f t="shared" si="27"/>
        <v>Yes</v>
      </c>
    </row>
    <row r="160" spans="1:12" x14ac:dyDescent="0.25">
      <c r="A160" s="42" t="s">
        <v>1485</v>
      </c>
      <c r="B160" s="33" t="s">
        <v>217</v>
      </c>
      <c r="C160" s="34">
        <v>234.88574484</v>
      </c>
      <c r="D160" s="11" t="str">
        <f t="shared" si="24"/>
        <v>N/A</v>
      </c>
      <c r="E160" s="34">
        <v>233.64552046</v>
      </c>
      <c r="F160" s="11" t="str">
        <f t="shared" si="25"/>
        <v>N/A</v>
      </c>
      <c r="G160" s="34">
        <v>235.21933390999999</v>
      </c>
      <c r="H160" s="11" t="str">
        <f t="shared" si="26"/>
        <v>N/A</v>
      </c>
      <c r="I160" s="12">
        <v>-0.52800000000000002</v>
      </c>
      <c r="J160" s="12">
        <v>0.67359999999999998</v>
      </c>
      <c r="K160" s="41" t="s">
        <v>732</v>
      </c>
      <c r="L160" s="9" t="str">
        <f t="shared" si="27"/>
        <v>Yes</v>
      </c>
    </row>
    <row r="161" spans="1:12" x14ac:dyDescent="0.25">
      <c r="A161" s="42" t="s">
        <v>1486</v>
      </c>
      <c r="B161" s="33" t="s">
        <v>217</v>
      </c>
      <c r="C161" s="34">
        <v>257.91489361999999</v>
      </c>
      <c r="D161" s="11" t="str">
        <f t="shared" si="24"/>
        <v>N/A</v>
      </c>
      <c r="E161" s="34">
        <v>254.44035220000001</v>
      </c>
      <c r="F161" s="11" t="str">
        <f t="shared" si="25"/>
        <v>N/A</v>
      </c>
      <c r="G161" s="34">
        <v>258.62334047000002</v>
      </c>
      <c r="H161" s="11" t="str">
        <f t="shared" si="26"/>
        <v>N/A</v>
      </c>
      <c r="I161" s="12">
        <v>-1.35</v>
      </c>
      <c r="J161" s="12">
        <v>1.6439999999999999</v>
      </c>
      <c r="K161" s="41" t="s">
        <v>732</v>
      </c>
      <c r="L161" s="9" t="str">
        <f t="shared" si="27"/>
        <v>Yes</v>
      </c>
    </row>
    <row r="162" spans="1:12" x14ac:dyDescent="0.25">
      <c r="A162" s="42" t="s">
        <v>1619</v>
      </c>
      <c r="B162" s="33" t="s">
        <v>217</v>
      </c>
      <c r="C162" s="34">
        <v>0</v>
      </c>
      <c r="D162" s="11" t="str">
        <f t="shared" ref="D162:D172" si="28">IF($B162="N/A","N/A",IF(C162&gt;10,"No",IF(C162&lt;-10,"No","Yes")))</f>
        <v>N/A</v>
      </c>
      <c r="E162" s="34">
        <v>0</v>
      </c>
      <c r="F162" s="11" t="str">
        <f t="shared" ref="F162:F172" si="29">IF($B162="N/A","N/A",IF(E162&gt;10,"No",IF(E162&lt;-10,"No","Yes")))</f>
        <v>N/A</v>
      </c>
      <c r="G162" s="34">
        <v>0</v>
      </c>
      <c r="H162" s="11" t="str">
        <f t="shared" ref="H162:H172" si="30">IF($B162="N/A","N/A",IF(G162&gt;10,"No",IF(G162&lt;-10,"No","Yes")))</f>
        <v>N/A</v>
      </c>
      <c r="I162" s="12" t="s">
        <v>1742</v>
      </c>
      <c r="J162" s="12" t="s">
        <v>1742</v>
      </c>
      <c r="K162" s="14" t="s">
        <v>217</v>
      </c>
      <c r="L162" s="9" t="str">
        <f t="shared" ref="L162:L172" si="31">IF(J162="Div by 0", "N/A", IF(K162="N/A","N/A", IF(J162&gt;VALUE(MID(K162,1,2)), "No", IF(J162&lt;-1*VALUE(MID(K162,1,2)), "No", "Yes"))))</f>
        <v>N/A</v>
      </c>
    </row>
    <row r="163" spans="1:12" x14ac:dyDescent="0.25">
      <c r="A163" s="42" t="s">
        <v>126</v>
      </c>
      <c r="B163" s="33" t="s">
        <v>217</v>
      </c>
      <c r="C163" s="34">
        <v>0</v>
      </c>
      <c r="D163" s="11" t="str">
        <f t="shared" si="28"/>
        <v>N/A</v>
      </c>
      <c r="E163" s="34">
        <v>0</v>
      </c>
      <c r="F163" s="11" t="str">
        <f t="shared" si="29"/>
        <v>N/A</v>
      </c>
      <c r="G163" s="34">
        <v>0</v>
      </c>
      <c r="H163" s="11" t="str">
        <f t="shared" si="30"/>
        <v>N/A</v>
      </c>
      <c r="I163" s="12" t="s">
        <v>1742</v>
      </c>
      <c r="J163" s="12" t="s">
        <v>1742</v>
      </c>
      <c r="K163" s="14" t="s">
        <v>217</v>
      </c>
      <c r="L163" s="9" t="str">
        <f t="shared" si="31"/>
        <v>N/A</v>
      </c>
    </row>
    <row r="164" spans="1:12" ht="25" x14ac:dyDescent="0.25">
      <c r="A164" s="42" t="s">
        <v>1620</v>
      </c>
      <c r="B164" s="33" t="s">
        <v>217</v>
      </c>
      <c r="C164" s="34">
        <v>0</v>
      </c>
      <c r="D164" s="11" t="str">
        <f t="shared" si="28"/>
        <v>N/A</v>
      </c>
      <c r="E164" s="34">
        <v>0</v>
      </c>
      <c r="F164" s="11" t="str">
        <f t="shared" si="29"/>
        <v>N/A</v>
      </c>
      <c r="G164" s="34">
        <v>0</v>
      </c>
      <c r="H164" s="11" t="str">
        <f t="shared" si="30"/>
        <v>N/A</v>
      </c>
      <c r="I164" s="12" t="s">
        <v>1742</v>
      </c>
      <c r="J164" s="12" t="s">
        <v>1742</v>
      </c>
      <c r="K164" s="14" t="s">
        <v>217</v>
      </c>
      <c r="L164" s="9" t="str">
        <f t="shared" si="31"/>
        <v>N/A</v>
      </c>
    </row>
    <row r="165" spans="1:12" ht="25" x14ac:dyDescent="0.25">
      <c r="A165" s="42" t="s">
        <v>1487</v>
      </c>
      <c r="B165" s="33" t="s">
        <v>217</v>
      </c>
      <c r="C165" s="34">
        <v>67</v>
      </c>
      <c r="D165" s="11" t="str">
        <f t="shared" si="28"/>
        <v>N/A</v>
      </c>
      <c r="E165" s="34">
        <v>70</v>
      </c>
      <c r="F165" s="11" t="str">
        <f t="shared" si="29"/>
        <v>N/A</v>
      </c>
      <c r="G165" s="34">
        <v>44</v>
      </c>
      <c r="H165" s="11" t="str">
        <f t="shared" si="30"/>
        <v>N/A</v>
      </c>
      <c r="I165" s="12">
        <v>4.4779999999999998</v>
      </c>
      <c r="J165" s="12">
        <v>-37.1</v>
      </c>
      <c r="K165" s="14" t="s">
        <v>217</v>
      </c>
      <c r="L165" s="9" t="str">
        <f t="shared" si="31"/>
        <v>N/A</v>
      </c>
    </row>
    <row r="166" spans="1:12" x14ac:dyDescent="0.25">
      <c r="A166" s="42" t="s">
        <v>1621</v>
      </c>
      <c r="B166" s="33" t="s">
        <v>217</v>
      </c>
      <c r="C166" s="34">
        <v>11</v>
      </c>
      <c r="D166" s="11" t="str">
        <f t="shared" si="28"/>
        <v>N/A</v>
      </c>
      <c r="E166" s="34">
        <v>11</v>
      </c>
      <c r="F166" s="11" t="str">
        <f t="shared" si="29"/>
        <v>N/A</v>
      </c>
      <c r="G166" s="34">
        <v>11</v>
      </c>
      <c r="H166" s="11" t="str">
        <f t="shared" si="30"/>
        <v>N/A</v>
      </c>
      <c r="I166" s="12">
        <v>0</v>
      </c>
      <c r="J166" s="12">
        <v>0</v>
      </c>
      <c r="K166" s="14" t="s">
        <v>217</v>
      </c>
      <c r="L166" s="9" t="str">
        <f t="shared" si="31"/>
        <v>N/A</v>
      </c>
    </row>
    <row r="167" spans="1:12" x14ac:dyDescent="0.25">
      <c r="A167" s="42" t="s">
        <v>1622</v>
      </c>
      <c r="B167" s="33" t="s">
        <v>217</v>
      </c>
      <c r="C167" s="34">
        <v>16</v>
      </c>
      <c r="D167" s="11" t="str">
        <f t="shared" si="28"/>
        <v>N/A</v>
      </c>
      <c r="E167" s="34">
        <v>18</v>
      </c>
      <c r="F167" s="11" t="str">
        <f t="shared" si="29"/>
        <v>N/A</v>
      </c>
      <c r="G167" s="34">
        <v>18</v>
      </c>
      <c r="H167" s="11" t="str">
        <f t="shared" si="30"/>
        <v>N/A</v>
      </c>
      <c r="I167" s="12">
        <v>12.5</v>
      </c>
      <c r="J167" s="12">
        <v>0</v>
      </c>
      <c r="K167" s="14" t="s">
        <v>217</v>
      </c>
      <c r="L167" s="9" t="str">
        <f t="shared" si="31"/>
        <v>N/A</v>
      </c>
    </row>
    <row r="168" spans="1:12" x14ac:dyDescent="0.25">
      <c r="A168" s="42" t="s">
        <v>125</v>
      </c>
      <c r="B168" s="33" t="s">
        <v>217</v>
      </c>
      <c r="C168" s="43">
        <v>466643</v>
      </c>
      <c r="D168" s="11" t="str">
        <f t="shared" si="28"/>
        <v>N/A</v>
      </c>
      <c r="E168" s="43">
        <v>450551</v>
      </c>
      <c r="F168" s="11" t="str">
        <f t="shared" si="29"/>
        <v>N/A</v>
      </c>
      <c r="G168" s="43">
        <v>390452</v>
      </c>
      <c r="H168" s="11" t="str">
        <f t="shared" si="30"/>
        <v>N/A</v>
      </c>
      <c r="I168" s="12">
        <v>-3.45</v>
      </c>
      <c r="J168" s="12">
        <v>-13.3</v>
      </c>
      <c r="K168" s="14" t="s">
        <v>217</v>
      </c>
      <c r="L168" s="9" t="str">
        <f t="shared" si="31"/>
        <v>N/A</v>
      </c>
    </row>
    <row r="169" spans="1:12" x14ac:dyDescent="0.25">
      <c r="A169" s="42" t="s">
        <v>1623</v>
      </c>
      <c r="B169" s="33" t="s">
        <v>217</v>
      </c>
      <c r="C169" s="43">
        <v>411737</v>
      </c>
      <c r="D169" s="11" t="str">
        <f t="shared" si="28"/>
        <v>N/A</v>
      </c>
      <c r="E169" s="43">
        <v>282392</v>
      </c>
      <c r="F169" s="11" t="str">
        <f t="shared" si="29"/>
        <v>N/A</v>
      </c>
      <c r="G169" s="43">
        <v>355433</v>
      </c>
      <c r="H169" s="11" t="str">
        <f t="shared" si="30"/>
        <v>N/A</v>
      </c>
      <c r="I169" s="12">
        <v>-31.4</v>
      </c>
      <c r="J169" s="12">
        <v>25.87</v>
      </c>
      <c r="K169" s="14" t="s">
        <v>217</v>
      </c>
      <c r="L169" s="9" t="str">
        <f t="shared" si="31"/>
        <v>N/A</v>
      </c>
    </row>
    <row r="170" spans="1:12" x14ac:dyDescent="0.25">
      <c r="A170" s="42" t="s">
        <v>1380</v>
      </c>
      <c r="B170" s="33" t="s">
        <v>217</v>
      </c>
      <c r="C170" s="43">
        <v>303089</v>
      </c>
      <c r="D170" s="11" t="str">
        <f t="shared" si="28"/>
        <v>N/A</v>
      </c>
      <c r="E170" s="43">
        <v>373352</v>
      </c>
      <c r="F170" s="11" t="str">
        <f t="shared" si="29"/>
        <v>N/A</v>
      </c>
      <c r="G170" s="43">
        <v>340395</v>
      </c>
      <c r="H170" s="11" t="str">
        <f t="shared" si="30"/>
        <v>N/A</v>
      </c>
      <c r="I170" s="12">
        <v>23.18</v>
      </c>
      <c r="J170" s="12">
        <v>-8.83</v>
      </c>
      <c r="K170" s="14" t="s">
        <v>217</v>
      </c>
      <c r="L170" s="9" t="str">
        <f t="shared" si="31"/>
        <v>N/A</v>
      </c>
    </row>
    <row r="171" spans="1:12" x14ac:dyDescent="0.25">
      <c r="A171" s="42" t="s">
        <v>1617</v>
      </c>
      <c r="B171" s="33" t="s">
        <v>217</v>
      </c>
      <c r="C171" s="43">
        <v>222967</v>
      </c>
      <c r="D171" s="11" t="str">
        <f t="shared" si="28"/>
        <v>N/A</v>
      </c>
      <c r="E171" s="43">
        <v>450146</v>
      </c>
      <c r="F171" s="11" t="str">
        <f t="shared" si="29"/>
        <v>N/A</v>
      </c>
      <c r="G171" s="43">
        <v>237992</v>
      </c>
      <c r="H171" s="11" t="str">
        <f t="shared" si="30"/>
        <v>N/A</v>
      </c>
      <c r="I171" s="12">
        <v>101.9</v>
      </c>
      <c r="J171" s="12">
        <v>-47.1</v>
      </c>
      <c r="K171" s="14" t="s">
        <v>217</v>
      </c>
      <c r="L171" s="9" t="str">
        <f t="shared" si="31"/>
        <v>N/A</v>
      </c>
    </row>
    <row r="172" spans="1:12" x14ac:dyDescent="0.25">
      <c r="A172" s="42" t="s">
        <v>1618</v>
      </c>
      <c r="B172" s="33" t="s">
        <v>217</v>
      </c>
      <c r="C172" s="43">
        <v>466643</v>
      </c>
      <c r="D172" s="11" t="str">
        <f t="shared" si="28"/>
        <v>N/A</v>
      </c>
      <c r="E172" s="43">
        <v>397554</v>
      </c>
      <c r="F172" s="11" t="str">
        <f t="shared" si="29"/>
        <v>N/A</v>
      </c>
      <c r="G172" s="43">
        <v>380948</v>
      </c>
      <c r="H172" s="11" t="str">
        <f t="shared" si="30"/>
        <v>N/A</v>
      </c>
      <c r="I172" s="12">
        <v>-14.8</v>
      </c>
      <c r="J172" s="12">
        <v>-4.18</v>
      </c>
      <c r="K172" s="14" t="s">
        <v>217</v>
      </c>
      <c r="L172" s="9" t="str">
        <f t="shared" si="31"/>
        <v>N/A</v>
      </c>
    </row>
    <row r="173" spans="1:12" ht="25" x14ac:dyDescent="0.25">
      <c r="A173" s="42" t="s">
        <v>1381</v>
      </c>
      <c r="B173" s="33" t="s">
        <v>217</v>
      </c>
      <c r="C173" s="43">
        <v>10344</v>
      </c>
      <c r="D173" s="11" t="str">
        <f t="shared" ref="D173:D187" si="32">IF($B173="N/A","N/A",IF(C173&gt;10,"No",IF(C173&lt;-10,"No","Yes")))</f>
        <v>N/A</v>
      </c>
      <c r="E173" s="43">
        <v>0</v>
      </c>
      <c r="F173" s="11" t="str">
        <f t="shared" ref="F173:F187" si="33">IF($B173="N/A","N/A",IF(E173&gt;10,"No",IF(E173&lt;-10,"No","Yes")))</f>
        <v>N/A</v>
      </c>
      <c r="G173" s="43">
        <v>0</v>
      </c>
      <c r="H173" s="11" t="str">
        <f t="shared" ref="H173:H187" si="34">IF($B173="N/A","N/A",IF(G173&gt;10,"No",IF(G173&lt;-10,"No","Yes")))</f>
        <v>N/A</v>
      </c>
      <c r="I173" s="12">
        <v>-100</v>
      </c>
      <c r="J173" s="12" t="s">
        <v>1742</v>
      </c>
      <c r="K173" s="41" t="s">
        <v>732</v>
      </c>
      <c r="L173" s="9" t="str">
        <f t="shared" ref="L173:L187" si="35">IF(J173="Div by 0", "N/A", IF(K173="N/A","N/A", IF(J173&gt;VALUE(MID(K173,1,2)), "No", IF(J173&lt;-1*VALUE(MID(K173,1,2)), "No", "Yes"))))</f>
        <v>N/A</v>
      </c>
    </row>
    <row r="174" spans="1:12" x14ac:dyDescent="0.25">
      <c r="A174" s="42" t="s">
        <v>649</v>
      </c>
      <c r="B174" s="33" t="s">
        <v>217</v>
      </c>
      <c r="C174" s="34">
        <v>132</v>
      </c>
      <c r="D174" s="11" t="str">
        <f t="shared" si="32"/>
        <v>N/A</v>
      </c>
      <c r="E174" s="34">
        <v>0</v>
      </c>
      <c r="F174" s="11" t="str">
        <f t="shared" si="33"/>
        <v>N/A</v>
      </c>
      <c r="G174" s="34">
        <v>0</v>
      </c>
      <c r="H174" s="11" t="str">
        <f t="shared" si="34"/>
        <v>N/A</v>
      </c>
      <c r="I174" s="12">
        <v>-100</v>
      </c>
      <c r="J174" s="12" t="s">
        <v>1742</v>
      </c>
      <c r="K174" s="41" t="s">
        <v>732</v>
      </c>
      <c r="L174" s="9" t="str">
        <f t="shared" si="35"/>
        <v>N/A</v>
      </c>
    </row>
    <row r="175" spans="1:12" x14ac:dyDescent="0.25">
      <c r="A175" s="42" t="s">
        <v>1382</v>
      </c>
      <c r="B175" s="33" t="s">
        <v>217</v>
      </c>
      <c r="C175" s="43">
        <v>78.363636364000001</v>
      </c>
      <c r="D175" s="11" t="str">
        <f t="shared" si="32"/>
        <v>N/A</v>
      </c>
      <c r="E175" s="43" t="s">
        <v>1742</v>
      </c>
      <c r="F175" s="11" t="str">
        <f t="shared" si="33"/>
        <v>N/A</v>
      </c>
      <c r="G175" s="43" t="s">
        <v>1742</v>
      </c>
      <c r="H175" s="11" t="str">
        <f t="shared" si="34"/>
        <v>N/A</v>
      </c>
      <c r="I175" s="12" t="s">
        <v>1742</v>
      </c>
      <c r="J175" s="12" t="s">
        <v>1742</v>
      </c>
      <c r="K175" s="41" t="s">
        <v>732</v>
      </c>
      <c r="L175" s="9" t="str">
        <f t="shared" si="35"/>
        <v>N/A</v>
      </c>
    </row>
    <row r="176" spans="1:12" ht="25" x14ac:dyDescent="0.25">
      <c r="A176" s="42" t="s">
        <v>1383</v>
      </c>
      <c r="B176" s="33" t="s">
        <v>217</v>
      </c>
      <c r="C176" s="43">
        <v>757905</v>
      </c>
      <c r="D176" s="11" t="str">
        <f t="shared" si="32"/>
        <v>N/A</v>
      </c>
      <c r="E176" s="43">
        <v>1166148</v>
      </c>
      <c r="F176" s="11" t="str">
        <f t="shared" si="33"/>
        <v>N/A</v>
      </c>
      <c r="G176" s="43">
        <v>1162847</v>
      </c>
      <c r="H176" s="11" t="str">
        <f t="shared" si="34"/>
        <v>N/A</v>
      </c>
      <c r="I176" s="12">
        <v>53.86</v>
      </c>
      <c r="J176" s="12">
        <v>-0.28299999999999997</v>
      </c>
      <c r="K176" s="41" t="s">
        <v>732</v>
      </c>
      <c r="L176" s="9" t="str">
        <f t="shared" si="35"/>
        <v>Yes</v>
      </c>
    </row>
    <row r="177" spans="1:12" x14ac:dyDescent="0.25">
      <c r="A177" s="42" t="s">
        <v>516</v>
      </c>
      <c r="B177" s="33" t="s">
        <v>217</v>
      </c>
      <c r="C177" s="34">
        <v>7435</v>
      </c>
      <c r="D177" s="11" t="str">
        <f t="shared" si="32"/>
        <v>N/A</v>
      </c>
      <c r="E177" s="34">
        <v>7663</v>
      </c>
      <c r="F177" s="11" t="str">
        <f t="shared" si="33"/>
        <v>N/A</v>
      </c>
      <c r="G177" s="34">
        <v>7851</v>
      </c>
      <c r="H177" s="11" t="str">
        <f t="shared" si="34"/>
        <v>N/A</v>
      </c>
      <c r="I177" s="12">
        <v>3.0670000000000002</v>
      </c>
      <c r="J177" s="12">
        <v>2.4529999999999998</v>
      </c>
      <c r="K177" s="41" t="s">
        <v>732</v>
      </c>
      <c r="L177" s="9" t="str">
        <f t="shared" si="35"/>
        <v>Yes</v>
      </c>
    </row>
    <row r="178" spans="1:12" x14ac:dyDescent="0.25">
      <c r="A178" s="42" t="s">
        <v>1384</v>
      </c>
      <c r="B178" s="33" t="s">
        <v>217</v>
      </c>
      <c r="C178" s="43">
        <v>101.93745797</v>
      </c>
      <c r="D178" s="11" t="str">
        <f t="shared" si="32"/>
        <v>N/A</v>
      </c>
      <c r="E178" s="43">
        <v>152.17904214999999</v>
      </c>
      <c r="F178" s="11" t="str">
        <f t="shared" si="33"/>
        <v>N/A</v>
      </c>
      <c r="G178" s="43">
        <v>148.11450771</v>
      </c>
      <c r="H178" s="11" t="str">
        <f t="shared" si="34"/>
        <v>N/A</v>
      </c>
      <c r="I178" s="12">
        <v>49.29</v>
      </c>
      <c r="J178" s="12">
        <v>-2.67</v>
      </c>
      <c r="K178" s="41" t="s">
        <v>732</v>
      </c>
      <c r="L178" s="9" t="str">
        <f t="shared" si="35"/>
        <v>Yes</v>
      </c>
    </row>
    <row r="179" spans="1:12" ht="25" x14ac:dyDescent="0.25">
      <c r="A179" s="42" t="s">
        <v>1385</v>
      </c>
      <c r="B179" s="33" t="s">
        <v>217</v>
      </c>
      <c r="C179" s="43">
        <v>2088647</v>
      </c>
      <c r="D179" s="11" t="str">
        <f t="shared" si="32"/>
        <v>N/A</v>
      </c>
      <c r="E179" s="43">
        <v>2669663</v>
      </c>
      <c r="F179" s="11" t="str">
        <f t="shared" si="33"/>
        <v>N/A</v>
      </c>
      <c r="G179" s="43">
        <v>3121992</v>
      </c>
      <c r="H179" s="11" t="str">
        <f t="shared" si="34"/>
        <v>N/A</v>
      </c>
      <c r="I179" s="12">
        <v>27.82</v>
      </c>
      <c r="J179" s="12">
        <v>16.940000000000001</v>
      </c>
      <c r="K179" s="41" t="s">
        <v>732</v>
      </c>
      <c r="L179" s="9" t="str">
        <f t="shared" si="35"/>
        <v>Yes</v>
      </c>
    </row>
    <row r="180" spans="1:12" x14ac:dyDescent="0.25">
      <c r="A180" s="42" t="s">
        <v>517</v>
      </c>
      <c r="B180" s="33" t="s">
        <v>217</v>
      </c>
      <c r="C180" s="34">
        <v>15038</v>
      </c>
      <c r="D180" s="11" t="str">
        <f t="shared" si="32"/>
        <v>N/A</v>
      </c>
      <c r="E180" s="34">
        <v>17006</v>
      </c>
      <c r="F180" s="11" t="str">
        <f t="shared" si="33"/>
        <v>N/A</v>
      </c>
      <c r="G180" s="34">
        <v>18897</v>
      </c>
      <c r="H180" s="11" t="str">
        <f t="shared" si="34"/>
        <v>N/A</v>
      </c>
      <c r="I180" s="12">
        <v>13.09</v>
      </c>
      <c r="J180" s="12">
        <v>11.12</v>
      </c>
      <c r="K180" s="41" t="s">
        <v>732</v>
      </c>
      <c r="L180" s="9" t="str">
        <f t="shared" si="35"/>
        <v>Yes</v>
      </c>
    </row>
    <row r="181" spans="1:12" ht="25" x14ac:dyDescent="0.25">
      <c r="A181" s="42" t="s">
        <v>1386</v>
      </c>
      <c r="B181" s="33" t="s">
        <v>217</v>
      </c>
      <c r="C181" s="43">
        <v>138.89127543999999</v>
      </c>
      <c r="D181" s="11" t="str">
        <f t="shared" si="32"/>
        <v>N/A</v>
      </c>
      <c r="E181" s="43">
        <v>156.98359403000001</v>
      </c>
      <c r="F181" s="11" t="str">
        <f t="shared" si="33"/>
        <v>N/A</v>
      </c>
      <c r="G181" s="43">
        <v>165.21098587</v>
      </c>
      <c r="H181" s="11" t="str">
        <f t="shared" si="34"/>
        <v>N/A</v>
      </c>
      <c r="I181" s="12">
        <v>13.03</v>
      </c>
      <c r="J181" s="12">
        <v>5.2409999999999997</v>
      </c>
      <c r="K181" s="41" t="s">
        <v>732</v>
      </c>
      <c r="L181" s="9" t="str">
        <f t="shared" si="35"/>
        <v>Yes</v>
      </c>
    </row>
    <row r="182" spans="1:12" ht="25" x14ac:dyDescent="0.25">
      <c r="A182" s="42" t="s">
        <v>1387</v>
      </c>
      <c r="B182" s="33" t="s">
        <v>217</v>
      </c>
      <c r="C182" s="43">
        <v>0</v>
      </c>
      <c r="D182" s="11" t="str">
        <f t="shared" si="32"/>
        <v>N/A</v>
      </c>
      <c r="E182" s="43">
        <v>0</v>
      </c>
      <c r="F182" s="11" t="str">
        <f t="shared" si="33"/>
        <v>N/A</v>
      </c>
      <c r="G182" s="43">
        <v>0</v>
      </c>
      <c r="H182" s="11" t="str">
        <f t="shared" si="34"/>
        <v>N/A</v>
      </c>
      <c r="I182" s="12" t="s">
        <v>1742</v>
      </c>
      <c r="J182" s="12" t="s">
        <v>1742</v>
      </c>
      <c r="K182" s="41" t="s">
        <v>732</v>
      </c>
      <c r="L182" s="9" t="str">
        <f t="shared" si="35"/>
        <v>N/A</v>
      </c>
    </row>
    <row r="183" spans="1:12" x14ac:dyDescent="0.25">
      <c r="A183" s="42" t="s">
        <v>518</v>
      </c>
      <c r="B183" s="33" t="s">
        <v>217</v>
      </c>
      <c r="C183" s="34">
        <v>0</v>
      </c>
      <c r="D183" s="11" t="str">
        <f t="shared" si="32"/>
        <v>N/A</v>
      </c>
      <c r="E183" s="34">
        <v>0</v>
      </c>
      <c r="F183" s="11" t="str">
        <f t="shared" si="33"/>
        <v>N/A</v>
      </c>
      <c r="G183" s="34">
        <v>0</v>
      </c>
      <c r="H183" s="11" t="str">
        <f t="shared" si="34"/>
        <v>N/A</v>
      </c>
      <c r="I183" s="12" t="s">
        <v>1742</v>
      </c>
      <c r="J183" s="12" t="s">
        <v>1742</v>
      </c>
      <c r="K183" s="41" t="s">
        <v>732</v>
      </c>
      <c r="L183" s="9" t="str">
        <f t="shared" si="35"/>
        <v>N/A</v>
      </c>
    </row>
    <row r="184" spans="1:12" x14ac:dyDescent="0.25">
      <c r="A184" s="42" t="s">
        <v>1388</v>
      </c>
      <c r="B184" s="33" t="s">
        <v>217</v>
      </c>
      <c r="C184" s="43" t="s">
        <v>1742</v>
      </c>
      <c r="D184" s="11" t="str">
        <f t="shared" si="32"/>
        <v>N/A</v>
      </c>
      <c r="E184" s="43" t="s">
        <v>1742</v>
      </c>
      <c r="F184" s="11" t="str">
        <f t="shared" si="33"/>
        <v>N/A</v>
      </c>
      <c r="G184" s="43" t="s">
        <v>1742</v>
      </c>
      <c r="H184" s="11" t="str">
        <f t="shared" si="34"/>
        <v>N/A</v>
      </c>
      <c r="I184" s="12" t="s">
        <v>1742</v>
      </c>
      <c r="J184" s="12" t="s">
        <v>1742</v>
      </c>
      <c r="K184" s="41" t="s">
        <v>732</v>
      </c>
      <c r="L184" s="9" t="str">
        <f t="shared" si="35"/>
        <v>N/A</v>
      </c>
    </row>
    <row r="185" spans="1:12" ht="25" x14ac:dyDescent="0.25">
      <c r="A185" s="42" t="s">
        <v>1389</v>
      </c>
      <c r="B185" s="33" t="s">
        <v>217</v>
      </c>
      <c r="C185" s="43">
        <v>573366669</v>
      </c>
      <c r="D185" s="11" t="str">
        <f t="shared" si="32"/>
        <v>N/A</v>
      </c>
      <c r="E185" s="43">
        <v>574972660</v>
      </c>
      <c r="F185" s="11" t="str">
        <f t="shared" si="33"/>
        <v>N/A</v>
      </c>
      <c r="G185" s="43">
        <v>646259651</v>
      </c>
      <c r="H185" s="11" t="str">
        <f t="shared" si="34"/>
        <v>N/A</v>
      </c>
      <c r="I185" s="12">
        <v>0.28010000000000002</v>
      </c>
      <c r="J185" s="12">
        <v>12.4</v>
      </c>
      <c r="K185" s="41" t="s">
        <v>732</v>
      </c>
      <c r="L185" s="9" t="str">
        <f t="shared" si="35"/>
        <v>Yes</v>
      </c>
    </row>
    <row r="186" spans="1:12" ht="25" x14ac:dyDescent="0.25">
      <c r="A186" s="42" t="s">
        <v>519</v>
      </c>
      <c r="B186" s="33" t="s">
        <v>217</v>
      </c>
      <c r="C186" s="34">
        <v>31500</v>
      </c>
      <c r="D186" s="11" t="str">
        <f t="shared" si="32"/>
        <v>N/A</v>
      </c>
      <c r="E186" s="34">
        <v>34742</v>
      </c>
      <c r="F186" s="11" t="str">
        <f t="shared" si="33"/>
        <v>N/A</v>
      </c>
      <c r="G186" s="34">
        <v>36366</v>
      </c>
      <c r="H186" s="11" t="str">
        <f t="shared" si="34"/>
        <v>N/A</v>
      </c>
      <c r="I186" s="12">
        <v>10.29</v>
      </c>
      <c r="J186" s="12">
        <v>4.6740000000000004</v>
      </c>
      <c r="K186" s="41" t="s">
        <v>732</v>
      </c>
      <c r="L186" s="9" t="str">
        <f t="shared" si="35"/>
        <v>Yes</v>
      </c>
    </row>
    <row r="187" spans="1:12" ht="25" x14ac:dyDescent="0.25">
      <c r="A187" s="42" t="s">
        <v>1390</v>
      </c>
      <c r="B187" s="33" t="s">
        <v>217</v>
      </c>
      <c r="C187" s="43">
        <v>18202.116475999999</v>
      </c>
      <c r="D187" s="11" t="str">
        <f t="shared" si="32"/>
        <v>N/A</v>
      </c>
      <c r="E187" s="43">
        <v>16549.78585</v>
      </c>
      <c r="F187" s="11" t="str">
        <f t="shared" si="33"/>
        <v>N/A</v>
      </c>
      <c r="G187" s="43">
        <v>17770.985288</v>
      </c>
      <c r="H187" s="11" t="str">
        <f t="shared" si="34"/>
        <v>N/A</v>
      </c>
      <c r="I187" s="12">
        <v>-9.08</v>
      </c>
      <c r="J187" s="12">
        <v>7.3789999999999996</v>
      </c>
      <c r="K187" s="41" t="s">
        <v>732</v>
      </c>
      <c r="L187" s="9" t="str">
        <f t="shared" si="35"/>
        <v>Yes</v>
      </c>
    </row>
    <row r="188" spans="1:12" x14ac:dyDescent="0.25">
      <c r="A188" s="4" t="s">
        <v>1391</v>
      </c>
      <c r="B188" s="33" t="s">
        <v>217</v>
      </c>
      <c r="C188" s="43">
        <v>608323447</v>
      </c>
      <c r="D188" s="11" t="str">
        <f t="shared" ref="D188:D203" si="36">IF($B188="N/A","N/A",IF(C188&gt;10,"No",IF(C188&lt;-10,"No","Yes")))</f>
        <v>N/A</v>
      </c>
      <c r="E188" s="43">
        <v>591187145</v>
      </c>
      <c r="F188" s="11" t="str">
        <f t="shared" ref="F188:F203" si="37">IF($B188="N/A","N/A",IF(E188&gt;10,"No",IF(E188&lt;-10,"No","Yes")))</f>
        <v>N/A</v>
      </c>
      <c r="G188" s="43">
        <v>662114268</v>
      </c>
      <c r="H188" s="11" t="str">
        <f t="shared" ref="H188:H203" si="38">IF($B188="N/A","N/A",IF(G188&gt;10,"No",IF(G188&lt;-10,"No","Yes")))</f>
        <v>N/A</v>
      </c>
      <c r="I188" s="12">
        <v>-2.82</v>
      </c>
      <c r="J188" s="12">
        <v>12</v>
      </c>
      <c r="K188" s="41" t="s">
        <v>732</v>
      </c>
      <c r="L188" s="9" t="str">
        <f t="shared" ref="L188:L203" si="39">IF(J188="Div by 0", "N/A", IF(K188="N/A","N/A", IF(J188&gt;VALUE(MID(K188,1,2)), "No", IF(J188&lt;-1*VALUE(MID(K188,1,2)), "No", "Yes"))))</f>
        <v>Yes</v>
      </c>
    </row>
    <row r="189" spans="1:12" x14ac:dyDescent="0.25">
      <c r="A189" s="4" t="s">
        <v>1488</v>
      </c>
      <c r="B189" s="33" t="s">
        <v>217</v>
      </c>
      <c r="C189" s="34">
        <v>42432</v>
      </c>
      <c r="D189" s="11" t="str">
        <f t="shared" si="36"/>
        <v>N/A</v>
      </c>
      <c r="E189" s="34">
        <v>40365</v>
      </c>
      <c r="F189" s="11" t="str">
        <f t="shared" si="37"/>
        <v>N/A</v>
      </c>
      <c r="G189" s="34">
        <v>41812</v>
      </c>
      <c r="H189" s="11" t="str">
        <f t="shared" si="38"/>
        <v>N/A</v>
      </c>
      <c r="I189" s="12">
        <v>-4.87</v>
      </c>
      <c r="J189" s="12">
        <v>3.585</v>
      </c>
      <c r="K189" s="41" t="s">
        <v>732</v>
      </c>
      <c r="L189" s="9" t="str">
        <f t="shared" si="39"/>
        <v>Yes</v>
      </c>
    </row>
    <row r="190" spans="1:12" x14ac:dyDescent="0.25">
      <c r="A190" s="4" t="s">
        <v>1489</v>
      </c>
      <c r="B190" s="33" t="s">
        <v>217</v>
      </c>
      <c r="C190" s="43">
        <v>14336.43116</v>
      </c>
      <c r="D190" s="11" t="str">
        <f t="shared" si="36"/>
        <v>N/A</v>
      </c>
      <c r="E190" s="43">
        <v>14646.033568999999</v>
      </c>
      <c r="F190" s="11" t="str">
        <f t="shared" si="37"/>
        <v>N/A</v>
      </c>
      <c r="G190" s="43">
        <v>15835.508179</v>
      </c>
      <c r="H190" s="11" t="str">
        <f t="shared" si="38"/>
        <v>N/A</v>
      </c>
      <c r="I190" s="12">
        <v>2.16</v>
      </c>
      <c r="J190" s="12">
        <v>8.1210000000000004</v>
      </c>
      <c r="K190" s="41" t="s">
        <v>732</v>
      </c>
      <c r="L190" s="9" t="str">
        <f t="shared" si="39"/>
        <v>Yes</v>
      </c>
    </row>
    <row r="191" spans="1:12" x14ac:dyDescent="0.25">
      <c r="A191" s="4" t="s">
        <v>1490</v>
      </c>
      <c r="B191" s="33" t="s">
        <v>217</v>
      </c>
      <c r="C191" s="43">
        <v>7363.9875099000001</v>
      </c>
      <c r="D191" s="11" t="str">
        <f t="shared" si="36"/>
        <v>N/A</v>
      </c>
      <c r="E191" s="43">
        <v>8124.2217232000003</v>
      </c>
      <c r="F191" s="11" t="str">
        <f t="shared" si="37"/>
        <v>N/A</v>
      </c>
      <c r="G191" s="43">
        <v>8491.3690337999997</v>
      </c>
      <c r="H191" s="11" t="str">
        <f t="shared" si="38"/>
        <v>N/A</v>
      </c>
      <c r="I191" s="12">
        <v>10.32</v>
      </c>
      <c r="J191" s="12">
        <v>4.5190000000000001</v>
      </c>
      <c r="K191" s="41" t="s">
        <v>732</v>
      </c>
      <c r="L191" s="9" t="str">
        <f t="shared" si="39"/>
        <v>Yes</v>
      </c>
    </row>
    <row r="192" spans="1:12" x14ac:dyDescent="0.25">
      <c r="A192" s="4" t="s">
        <v>1491</v>
      </c>
      <c r="B192" s="33" t="s">
        <v>217</v>
      </c>
      <c r="C192" s="43">
        <v>19333.877886999999</v>
      </c>
      <c r="D192" s="11" t="str">
        <f t="shared" si="36"/>
        <v>N/A</v>
      </c>
      <c r="E192" s="43">
        <v>18759.386642000001</v>
      </c>
      <c r="F192" s="11" t="str">
        <f t="shared" si="37"/>
        <v>N/A</v>
      </c>
      <c r="G192" s="43">
        <v>20545.527622000001</v>
      </c>
      <c r="H192" s="11" t="str">
        <f t="shared" si="38"/>
        <v>N/A</v>
      </c>
      <c r="I192" s="12">
        <v>-2.97</v>
      </c>
      <c r="J192" s="12">
        <v>9.5210000000000008</v>
      </c>
      <c r="K192" s="41" t="s">
        <v>732</v>
      </c>
      <c r="L192" s="9" t="str">
        <f t="shared" si="39"/>
        <v>Yes</v>
      </c>
    </row>
    <row r="193" spans="1:12" x14ac:dyDescent="0.25">
      <c r="A193" s="42" t="s">
        <v>1492</v>
      </c>
      <c r="B193" s="33" t="s">
        <v>217</v>
      </c>
      <c r="C193" s="9">
        <v>13.407228124</v>
      </c>
      <c r="D193" s="11" t="str">
        <f t="shared" si="36"/>
        <v>N/A</v>
      </c>
      <c r="E193" s="9">
        <v>11.456166293000001</v>
      </c>
      <c r="F193" s="11" t="str">
        <f t="shared" si="37"/>
        <v>N/A</v>
      </c>
      <c r="G193" s="9">
        <v>11.591101254</v>
      </c>
      <c r="H193" s="11" t="str">
        <f t="shared" si="38"/>
        <v>N/A</v>
      </c>
      <c r="I193" s="12">
        <v>-14.6</v>
      </c>
      <c r="J193" s="12">
        <v>1.1779999999999999</v>
      </c>
      <c r="K193" s="41" t="s">
        <v>732</v>
      </c>
      <c r="L193" s="9" t="str">
        <f t="shared" si="39"/>
        <v>Yes</v>
      </c>
    </row>
    <row r="194" spans="1:12" x14ac:dyDescent="0.25">
      <c r="A194" s="42" t="s">
        <v>1493</v>
      </c>
      <c r="B194" s="33" t="s">
        <v>217</v>
      </c>
      <c r="C194" s="9">
        <v>9.6843050112999993</v>
      </c>
      <c r="D194" s="11" t="str">
        <f t="shared" si="36"/>
        <v>N/A</v>
      </c>
      <c r="E194" s="9">
        <v>7.5943384734999997</v>
      </c>
      <c r="F194" s="11" t="str">
        <f t="shared" si="37"/>
        <v>N/A</v>
      </c>
      <c r="G194" s="9">
        <v>7.7089483504</v>
      </c>
      <c r="H194" s="11" t="str">
        <f t="shared" si="38"/>
        <v>N/A</v>
      </c>
      <c r="I194" s="12">
        <v>-21.6</v>
      </c>
      <c r="J194" s="12">
        <v>1.5089999999999999</v>
      </c>
      <c r="K194" s="41" t="s">
        <v>732</v>
      </c>
      <c r="L194" s="9" t="str">
        <f t="shared" si="39"/>
        <v>Yes</v>
      </c>
    </row>
    <row r="195" spans="1:12" x14ac:dyDescent="0.25">
      <c r="A195" s="42" t="s">
        <v>1494</v>
      </c>
      <c r="B195" s="33" t="s">
        <v>217</v>
      </c>
      <c r="C195" s="9">
        <v>18.7404774</v>
      </c>
      <c r="D195" s="11" t="str">
        <f t="shared" si="36"/>
        <v>N/A</v>
      </c>
      <c r="E195" s="9">
        <v>17.141689581000001</v>
      </c>
      <c r="F195" s="11" t="str">
        <f t="shared" si="37"/>
        <v>N/A</v>
      </c>
      <c r="G195" s="9">
        <v>17.429001574000001</v>
      </c>
      <c r="H195" s="11" t="str">
        <f t="shared" si="38"/>
        <v>N/A</v>
      </c>
      <c r="I195" s="12">
        <v>-8.5299999999999994</v>
      </c>
      <c r="J195" s="12">
        <v>1.6759999999999999</v>
      </c>
      <c r="K195" s="41" t="s">
        <v>732</v>
      </c>
      <c r="L195" s="9" t="str">
        <f t="shared" si="39"/>
        <v>Yes</v>
      </c>
    </row>
    <row r="196" spans="1:12" x14ac:dyDescent="0.25">
      <c r="A196" s="4" t="s">
        <v>1403</v>
      </c>
      <c r="B196" s="33" t="s">
        <v>217</v>
      </c>
      <c r="C196" s="43">
        <v>573366669</v>
      </c>
      <c r="D196" s="11" t="str">
        <f t="shared" si="36"/>
        <v>N/A</v>
      </c>
      <c r="E196" s="43">
        <v>574972660</v>
      </c>
      <c r="F196" s="11" t="str">
        <f t="shared" si="37"/>
        <v>N/A</v>
      </c>
      <c r="G196" s="43">
        <v>646259651</v>
      </c>
      <c r="H196" s="11" t="str">
        <f t="shared" si="38"/>
        <v>N/A</v>
      </c>
      <c r="I196" s="12">
        <v>0.28010000000000002</v>
      </c>
      <c r="J196" s="12">
        <v>12.4</v>
      </c>
      <c r="K196" s="41" t="s">
        <v>732</v>
      </c>
      <c r="L196" s="9" t="str">
        <f t="shared" si="39"/>
        <v>Yes</v>
      </c>
    </row>
    <row r="197" spans="1:12" x14ac:dyDescent="0.25">
      <c r="A197" s="4" t="s">
        <v>1495</v>
      </c>
      <c r="B197" s="33" t="s">
        <v>217</v>
      </c>
      <c r="C197" s="34">
        <v>31500</v>
      </c>
      <c r="D197" s="11" t="str">
        <f t="shared" si="36"/>
        <v>N/A</v>
      </c>
      <c r="E197" s="34">
        <v>34742</v>
      </c>
      <c r="F197" s="11" t="str">
        <f t="shared" si="37"/>
        <v>N/A</v>
      </c>
      <c r="G197" s="34">
        <v>36366</v>
      </c>
      <c r="H197" s="11" t="str">
        <f t="shared" si="38"/>
        <v>N/A</v>
      </c>
      <c r="I197" s="12">
        <v>10.29</v>
      </c>
      <c r="J197" s="12">
        <v>4.6740000000000004</v>
      </c>
      <c r="K197" s="41" t="s">
        <v>732</v>
      </c>
      <c r="L197" s="9" t="str">
        <f t="shared" si="39"/>
        <v>Yes</v>
      </c>
    </row>
    <row r="198" spans="1:12" ht="25" x14ac:dyDescent="0.25">
      <c r="A198" s="4" t="s">
        <v>1496</v>
      </c>
      <c r="B198" s="33" t="s">
        <v>217</v>
      </c>
      <c r="C198" s="43">
        <v>18202.116475999999</v>
      </c>
      <c r="D198" s="11" t="str">
        <f t="shared" si="36"/>
        <v>N/A</v>
      </c>
      <c r="E198" s="43">
        <v>16549.78585</v>
      </c>
      <c r="F198" s="11" t="str">
        <f t="shared" si="37"/>
        <v>N/A</v>
      </c>
      <c r="G198" s="43">
        <v>17770.985288</v>
      </c>
      <c r="H198" s="11" t="str">
        <f t="shared" si="38"/>
        <v>N/A</v>
      </c>
      <c r="I198" s="12">
        <v>-9.08</v>
      </c>
      <c r="J198" s="12">
        <v>7.3789999999999996</v>
      </c>
      <c r="K198" s="41" t="s">
        <v>732</v>
      </c>
      <c r="L198" s="9" t="str">
        <f t="shared" si="39"/>
        <v>Yes</v>
      </c>
    </row>
    <row r="199" spans="1:12" ht="25" x14ac:dyDescent="0.25">
      <c r="A199" s="4" t="s">
        <v>1497</v>
      </c>
      <c r="B199" s="33" t="s">
        <v>217</v>
      </c>
      <c r="C199" s="43">
        <v>9459.9369511000004</v>
      </c>
      <c r="D199" s="11" t="str">
        <f t="shared" si="36"/>
        <v>N/A</v>
      </c>
      <c r="E199" s="43">
        <v>8769.4409369999994</v>
      </c>
      <c r="F199" s="11" t="str">
        <f t="shared" si="37"/>
        <v>N/A</v>
      </c>
      <c r="G199" s="43">
        <v>9171.4649738000007</v>
      </c>
      <c r="H199" s="11" t="str">
        <f t="shared" si="38"/>
        <v>N/A</v>
      </c>
      <c r="I199" s="12">
        <v>-7.3</v>
      </c>
      <c r="J199" s="12">
        <v>4.5839999999999996</v>
      </c>
      <c r="K199" s="41" t="s">
        <v>732</v>
      </c>
      <c r="L199" s="9" t="str">
        <f t="shared" si="39"/>
        <v>Yes</v>
      </c>
    </row>
    <row r="200" spans="1:12" ht="25" x14ac:dyDescent="0.25">
      <c r="A200" s="4" t="s">
        <v>1498</v>
      </c>
      <c r="B200" s="33" t="s">
        <v>217</v>
      </c>
      <c r="C200" s="43">
        <v>23635.257218999999</v>
      </c>
      <c r="D200" s="11" t="str">
        <f t="shared" si="36"/>
        <v>N/A</v>
      </c>
      <c r="E200" s="43">
        <v>21803.812030000001</v>
      </c>
      <c r="F200" s="11" t="str">
        <f t="shared" si="37"/>
        <v>N/A</v>
      </c>
      <c r="G200" s="43">
        <v>23604.14198</v>
      </c>
      <c r="H200" s="11" t="str">
        <f t="shared" si="38"/>
        <v>N/A</v>
      </c>
      <c r="I200" s="12">
        <v>-7.75</v>
      </c>
      <c r="J200" s="12">
        <v>8.2569999999999997</v>
      </c>
      <c r="K200" s="41" t="s">
        <v>732</v>
      </c>
      <c r="L200" s="9" t="str">
        <f t="shared" si="39"/>
        <v>Yes</v>
      </c>
    </row>
    <row r="201" spans="1:12" ht="25" x14ac:dyDescent="0.25">
      <c r="A201" s="4" t="s">
        <v>1499</v>
      </c>
      <c r="B201" s="33" t="s">
        <v>217</v>
      </c>
      <c r="C201" s="9">
        <v>9.9530468962</v>
      </c>
      <c r="D201" s="11" t="str">
        <f t="shared" si="36"/>
        <v>N/A</v>
      </c>
      <c r="E201" s="9">
        <v>9.8602781947999993</v>
      </c>
      <c r="F201" s="11" t="str">
        <f t="shared" si="37"/>
        <v>N/A</v>
      </c>
      <c r="G201" s="9">
        <v>10.081363919999999</v>
      </c>
      <c r="H201" s="11" t="str">
        <f t="shared" si="38"/>
        <v>N/A</v>
      </c>
      <c r="I201" s="12">
        <v>-0.93200000000000005</v>
      </c>
      <c r="J201" s="12">
        <v>2.242</v>
      </c>
      <c r="K201" s="41" t="s">
        <v>732</v>
      </c>
      <c r="L201" s="9" t="str">
        <f t="shared" si="39"/>
        <v>Yes</v>
      </c>
    </row>
    <row r="202" spans="1:12" ht="25" x14ac:dyDescent="0.25">
      <c r="A202" s="4" t="s">
        <v>1500</v>
      </c>
      <c r="B202" s="33" t="s">
        <v>217</v>
      </c>
      <c r="C202" s="9">
        <v>6.6061694069000003</v>
      </c>
      <c r="D202" s="11" t="str">
        <f t="shared" si="36"/>
        <v>N/A</v>
      </c>
      <c r="E202" s="9">
        <v>6.8220906720999999</v>
      </c>
      <c r="F202" s="11" t="str">
        <f t="shared" si="37"/>
        <v>N/A</v>
      </c>
      <c r="G202" s="9">
        <v>6.9381007486000001</v>
      </c>
      <c r="H202" s="11" t="str">
        <f t="shared" si="38"/>
        <v>N/A</v>
      </c>
      <c r="I202" s="12">
        <v>3.2679999999999998</v>
      </c>
      <c r="J202" s="12">
        <v>1.7010000000000001</v>
      </c>
      <c r="K202" s="41" t="s">
        <v>732</v>
      </c>
      <c r="L202" s="9" t="str">
        <f t="shared" si="39"/>
        <v>Yes</v>
      </c>
    </row>
    <row r="203" spans="1:12" ht="25" x14ac:dyDescent="0.25">
      <c r="A203" s="4" t="s">
        <v>1501</v>
      </c>
      <c r="B203" s="33" t="s">
        <v>217</v>
      </c>
      <c r="C203" s="9">
        <v>14.726014418</v>
      </c>
      <c r="D203" s="11" t="str">
        <f t="shared" si="36"/>
        <v>N/A</v>
      </c>
      <c r="E203" s="9">
        <v>14.359429003000001</v>
      </c>
      <c r="F203" s="11" t="str">
        <f t="shared" si="37"/>
        <v>N/A</v>
      </c>
      <c r="G203" s="9">
        <v>14.825840005</v>
      </c>
      <c r="H203" s="11" t="str">
        <f t="shared" si="38"/>
        <v>N/A</v>
      </c>
      <c r="I203" s="12">
        <v>-2.4900000000000002</v>
      </c>
      <c r="J203" s="12">
        <v>3.2480000000000002</v>
      </c>
      <c r="K203" s="41" t="s">
        <v>732</v>
      </c>
      <c r="L203" s="9" t="str">
        <f t="shared" si="39"/>
        <v>Yes</v>
      </c>
    </row>
    <row r="204" spans="1:12" x14ac:dyDescent="0.25">
      <c r="A204" s="151" t="s">
        <v>1648</v>
      </c>
      <c r="B204" s="152"/>
      <c r="C204" s="152"/>
      <c r="D204" s="152"/>
      <c r="E204" s="152"/>
      <c r="F204" s="152"/>
      <c r="G204" s="152"/>
      <c r="H204" s="152"/>
      <c r="I204" s="152"/>
      <c r="J204" s="152"/>
      <c r="K204" s="152"/>
      <c r="L204" s="153"/>
    </row>
    <row r="205" spans="1:12" x14ac:dyDescent="0.25">
      <c r="A205" s="145" t="s">
        <v>1646</v>
      </c>
      <c r="B205" s="146"/>
      <c r="C205" s="146"/>
      <c r="D205" s="146"/>
      <c r="E205" s="146"/>
      <c r="F205" s="146"/>
      <c r="G205" s="146"/>
      <c r="H205" s="146"/>
      <c r="I205" s="146"/>
      <c r="J205" s="146"/>
      <c r="K205" s="146"/>
      <c r="L205" s="147"/>
    </row>
    <row r="206" spans="1:12" x14ac:dyDescent="0.25">
      <c r="A206" s="47"/>
      <c r="B206" s="41"/>
    </row>
    <row r="207" spans="1:12" x14ac:dyDescent="0.25">
      <c r="B207" s="41"/>
    </row>
    <row r="208" spans="1:12" x14ac:dyDescent="0.25">
      <c r="A208" s="2"/>
      <c r="B208" s="41"/>
    </row>
    <row r="209" spans="1:2" x14ac:dyDescent="0.25">
      <c r="A209" s="2"/>
      <c r="B209" s="41"/>
    </row>
    <row r="210" spans="1:2" x14ac:dyDescent="0.25">
      <c r="B210" s="41"/>
    </row>
    <row r="211" spans="1:2" x14ac:dyDescent="0.25">
      <c r="A211" s="47"/>
      <c r="B211" s="41"/>
    </row>
    <row r="212" spans="1:2" x14ac:dyDescent="0.25">
      <c r="A212" s="47"/>
    </row>
    <row r="213" spans="1:2" x14ac:dyDescent="0.25">
      <c r="A213" s="47"/>
    </row>
    <row r="214" spans="1:2" x14ac:dyDescent="0.25">
      <c r="A214" s="47"/>
    </row>
    <row r="215" spans="1:2" x14ac:dyDescent="0.25">
      <c r="A215" s="47"/>
    </row>
    <row r="216" spans="1:2" x14ac:dyDescent="0.25">
      <c r="A216" s="47"/>
    </row>
    <row r="217" spans="1:2" x14ac:dyDescent="0.25">
      <c r="A217" s="47"/>
    </row>
    <row r="218" spans="1:2" x14ac:dyDescent="0.25">
      <c r="A218" s="47"/>
    </row>
  </sheetData>
  <mergeCells count="5">
    <mergeCell ref="A4:K4"/>
    <mergeCell ref="A2:L2"/>
    <mergeCell ref="A204:L204"/>
    <mergeCell ref="A205:L205"/>
    <mergeCell ref="A1:L1"/>
  </mergeCells>
  <printOptions headings="1"/>
  <pageMargins left="0.75" right="0.75" top="1" bottom="0.75" header="0.5" footer="0.5"/>
  <pageSetup scale="61" fitToHeight="20" orientation="landscape" useFirstPageNumber="1" r:id="rId1"/>
  <headerFooter alignWithMargins="0">
    <oddFooter>&amp;R&amp;A Page &amp;P</oddFooter>
  </headerFooter>
  <rowBreaks count="2" manualBreakCount="2">
    <brk id="46" max="16383" man="1"/>
    <brk id="152" max="16383" man="1"/>
  </rowBreak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12"/>
  <dimension ref="A1:L259"/>
  <sheetViews>
    <sheetView zoomScaleNormal="100" zoomScaleSheetLayoutView="80" workbookViewId="0">
      <pane xSplit="2" ySplit="5" topLeftCell="F20"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26" customWidth="1"/>
    <col min="2" max="2" width="10.7265625" style="26"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26"/>
  </cols>
  <sheetData>
    <row r="1" spans="1:12" s="17" customFormat="1" ht="18.75" customHeight="1" x14ac:dyDescent="0.25">
      <c r="A1" s="136" t="s">
        <v>1681</v>
      </c>
      <c r="B1" s="137"/>
      <c r="C1" s="137"/>
      <c r="D1" s="137"/>
      <c r="E1" s="137"/>
      <c r="F1" s="137"/>
      <c r="G1" s="137"/>
      <c r="H1" s="137"/>
      <c r="I1" s="137"/>
      <c r="J1" s="137"/>
      <c r="K1" s="137"/>
      <c r="L1" s="138"/>
    </row>
    <row r="2" spans="1:12" s="18" customFormat="1" ht="50.25" customHeight="1" x14ac:dyDescent="0.3">
      <c r="A2" s="154" t="s">
        <v>1611</v>
      </c>
      <c r="B2" s="155"/>
      <c r="C2" s="155"/>
      <c r="D2" s="155"/>
      <c r="E2" s="155"/>
      <c r="F2" s="155"/>
      <c r="G2" s="155"/>
      <c r="H2" s="155"/>
      <c r="I2" s="155"/>
      <c r="J2" s="155"/>
      <c r="K2" s="155"/>
      <c r="L2" s="156"/>
    </row>
    <row r="3" spans="1:12" s="18" customFormat="1" ht="13" x14ac:dyDescent="0.3">
      <c r="A3" s="134" t="s">
        <v>1741</v>
      </c>
      <c r="B3" s="19"/>
      <c r="C3" s="19"/>
      <c r="D3" s="19"/>
      <c r="E3" s="19"/>
      <c r="F3" s="19"/>
      <c r="G3" s="19"/>
      <c r="H3" s="19"/>
      <c r="I3" s="19"/>
      <c r="J3" s="19"/>
      <c r="K3" s="20"/>
    </row>
    <row r="4" spans="1:12" s="18" customFormat="1" ht="13" x14ac:dyDescent="0.3">
      <c r="A4" s="139" t="s">
        <v>650</v>
      </c>
      <c r="B4" s="140"/>
      <c r="C4" s="140"/>
      <c r="D4" s="140"/>
      <c r="E4" s="140"/>
      <c r="F4" s="140"/>
      <c r="G4" s="140"/>
      <c r="H4" s="140"/>
      <c r="I4" s="140"/>
      <c r="J4" s="140"/>
      <c r="K4" s="141"/>
    </row>
    <row r="5" spans="1:12" s="15" customFormat="1" ht="63" customHeight="1" x14ac:dyDescent="0.3">
      <c r="A5" s="37" t="s">
        <v>11</v>
      </c>
      <c r="B5" s="22" t="s">
        <v>216</v>
      </c>
      <c r="C5" s="22" t="s">
        <v>1670</v>
      </c>
      <c r="D5" s="22" t="s">
        <v>1676</v>
      </c>
      <c r="E5" s="22" t="s">
        <v>651</v>
      </c>
      <c r="F5" s="22" t="s">
        <v>1672</v>
      </c>
      <c r="G5" s="22" t="s">
        <v>652</v>
      </c>
      <c r="H5" s="22" t="s">
        <v>1673</v>
      </c>
      <c r="I5" s="38" t="s">
        <v>1674</v>
      </c>
      <c r="J5" s="38" t="s">
        <v>1675</v>
      </c>
      <c r="K5" s="39" t="s">
        <v>737</v>
      </c>
      <c r="L5" s="40" t="s">
        <v>736</v>
      </c>
    </row>
    <row r="6" spans="1:12" x14ac:dyDescent="0.25">
      <c r="A6" s="3" t="s">
        <v>9</v>
      </c>
      <c r="B6" s="33" t="s">
        <v>217</v>
      </c>
      <c r="C6" s="34">
        <v>1577344</v>
      </c>
      <c r="D6" s="11" t="str">
        <f>IF($B6="N/A","N/A",IF(C6&gt;10,"No",IF(C6&lt;-10,"No","Yes")))</f>
        <v>N/A</v>
      </c>
      <c r="E6" s="34">
        <v>1714886</v>
      </c>
      <c r="F6" s="11" t="str">
        <f>IF($B6="N/A","N/A",IF(E6&gt;10,"No",IF(E6&lt;-10,"No","Yes")))</f>
        <v>N/A</v>
      </c>
      <c r="G6" s="34">
        <v>1896408</v>
      </c>
      <c r="H6" s="11" t="str">
        <f>IF($B6="N/A","N/A",IF(G6&gt;10,"No",IF(G6&lt;-10,"No","Yes")))</f>
        <v>N/A</v>
      </c>
      <c r="I6" s="12">
        <v>8.7200000000000006</v>
      </c>
      <c r="J6" s="12">
        <v>10.59</v>
      </c>
      <c r="K6" s="41" t="s">
        <v>732</v>
      </c>
      <c r="L6" s="9" t="str">
        <f t="shared" ref="L6:L46" si="0">IF(J6="Div by 0", "N/A", IF(K6="N/A","N/A", IF(J6&gt;VALUE(MID(K6,1,2)), "No", IF(J6&lt;-1*VALUE(MID(K6,1,2)), "No", "Yes"))))</f>
        <v>Yes</v>
      </c>
    </row>
    <row r="7" spans="1:12" x14ac:dyDescent="0.25">
      <c r="A7" s="42" t="s">
        <v>10</v>
      </c>
      <c r="B7" s="33" t="s">
        <v>217</v>
      </c>
      <c r="C7" s="34">
        <v>1223819</v>
      </c>
      <c r="D7" s="11" t="str">
        <f>IF($B7="N/A","N/A",IF(C7&gt;10,"No",IF(C7&lt;-10,"No","Yes")))</f>
        <v>N/A</v>
      </c>
      <c r="E7" s="34">
        <v>1324534</v>
      </c>
      <c r="F7" s="11" t="str">
        <f>IF($B7="N/A","N/A",IF(E7&gt;10,"No",IF(E7&lt;-10,"No","Yes")))</f>
        <v>N/A</v>
      </c>
      <c r="G7" s="34">
        <v>1491598</v>
      </c>
      <c r="H7" s="11" t="str">
        <f>IF($B7="N/A","N/A",IF(G7&gt;10,"No",IF(G7&lt;-10,"No","Yes")))</f>
        <v>N/A</v>
      </c>
      <c r="I7" s="12">
        <v>8.23</v>
      </c>
      <c r="J7" s="12">
        <v>12.61</v>
      </c>
      <c r="K7" s="41" t="s">
        <v>732</v>
      </c>
      <c r="L7" s="9" t="str">
        <f t="shared" si="0"/>
        <v>Yes</v>
      </c>
    </row>
    <row r="8" spans="1:12" x14ac:dyDescent="0.25">
      <c r="A8" s="42" t="s">
        <v>91</v>
      </c>
      <c r="B8" s="9" t="s">
        <v>301</v>
      </c>
      <c r="C8" s="8">
        <v>77.587324007999996</v>
      </c>
      <c r="D8" s="11" t="str">
        <f>IF($B8="N/A","N/A",IF(C8&gt;90,"No",IF(C8&lt;65,"No","Yes")))</f>
        <v>Yes</v>
      </c>
      <c r="E8" s="8">
        <v>77.237437357000005</v>
      </c>
      <c r="F8" s="11" t="str">
        <f>IF($B8="N/A","N/A",IF(E8&gt;90,"No",IF(E8&lt;65,"No","Yes")))</f>
        <v>Yes</v>
      </c>
      <c r="G8" s="8">
        <v>78.653855078000007</v>
      </c>
      <c r="H8" s="11" t="str">
        <f>IF($B8="N/A","N/A",IF(G8&gt;90,"No",IF(G8&lt;65,"No","Yes")))</f>
        <v>Yes</v>
      </c>
      <c r="I8" s="12">
        <v>-0.45100000000000001</v>
      </c>
      <c r="J8" s="12">
        <v>1.8340000000000001</v>
      </c>
      <c r="K8" s="41" t="s">
        <v>732</v>
      </c>
      <c r="L8" s="9" t="str">
        <f t="shared" si="0"/>
        <v>Yes</v>
      </c>
    </row>
    <row r="9" spans="1:12" x14ac:dyDescent="0.25">
      <c r="A9" s="42" t="s">
        <v>92</v>
      </c>
      <c r="B9" s="9" t="s">
        <v>302</v>
      </c>
      <c r="C9" s="8">
        <v>78.212359250999995</v>
      </c>
      <c r="D9" s="11" t="str">
        <f>IF($B9="N/A","N/A",IF(C9&gt;100,"No",IF(C9&lt;90,"No","Yes")))</f>
        <v>No</v>
      </c>
      <c r="E9" s="8">
        <v>75.045596755000005</v>
      </c>
      <c r="F9" s="11" t="str">
        <f>IF($B9="N/A","N/A",IF(E9&gt;100,"No",IF(E9&lt;90,"No","Yes")))</f>
        <v>No</v>
      </c>
      <c r="G9" s="8">
        <v>75.697833213999999</v>
      </c>
      <c r="H9" s="11" t="str">
        <f>IF($B9="N/A","N/A",IF(G9&gt;100,"No",IF(G9&lt;90,"No","Yes")))</f>
        <v>No</v>
      </c>
      <c r="I9" s="12">
        <v>-4.05</v>
      </c>
      <c r="J9" s="12">
        <v>0.86909999999999998</v>
      </c>
      <c r="K9" s="41" t="s">
        <v>732</v>
      </c>
      <c r="L9" s="9" t="str">
        <f t="shared" si="0"/>
        <v>Yes</v>
      </c>
    </row>
    <row r="10" spans="1:12" x14ac:dyDescent="0.25">
      <c r="A10" s="42" t="s">
        <v>93</v>
      </c>
      <c r="B10" s="9" t="s">
        <v>303</v>
      </c>
      <c r="C10" s="8">
        <v>83.506645485000007</v>
      </c>
      <c r="D10" s="11" t="str">
        <f>IF($B10="N/A","N/A",IF(C10&gt;100,"No",IF(C10&lt;85,"No","Yes")))</f>
        <v>No</v>
      </c>
      <c r="E10" s="8">
        <v>83.291602662000003</v>
      </c>
      <c r="F10" s="11" t="str">
        <f>IF($B10="N/A","N/A",IF(E10&gt;100,"No",IF(E10&lt;85,"No","Yes")))</f>
        <v>No</v>
      </c>
      <c r="G10" s="8">
        <v>85.678233972000001</v>
      </c>
      <c r="H10" s="11" t="str">
        <f>IF($B10="N/A","N/A",IF(G10&gt;100,"No",IF(G10&lt;85,"No","Yes")))</f>
        <v>Yes</v>
      </c>
      <c r="I10" s="12">
        <v>-0.25800000000000001</v>
      </c>
      <c r="J10" s="12">
        <v>2.8650000000000002</v>
      </c>
      <c r="K10" s="41" t="s">
        <v>732</v>
      </c>
      <c r="L10" s="9" t="str">
        <f t="shared" si="0"/>
        <v>Yes</v>
      </c>
    </row>
    <row r="11" spans="1:12" x14ac:dyDescent="0.25">
      <c r="A11" s="42" t="s">
        <v>94</v>
      </c>
      <c r="B11" s="9" t="s">
        <v>304</v>
      </c>
      <c r="C11" s="8">
        <v>75.371635753000007</v>
      </c>
      <c r="D11" s="11" t="str">
        <f>IF($B11="N/A","N/A",IF(C11&gt;100,"No",IF(C11&lt;80,"No","Yes")))</f>
        <v>No</v>
      </c>
      <c r="E11" s="8">
        <v>76.084394137999993</v>
      </c>
      <c r="F11" s="11" t="str">
        <f>IF($B11="N/A","N/A",IF(E11&gt;100,"No",IF(E11&lt;80,"No","Yes")))</f>
        <v>No</v>
      </c>
      <c r="G11" s="8">
        <v>78.292881370999993</v>
      </c>
      <c r="H11" s="11" t="str">
        <f>IF($B11="N/A","N/A",IF(G11&gt;100,"No",IF(G11&lt;80,"No","Yes")))</f>
        <v>No</v>
      </c>
      <c r="I11" s="12">
        <v>0.94569999999999999</v>
      </c>
      <c r="J11" s="12">
        <v>2.903</v>
      </c>
      <c r="K11" s="41" t="s">
        <v>732</v>
      </c>
      <c r="L11" s="9" t="str">
        <f t="shared" si="0"/>
        <v>Yes</v>
      </c>
    </row>
    <row r="12" spans="1:12" x14ac:dyDescent="0.25">
      <c r="A12" s="42" t="s">
        <v>95</v>
      </c>
      <c r="B12" s="9" t="s">
        <v>304</v>
      </c>
      <c r="C12" s="8">
        <v>76.145386161000005</v>
      </c>
      <c r="D12" s="11" t="str">
        <f>IF($B12="N/A","N/A",IF(C12&gt;100,"No",IF(C12&lt;80,"No","Yes")))</f>
        <v>No</v>
      </c>
      <c r="E12" s="8">
        <v>75.396807148999997</v>
      </c>
      <c r="F12" s="11" t="str">
        <f>IF($B12="N/A","N/A",IF(E12&gt;100,"No",IF(E12&lt;80,"No","Yes")))</f>
        <v>No</v>
      </c>
      <c r="G12" s="8">
        <v>75.251622718999997</v>
      </c>
      <c r="H12" s="11" t="str">
        <f>IF($B12="N/A","N/A",IF(G12&gt;100,"No",IF(G12&lt;80,"No","Yes")))</f>
        <v>No</v>
      </c>
      <c r="I12" s="12">
        <v>-0.98299999999999998</v>
      </c>
      <c r="J12" s="12">
        <v>-0.193</v>
      </c>
      <c r="K12" s="41" t="s">
        <v>732</v>
      </c>
      <c r="L12" s="9" t="str">
        <f t="shared" si="0"/>
        <v>Yes</v>
      </c>
    </row>
    <row r="13" spans="1:12" x14ac:dyDescent="0.25">
      <c r="A13" s="3" t="s">
        <v>96</v>
      </c>
      <c r="B13" s="33" t="s">
        <v>217</v>
      </c>
      <c r="C13" s="34">
        <v>1112345.28</v>
      </c>
      <c r="D13" s="11" t="str">
        <f t="shared" ref="D13:D44" si="1">IF($B13="N/A","N/A",IF(C13&gt;10,"No",IF(C13&lt;-10,"No","Yes")))</f>
        <v>N/A</v>
      </c>
      <c r="E13" s="34">
        <v>1213974.92</v>
      </c>
      <c r="F13" s="11" t="str">
        <f t="shared" ref="F13:F44" si="2">IF($B13="N/A","N/A",IF(E13&gt;10,"No",IF(E13&lt;-10,"No","Yes")))</f>
        <v>N/A</v>
      </c>
      <c r="G13" s="34">
        <v>1350350.09</v>
      </c>
      <c r="H13" s="11" t="str">
        <f t="shared" ref="H13:H44" si="3">IF($B13="N/A","N/A",IF(G13&gt;10,"No",IF(G13&lt;-10,"No","Yes")))</f>
        <v>N/A</v>
      </c>
      <c r="I13" s="12">
        <v>9.1370000000000005</v>
      </c>
      <c r="J13" s="12">
        <v>11.23</v>
      </c>
      <c r="K13" s="41" t="s">
        <v>732</v>
      </c>
      <c r="L13" s="9" t="str">
        <f t="shared" si="0"/>
        <v>Yes</v>
      </c>
    </row>
    <row r="14" spans="1:12" x14ac:dyDescent="0.25">
      <c r="A14" s="3" t="s">
        <v>100</v>
      </c>
      <c r="B14" s="33" t="s">
        <v>217</v>
      </c>
      <c r="C14" s="34">
        <v>195028</v>
      </c>
      <c r="D14" s="11" t="str">
        <f t="shared" si="1"/>
        <v>N/A</v>
      </c>
      <c r="E14" s="34">
        <v>217669</v>
      </c>
      <c r="F14" s="11" t="str">
        <f t="shared" si="2"/>
        <v>N/A</v>
      </c>
      <c r="G14" s="34">
        <v>224803</v>
      </c>
      <c r="H14" s="11" t="str">
        <f t="shared" si="3"/>
        <v>N/A</v>
      </c>
      <c r="I14" s="12">
        <v>11.61</v>
      </c>
      <c r="J14" s="12">
        <v>3.2770000000000001</v>
      </c>
      <c r="K14" s="41" t="s">
        <v>732</v>
      </c>
      <c r="L14" s="9" t="str">
        <f t="shared" si="0"/>
        <v>Yes</v>
      </c>
    </row>
    <row r="15" spans="1:12" x14ac:dyDescent="0.25">
      <c r="A15" s="3" t="s">
        <v>983</v>
      </c>
      <c r="B15" s="33" t="s">
        <v>217</v>
      </c>
      <c r="C15" s="34">
        <v>99911</v>
      </c>
      <c r="D15" s="11" t="str">
        <f t="shared" si="1"/>
        <v>N/A</v>
      </c>
      <c r="E15" s="34">
        <v>109337</v>
      </c>
      <c r="F15" s="11" t="str">
        <f t="shared" si="2"/>
        <v>N/A</v>
      </c>
      <c r="G15" s="34">
        <v>111929</v>
      </c>
      <c r="H15" s="11" t="str">
        <f t="shared" si="3"/>
        <v>N/A</v>
      </c>
      <c r="I15" s="12">
        <v>9.4339999999999993</v>
      </c>
      <c r="J15" s="12">
        <v>2.371</v>
      </c>
      <c r="K15" s="41" t="s">
        <v>732</v>
      </c>
      <c r="L15" s="9" t="str">
        <f t="shared" si="0"/>
        <v>Yes</v>
      </c>
    </row>
    <row r="16" spans="1:12" x14ac:dyDescent="0.25">
      <c r="A16" s="3" t="s">
        <v>984</v>
      </c>
      <c r="B16" s="33" t="s">
        <v>217</v>
      </c>
      <c r="C16" s="34">
        <v>3383</v>
      </c>
      <c r="D16" s="11" t="str">
        <f t="shared" si="1"/>
        <v>N/A</v>
      </c>
      <c r="E16" s="34">
        <v>5738</v>
      </c>
      <c r="F16" s="11" t="str">
        <f t="shared" si="2"/>
        <v>N/A</v>
      </c>
      <c r="G16" s="34">
        <v>5842</v>
      </c>
      <c r="H16" s="11" t="str">
        <f t="shared" si="3"/>
        <v>N/A</v>
      </c>
      <c r="I16" s="12">
        <v>69.61</v>
      </c>
      <c r="J16" s="12">
        <v>1.8120000000000001</v>
      </c>
      <c r="K16" s="41" t="s">
        <v>732</v>
      </c>
      <c r="L16" s="9" t="str">
        <f t="shared" si="0"/>
        <v>Yes</v>
      </c>
    </row>
    <row r="17" spans="1:12" x14ac:dyDescent="0.25">
      <c r="A17" s="3" t="s">
        <v>985</v>
      </c>
      <c r="B17" s="33" t="s">
        <v>217</v>
      </c>
      <c r="C17" s="34">
        <v>22933</v>
      </c>
      <c r="D17" s="11" t="str">
        <f t="shared" si="1"/>
        <v>N/A</v>
      </c>
      <c r="E17" s="34">
        <v>10152</v>
      </c>
      <c r="F17" s="11" t="str">
        <f t="shared" si="2"/>
        <v>N/A</v>
      </c>
      <c r="G17" s="34">
        <v>11114</v>
      </c>
      <c r="H17" s="11" t="str">
        <f t="shared" si="3"/>
        <v>N/A</v>
      </c>
      <c r="I17" s="12">
        <v>-55.7</v>
      </c>
      <c r="J17" s="12">
        <v>9.4760000000000009</v>
      </c>
      <c r="K17" s="41" t="s">
        <v>732</v>
      </c>
      <c r="L17" s="9" t="str">
        <f t="shared" si="0"/>
        <v>Yes</v>
      </c>
    </row>
    <row r="18" spans="1:12" x14ac:dyDescent="0.25">
      <c r="A18" s="3" t="s">
        <v>986</v>
      </c>
      <c r="B18" s="33" t="s">
        <v>217</v>
      </c>
      <c r="C18" s="34">
        <v>60256</v>
      </c>
      <c r="D18" s="11" t="str">
        <f t="shared" si="1"/>
        <v>N/A</v>
      </c>
      <c r="E18" s="34">
        <v>84875</v>
      </c>
      <c r="F18" s="11" t="str">
        <f t="shared" si="2"/>
        <v>N/A</v>
      </c>
      <c r="G18" s="34">
        <v>87326</v>
      </c>
      <c r="H18" s="11" t="str">
        <f t="shared" si="3"/>
        <v>N/A</v>
      </c>
      <c r="I18" s="12">
        <v>40.86</v>
      </c>
      <c r="J18" s="12">
        <v>2.8879999999999999</v>
      </c>
      <c r="K18" s="41" t="s">
        <v>732</v>
      </c>
      <c r="L18" s="9" t="str">
        <f t="shared" si="0"/>
        <v>Yes</v>
      </c>
    </row>
    <row r="19" spans="1:12" x14ac:dyDescent="0.25">
      <c r="A19" s="3" t="s">
        <v>987</v>
      </c>
      <c r="B19" s="33" t="s">
        <v>217</v>
      </c>
      <c r="C19" s="34">
        <v>8545</v>
      </c>
      <c r="D19" s="11" t="str">
        <f t="shared" si="1"/>
        <v>N/A</v>
      </c>
      <c r="E19" s="34">
        <v>7567</v>
      </c>
      <c r="F19" s="11" t="str">
        <f t="shared" si="2"/>
        <v>N/A</v>
      </c>
      <c r="G19" s="34">
        <v>8592</v>
      </c>
      <c r="H19" s="11" t="str">
        <f t="shared" si="3"/>
        <v>N/A</v>
      </c>
      <c r="I19" s="12">
        <v>-11.4</v>
      </c>
      <c r="J19" s="12">
        <v>13.55</v>
      </c>
      <c r="K19" s="41" t="s">
        <v>732</v>
      </c>
      <c r="L19" s="9" t="str">
        <f t="shared" si="0"/>
        <v>Yes</v>
      </c>
    </row>
    <row r="20" spans="1:12" x14ac:dyDescent="0.25">
      <c r="A20" s="3" t="s">
        <v>101</v>
      </c>
      <c r="B20" s="33" t="s">
        <v>217</v>
      </c>
      <c r="C20" s="34">
        <v>329848</v>
      </c>
      <c r="D20" s="11" t="str">
        <f t="shared" si="1"/>
        <v>N/A</v>
      </c>
      <c r="E20" s="34">
        <v>343073</v>
      </c>
      <c r="F20" s="11" t="str">
        <f t="shared" si="2"/>
        <v>N/A</v>
      </c>
      <c r="G20" s="34">
        <v>354649</v>
      </c>
      <c r="H20" s="11" t="str">
        <f t="shared" si="3"/>
        <v>N/A</v>
      </c>
      <c r="I20" s="12">
        <v>4.0090000000000003</v>
      </c>
      <c r="J20" s="12">
        <v>3.3740000000000001</v>
      </c>
      <c r="K20" s="41" t="s">
        <v>732</v>
      </c>
      <c r="L20" s="9" t="str">
        <f t="shared" si="0"/>
        <v>Yes</v>
      </c>
    </row>
    <row r="21" spans="1:12" x14ac:dyDescent="0.25">
      <c r="A21" s="3" t="s">
        <v>988</v>
      </c>
      <c r="B21" s="33" t="s">
        <v>217</v>
      </c>
      <c r="C21" s="34">
        <v>267604</v>
      </c>
      <c r="D21" s="11" t="str">
        <f t="shared" si="1"/>
        <v>N/A</v>
      </c>
      <c r="E21" s="34">
        <v>270002</v>
      </c>
      <c r="F21" s="11" t="str">
        <f t="shared" si="2"/>
        <v>N/A</v>
      </c>
      <c r="G21" s="34">
        <v>275344</v>
      </c>
      <c r="H21" s="11" t="str">
        <f t="shared" si="3"/>
        <v>N/A</v>
      </c>
      <c r="I21" s="12">
        <v>0.89610000000000001</v>
      </c>
      <c r="J21" s="12">
        <v>1.9790000000000001</v>
      </c>
      <c r="K21" s="41" t="s">
        <v>732</v>
      </c>
      <c r="L21" s="9" t="str">
        <f t="shared" si="0"/>
        <v>Yes</v>
      </c>
    </row>
    <row r="22" spans="1:12" x14ac:dyDescent="0.25">
      <c r="A22" s="3" t="s">
        <v>989</v>
      </c>
      <c r="B22" s="33" t="s">
        <v>217</v>
      </c>
      <c r="C22" s="34">
        <v>8800</v>
      </c>
      <c r="D22" s="11" t="str">
        <f t="shared" si="1"/>
        <v>N/A</v>
      </c>
      <c r="E22" s="34">
        <v>14008</v>
      </c>
      <c r="F22" s="11" t="str">
        <f t="shared" si="2"/>
        <v>N/A</v>
      </c>
      <c r="G22" s="34">
        <v>16043</v>
      </c>
      <c r="H22" s="11" t="str">
        <f t="shared" si="3"/>
        <v>N/A</v>
      </c>
      <c r="I22" s="12">
        <v>59.18</v>
      </c>
      <c r="J22" s="12">
        <v>14.53</v>
      </c>
      <c r="K22" s="41" t="s">
        <v>732</v>
      </c>
      <c r="L22" s="9" t="str">
        <f t="shared" si="0"/>
        <v>Yes</v>
      </c>
    </row>
    <row r="23" spans="1:12" x14ac:dyDescent="0.25">
      <c r="A23" s="3" t="s">
        <v>990</v>
      </c>
      <c r="B23" s="33" t="s">
        <v>217</v>
      </c>
      <c r="C23" s="34">
        <v>13653</v>
      </c>
      <c r="D23" s="11" t="str">
        <f t="shared" si="1"/>
        <v>N/A</v>
      </c>
      <c r="E23" s="34">
        <v>13808</v>
      </c>
      <c r="F23" s="11" t="str">
        <f t="shared" si="2"/>
        <v>N/A</v>
      </c>
      <c r="G23" s="34">
        <v>15776</v>
      </c>
      <c r="H23" s="11" t="str">
        <f t="shared" si="3"/>
        <v>N/A</v>
      </c>
      <c r="I23" s="12">
        <v>1.135</v>
      </c>
      <c r="J23" s="12">
        <v>14.25</v>
      </c>
      <c r="K23" s="41" t="s">
        <v>732</v>
      </c>
      <c r="L23" s="9" t="str">
        <f t="shared" si="0"/>
        <v>Yes</v>
      </c>
    </row>
    <row r="24" spans="1:12" x14ac:dyDescent="0.25">
      <c r="A24" s="3" t="s">
        <v>991</v>
      </c>
      <c r="B24" s="33" t="s">
        <v>217</v>
      </c>
      <c r="C24" s="34">
        <v>26156</v>
      </c>
      <c r="D24" s="11" t="str">
        <f t="shared" si="1"/>
        <v>N/A</v>
      </c>
      <c r="E24" s="34">
        <v>30838</v>
      </c>
      <c r="F24" s="11" t="str">
        <f t="shared" si="2"/>
        <v>N/A</v>
      </c>
      <c r="G24" s="34">
        <v>32180</v>
      </c>
      <c r="H24" s="11" t="str">
        <f t="shared" si="3"/>
        <v>N/A</v>
      </c>
      <c r="I24" s="12">
        <v>17.899999999999999</v>
      </c>
      <c r="J24" s="12">
        <v>4.3520000000000003</v>
      </c>
      <c r="K24" s="41" t="s">
        <v>732</v>
      </c>
      <c r="L24" s="9" t="str">
        <f t="shared" si="0"/>
        <v>Yes</v>
      </c>
    </row>
    <row r="25" spans="1:12" x14ac:dyDescent="0.25">
      <c r="A25" s="3" t="s">
        <v>992</v>
      </c>
      <c r="B25" s="33" t="s">
        <v>217</v>
      </c>
      <c r="C25" s="34">
        <v>13635</v>
      </c>
      <c r="D25" s="11" t="str">
        <f t="shared" si="1"/>
        <v>N/A</v>
      </c>
      <c r="E25" s="34">
        <v>14417</v>
      </c>
      <c r="F25" s="11" t="str">
        <f t="shared" si="2"/>
        <v>N/A</v>
      </c>
      <c r="G25" s="34">
        <v>15306</v>
      </c>
      <c r="H25" s="11" t="str">
        <f t="shared" si="3"/>
        <v>N/A</v>
      </c>
      <c r="I25" s="12">
        <v>5.7350000000000003</v>
      </c>
      <c r="J25" s="12">
        <v>6.1660000000000004</v>
      </c>
      <c r="K25" s="41" t="s">
        <v>732</v>
      </c>
      <c r="L25" s="9" t="str">
        <f t="shared" si="0"/>
        <v>Yes</v>
      </c>
    </row>
    <row r="26" spans="1:12" x14ac:dyDescent="0.25">
      <c r="A26" s="3" t="s">
        <v>104</v>
      </c>
      <c r="B26" s="33" t="s">
        <v>217</v>
      </c>
      <c r="C26" s="34">
        <v>719589</v>
      </c>
      <c r="D26" s="11" t="str">
        <f t="shared" si="1"/>
        <v>N/A</v>
      </c>
      <c r="E26" s="34">
        <v>762707</v>
      </c>
      <c r="F26" s="11" t="str">
        <f t="shared" si="2"/>
        <v>N/A</v>
      </c>
      <c r="G26" s="34">
        <v>872640</v>
      </c>
      <c r="H26" s="11" t="str">
        <f t="shared" si="3"/>
        <v>N/A</v>
      </c>
      <c r="I26" s="12">
        <v>5.992</v>
      </c>
      <c r="J26" s="12">
        <v>14.41</v>
      </c>
      <c r="K26" s="41" t="s">
        <v>732</v>
      </c>
      <c r="L26" s="9" t="str">
        <f t="shared" si="0"/>
        <v>Yes</v>
      </c>
    </row>
    <row r="27" spans="1:12" x14ac:dyDescent="0.25">
      <c r="A27" s="3" t="s">
        <v>993</v>
      </c>
      <c r="B27" s="33" t="s">
        <v>217</v>
      </c>
      <c r="C27" s="34">
        <v>161503</v>
      </c>
      <c r="D27" s="11" t="str">
        <f t="shared" si="1"/>
        <v>N/A</v>
      </c>
      <c r="E27" s="34">
        <v>157776</v>
      </c>
      <c r="F27" s="11" t="str">
        <f t="shared" si="2"/>
        <v>N/A</v>
      </c>
      <c r="G27" s="34">
        <v>185492</v>
      </c>
      <c r="H27" s="11" t="str">
        <f t="shared" si="3"/>
        <v>N/A</v>
      </c>
      <c r="I27" s="12">
        <v>-2.31</v>
      </c>
      <c r="J27" s="12">
        <v>17.57</v>
      </c>
      <c r="K27" s="41" t="s">
        <v>732</v>
      </c>
      <c r="L27" s="9" t="str">
        <f t="shared" si="0"/>
        <v>Yes</v>
      </c>
    </row>
    <row r="28" spans="1:12" x14ac:dyDescent="0.25">
      <c r="A28" s="3" t="s">
        <v>994</v>
      </c>
      <c r="B28" s="33" t="s">
        <v>217</v>
      </c>
      <c r="C28" s="34">
        <v>45723</v>
      </c>
      <c r="D28" s="11" t="str">
        <f t="shared" si="1"/>
        <v>N/A</v>
      </c>
      <c r="E28" s="34">
        <v>53101</v>
      </c>
      <c r="F28" s="11" t="str">
        <f t="shared" si="2"/>
        <v>N/A</v>
      </c>
      <c r="G28" s="34">
        <v>64383</v>
      </c>
      <c r="H28" s="11" t="str">
        <f t="shared" si="3"/>
        <v>N/A</v>
      </c>
      <c r="I28" s="12">
        <v>16.14</v>
      </c>
      <c r="J28" s="12">
        <v>21.25</v>
      </c>
      <c r="K28" s="41" t="s">
        <v>732</v>
      </c>
      <c r="L28" s="9" t="str">
        <f t="shared" si="0"/>
        <v>Yes</v>
      </c>
    </row>
    <row r="29" spans="1:12" x14ac:dyDescent="0.25">
      <c r="A29" s="3" t="s">
        <v>995</v>
      </c>
      <c r="B29" s="33" t="s">
        <v>217</v>
      </c>
      <c r="C29" s="34">
        <v>13046</v>
      </c>
      <c r="D29" s="11" t="str">
        <f t="shared" si="1"/>
        <v>N/A</v>
      </c>
      <c r="E29" s="34">
        <v>24365</v>
      </c>
      <c r="F29" s="11" t="str">
        <f t="shared" si="2"/>
        <v>N/A</v>
      </c>
      <c r="G29" s="101">
        <v>26165</v>
      </c>
      <c r="H29" s="11" t="str">
        <f t="shared" si="3"/>
        <v>N/A</v>
      </c>
      <c r="I29" s="12">
        <v>86.76</v>
      </c>
      <c r="J29" s="12">
        <v>7.3879999999999999</v>
      </c>
      <c r="K29" s="41" t="s">
        <v>732</v>
      </c>
      <c r="L29" s="9" t="str">
        <f t="shared" si="0"/>
        <v>Yes</v>
      </c>
    </row>
    <row r="30" spans="1:12" x14ac:dyDescent="0.25">
      <c r="A30" s="3" t="s">
        <v>996</v>
      </c>
      <c r="B30" s="33" t="s">
        <v>217</v>
      </c>
      <c r="C30" s="34">
        <v>334988</v>
      </c>
      <c r="D30" s="11" t="str">
        <f t="shared" si="1"/>
        <v>N/A</v>
      </c>
      <c r="E30" s="34">
        <v>351625</v>
      </c>
      <c r="F30" s="11" t="str">
        <f t="shared" si="2"/>
        <v>N/A</v>
      </c>
      <c r="G30" s="34">
        <v>416905</v>
      </c>
      <c r="H30" s="11" t="str">
        <f t="shared" si="3"/>
        <v>N/A</v>
      </c>
      <c r="I30" s="12">
        <v>4.9660000000000002</v>
      </c>
      <c r="J30" s="12">
        <v>18.57</v>
      </c>
      <c r="K30" s="41" t="s">
        <v>732</v>
      </c>
      <c r="L30" s="9" t="str">
        <f t="shared" si="0"/>
        <v>Yes</v>
      </c>
    </row>
    <row r="31" spans="1:12" x14ac:dyDescent="0.25">
      <c r="A31" s="3" t="s">
        <v>997</v>
      </c>
      <c r="B31" s="33" t="s">
        <v>217</v>
      </c>
      <c r="C31" s="34">
        <v>123154</v>
      </c>
      <c r="D31" s="11" t="str">
        <f t="shared" si="1"/>
        <v>N/A</v>
      </c>
      <c r="E31" s="34">
        <v>129801</v>
      </c>
      <c r="F31" s="11" t="str">
        <f t="shared" si="2"/>
        <v>N/A</v>
      </c>
      <c r="G31" s="34">
        <v>140271</v>
      </c>
      <c r="H31" s="11" t="str">
        <f t="shared" si="3"/>
        <v>N/A</v>
      </c>
      <c r="I31" s="12">
        <v>5.3970000000000002</v>
      </c>
      <c r="J31" s="12">
        <v>8.0660000000000007</v>
      </c>
      <c r="K31" s="41" t="s">
        <v>732</v>
      </c>
      <c r="L31" s="9" t="str">
        <f t="shared" si="0"/>
        <v>Yes</v>
      </c>
    </row>
    <row r="32" spans="1:12" x14ac:dyDescent="0.25">
      <c r="A32" s="3" t="s">
        <v>998</v>
      </c>
      <c r="B32" s="33" t="s">
        <v>217</v>
      </c>
      <c r="C32" s="34">
        <v>38917</v>
      </c>
      <c r="D32" s="11" t="str">
        <f t="shared" si="1"/>
        <v>N/A</v>
      </c>
      <c r="E32" s="34">
        <v>39067</v>
      </c>
      <c r="F32" s="11" t="str">
        <f t="shared" si="2"/>
        <v>N/A</v>
      </c>
      <c r="G32" s="34">
        <v>39069</v>
      </c>
      <c r="H32" s="11" t="str">
        <f t="shared" si="3"/>
        <v>N/A</v>
      </c>
      <c r="I32" s="12">
        <v>0.38540000000000002</v>
      </c>
      <c r="J32" s="12">
        <v>5.1000000000000004E-3</v>
      </c>
      <c r="K32" s="41" t="s">
        <v>732</v>
      </c>
      <c r="L32" s="9" t="str">
        <f t="shared" si="0"/>
        <v>Yes</v>
      </c>
    </row>
    <row r="33" spans="1:12" x14ac:dyDescent="0.25">
      <c r="A33" s="3" t="s">
        <v>999</v>
      </c>
      <c r="B33" s="33" t="s">
        <v>217</v>
      </c>
      <c r="C33" s="34">
        <v>2258</v>
      </c>
      <c r="D33" s="11" t="str">
        <f t="shared" si="1"/>
        <v>N/A</v>
      </c>
      <c r="E33" s="34">
        <v>6972</v>
      </c>
      <c r="F33" s="11" t="str">
        <f t="shared" si="2"/>
        <v>N/A</v>
      </c>
      <c r="G33" s="34">
        <v>355</v>
      </c>
      <c r="H33" s="11" t="str">
        <f t="shared" si="3"/>
        <v>N/A</v>
      </c>
      <c r="I33" s="12">
        <v>208.8</v>
      </c>
      <c r="J33" s="12">
        <v>-94.9</v>
      </c>
      <c r="K33" s="41" t="s">
        <v>732</v>
      </c>
      <c r="L33" s="9" t="str">
        <f t="shared" si="0"/>
        <v>No</v>
      </c>
    </row>
    <row r="34" spans="1:12" x14ac:dyDescent="0.25">
      <c r="A34" s="3" t="s">
        <v>105</v>
      </c>
      <c r="B34" s="33" t="s">
        <v>217</v>
      </c>
      <c r="C34" s="34">
        <v>332879</v>
      </c>
      <c r="D34" s="11" t="str">
        <f t="shared" si="1"/>
        <v>N/A</v>
      </c>
      <c r="E34" s="34">
        <v>391437</v>
      </c>
      <c r="F34" s="11" t="str">
        <f t="shared" si="2"/>
        <v>N/A</v>
      </c>
      <c r="G34" s="34">
        <v>444316</v>
      </c>
      <c r="H34" s="11" t="str">
        <f t="shared" si="3"/>
        <v>N/A</v>
      </c>
      <c r="I34" s="12">
        <v>17.59</v>
      </c>
      <c r="J34" s="12">
        <v>13.51</v>
      </c>
      <c r="K34" s="41" t="s">
        <v>732</v>
      </c>
      <c r="L34" s="9" t="str">
        <f t="shared" si="0"/>
        <v>Yes</v>
      </c>
    </row>
    <row r="35" spans="1:12" x14ac:dyDescent="0.25">
      <c r="A35" s="3" t="s">
        <v>1000</v>
      </c>
      <c r="B35" s="33" t="s">
        <v>217</v>
      </c>
      <c r="C35" s="34">
        <v>65245</v>
      </c>
      <c r="D35" s="11" t="str">
        <f t="shared" si="1"/>
        <v>N/A</v>
      </c>
      <c r="E35" s="34">
        <v>75298</v>
      </c>
      <c r="F35" s="11" t="str">
        <f t="shared" si="2"/>
        <v>N/A</v>
      </c>
      <c r="G35" s="34">
        <v>87110</v>
      </c>
      <c r="H35" s="11" t="str">
        <f t="shared" si="3"/>
        <v>N/A</v>
      </c>
      <c r="I35" s="12">
        <v>15.41</v>
      </c>
      <c r="J35" s="12">
        <v>15.69</v>
      </c>
      <c r="K35" s="41" t="s">
        <v>732</v>
      </c>
      <c r="L35" s="9" t="str">
        <f t="shared" si="0"/>
        <v>Yes</v>
      </c>
    </row>
    <row r="36" spans="1:12" x14ac:dyDescent="0.25">
      <c r="A36" s="3" t="s">
        <v>1001</v>
      </c>
      <c r="B36" s="33" t="s">
        <v>217</v>
      </c>
      <c r="C36" s="34">
        <v>38907</v>
      </c>
      <c r="D36" s="11" t="str">
        <f t="shared" si="1"/>
        <v>N/A</v>
      </c>
      <c r="E36" s="34">
        <v>50503</v>
      </c>
      <c r="F36" s="11" t="str">
        <f t="shared" si="2"/>
        <v>N/A</v>
      </c>
      <c r="G36" s="34">
        <v>60841</v>
      </c>
      <c r="H36" s="11" t="str">
        <f t="shared" si="3"/>
        <v>N/A</v>
      </c>
      <c r="I36" s="12">
        <v>29.8</v>
      </c>
      <c r="J36" s="12">
        <v>20.47</v>
      </c>
      <c r="K36" s="41" t="s">
        <v>732</v>
      </c>
      <c r="L36" s="9" t="str">
        <f t="shared" si="0"/>
        <v>Yes</v>
      </c>
    </row>
    <row r="37" spans="1:12" x14ac:dyDescent="0.25">
      <c r="A37" s="3" t="s">
        <v>1002</v>
      </c>
      <c r="B37" s="33" t="s">
        <v>217</v>
      </c>
      <c r="C37" s="34">
        <v>62237</v>
      </c>
      <c r="D37" s="11" t="str">
        <f t="shared" si="1"/>
        <v>N/A</v>
      </c>
      <c r="E37" s="34">
        <v>103773</v>
      </c>
      <c r="F37" s="11" t="str">
        <f t="shared" si="2"/>
        <v>N/A</v>
      </c>
      <c r="G37" s="34">
        <v>119658</v>
      </c>
      <c r="H37" s="11" t="str">
        <f t="shared" si="3"/>
        <v>N/A</v>
      </c>
      <c r="I37" s="12">
        <v>66.739999999999995</v>
      </c>
      <c r="J37" s="12">
        <v>15.31</v>
      </c>
      <c r="K37" s="41" t="s">
        <v>732</v>
      </c>
      <c r="L37" s="9" t="str">
        <f t="shared" si="0"/>
        <v>Yes</v>
      </c>
    </row>
    <row r="38" spans="1:12" x14ac:dyDescent="0.25">
      <c r="A38" s="3" t="s">
        <v>1003</v>
      </c>
      <c r="B38" s="33" t="s">
        <v>217</v>
      </c>
      <c r="C38" s="34">
        <v>56430</v>
      </c>
      <c r="D38" s="11" t="str">
        <f t="shared" si="1"/>
        <v>N/A</v>
      </c>
      <c r="E38" s="34">
        <v>70403</v>
      </c>
      <c r="F38" s="11" t="str">
        <f t="shared" si="2"/>
        <v>N/A</v>
      </c>
      <c r="G38" s="34">
        <v>112131</v>
      </c>
      <c r="H38" s="11" t="str">
        <f t="shared" si="3"/>
        <v>N/A</v>
      </c>
      <c r="I38" s="12">
        <v>24.76</v>
      </c>
      <c r="J38" s="12">
        <v>59.27</v>
      </c>
      <c r="K38" s="41" t="s">
        <v>732</v>
      </c>
      <c r="L38" s="9" t="str">
        <f t="shared" si="0"/>
        <v>No</v>
      </c>
    </row>
    <row r="39" spans="1:12" x14ac:dyDescent="0.25">
      <c r="A39" s="3" t="s">
        <v>1004</v>
      </c>
      <c r="B39" s="33" t="s">
        <v>217</v>
      </c>
      <c r="C39" s="34">
        <v>54152</v>
      </c>
      <c r="D39" s="11" t="str">
        <f t="shared" si="1"/>
        <v>N/A</v>
      </c>
      <c r="E39" s="34">
        <v>52180</v>
      </c>
      <c r="F39" s="11" t="str">
        <f t="shared" si="2"/>
        <v>N/A</v>
      </c>
      <c r="G39" s="34">
        <v>62765</v>
      </c>
      <c r="H39" s="11" t="str">
        <f t="shared" si="3"/>
        <v>N/A</v>
      </c>
      <c r="I39" s="12">
        <v>-3.64</v>
      </c>
      <c r="J39" s="12">
        <v>20.29</v>
      </c>
      <c r="K39" s="41" t="s">
        <v>732</v>
      </c>
      <c r="L39" s="9" t="str">
        <f t="shared" si="0"/>
        <v>Yes</v>
      </c>
    </row>
    <row r="40" spans="1:12" x14ac:dyDescent="0.25">
      <c r="A40" s="3" t="s">
        <v>1005</v>
      </c>
      <c r="B40" s="33" t="s">
        <v>217</v>
      </c>
      <c r="C40" s="34">
        <v>55908</v>
      </c>
      <c r="D40" s="11" t="str">
        <f t="shared" si="1"/>
        <v>N/A</v>
      </c>
      <c r="E40" s="34">
        <v>39280</v>
      </c>
      <c r="F40" s="11" t="str">
        <f t="shared" si="2"/>
        <v>N/A</v>
      </c>
      <c r="G40" s="34">
        <v>1811</v>
      </c>
      <c r="H40" s="11" t="str">
        <f t="shared" si="3"/>
        <v>N/A</v>
      </c>
      <c r="I40" s="12">
        <v>-29.7</v>
      </c>
      <c r="J40" s="12">
        <v>-95.4</v>
      </c>
      <c r="K40" s="41" t="s">
        <v>732</v>
      </c>
      <c r="L40" s="9" t="str">
        <f t="shared" si="0"/>
        <v>No</v>
      </c>
    </row>
    <row r="41" spans="1:12" x14ac:dyDescent="0.25">
      <c r="A41" s="42" t="s">
        <v>84</v>
      </c>
      <c r="B41" s="33" t="s">
        <v>217</v>
      </c>
      <c r="C41" s="43">
        <v>8567868182</v>
      </c>
      <c r="D41" s="11" t="str">
        <f t="shared" si="1"/>
        <v>N/A</v>
      </c>
      <c r="E41" s="43">
        <v>9143442211</v>
      </c>
      <c r="F41" s="11" t="str">
        <f t="shared" si="2"/>
        <v>N/A</v>
      </c>
      <c r="G41" s="43">
        <v>10166786762</v>
      </c>
      <c r="H41" s="11" t="str">
        <f t="shared" si="3"/>
        <v>N/A</v>
      </c>
      <c r="I41" s="12">
        <v>6.718</v>
      </c>
      <c r="J41" s="12">
        <v>11.19</v>
      </c>
      <c r="K41" s="41" t="s">
        <v>732</v>
      </c>
      <c r="L41" s="9" t="str">
        <f t="shared" si="0"/>
        <v>Yes</v>
      </c>
    </row>
    <row r="42" spans="1:12" x14ac:dyDescent="0.25">
      <c r="A42" s="42" t="s">
        <v>1502</v>
      </c>
      <c r="B42" s="33" t="s">
        <v>217</v>
      </c>
      <c r="C42" s="43">
        <v>5431.8323600000003</v>
      </c>
      <c r="D42" s="11" t="str">
        <f t="shared" si="1"/>
        <v>N/A</v>
      </c>
      <c r="E42" s="43">
        <v>5331.8076018000002</v>
      </c>
      <c r="F42" s="11" t="str">
        <f t="shared" si="2"/>
        <v>N/A</v>
      </c>
      <c r="G42" s="43">
        <v>5361.0756557000004</v>
      </c>
      <c r="H42" s="11" t="str">
        <f t="shared" si="3"/>
        <v>N/A</v>
      </c>
      <c r="I42" s="12">
        <v>-1.84</v>
      </c>
      <c r="J42" s="12">
        <v>0.54890000000000005</v>
      </c>
      <c r="K42" s="41" t="s">
        <v>732</v>
      </c>
      <c r="L42" s="9" t="str">
        <f t="shared" si="0"/>
        <v>Yes</v>
      </c>
    </row>
    <row r="43" spans="1:12" x14ac:dyDescent="0.25">
      <c r="A43" s="42" t="s">
        <v>1503</v>
      </c>
      <c r="B43" s="33" t="s">
        <v>217</v>
      </c>
      <c r="C43" s="43">
        <v>7000.9275734000003</v>
      </c>
      <c r="D43" s="11" t="str">
        <f t="shared" si="1"/>
        <v>N/A</v>
      </c>
      <c r="E43" s="43">
        <v>6903.1389236000005</v>
      </c>
      <c r="F43" s="11" t="str">
        <f t="shared" si="2"/>
        <v>N/A</v>
      </c>
      <c r="G43" s="43">
        <v>6816.0367351000004</v>
      </c>
      <c r="H43" s="11" t="str">
        <f t="shared" si="3"/>
        <v>N/A</v>
      </c>
      <c r="I43" s="12">
        <v>-1.4</v>
      </c>
      <c r="J43" s="12">
        <v>-1.26</v>
      </c>
      <c r="K43" s="41" t="s">
        <v>732</v>
      </c>
      <c r="L43" s="9" t="str">
        <f t="shared" si="0"/>
        <v>Yes</v>
      </c>
    </row>
    <row r="44" spans="1:12" x14ac:dyDescent="0.25">
      <c r="A44" s="4" t="s">
        <v>107</v>
      </c>
      <c r="B44" s="33" t="s">
        <v>217</v>
      </c>
      <c r="C44" s="43">
        <v>313239609</v>
      </c>
      <c r="D44" s="11" t="str">
        <f t="shared" si="1"/>
        <v>N/A</v>
      </c>
      <c r="E44" s="43">
        <v>595191314</v>
      </c>
      <c r="F44" s="11" t="str">
        <f t="shared" si="2"/>
        <v>N/A</v>
      </c>
      <c r="G44" s="43">
        <v>804359647</v>
      </c>
      <c r="H44" s="11" t="str">
        <f t="shared" si="3"/>
        <v>N/A</v>
      </c>
      <c r="I44" s="12">
        <v>90.01</v>
      </c>
      <c r="J44" s="12">
        <v>35.14</v>
      </c>
      <c r="K44" s="41" t="s">
        <v>732</v>
      </c>
      <c r="L44" s="9" t="str">
        <f t="shared" si="0"/>
        <v>No</v>
      </c>
    </row>
    <row r="45" spans="1:12" x14ac:dyDescent="0.25">
      <c r="A45" s="42" t="s">
        <v>162</v>
      </c>
      <c r="B45" s="41" t="s">
        <v>221</v>
      </c>
      <c r="C45" s="1">
        <v>796533</v>
      </c>
      <c r="D45" s="11" t="str">
        <f>IF($B45="N/A","N/A",IF(C45&gt;0,"No",IF(C45&lt;0,"No","Yes")))</f>
        <v>No</v>
      </c>
      <c r="E45" s="1">
        <v>977654</v>
      </c>
      <c r="F45" s="11" t="str">
        <f>IF($B45="N/A","N/A",IF(E45&gt;0,"No",IF(E45&lt;0,"No","Yes")))</f>
        <v>No</v>
      </c>
      <c r="G45" s="1">
        <v>1148521</v>
      </c>
      <c r="H45" s="11" t="str">
        <f>IF($B45="N/A","N/A",IF(G45&gt;0,"No",IF(G45&lt;0,"No","Yes")))</f>
        <v>No</v>
      </c>
      <c r="I45" s="12">
        <v>22.74</v>
      </c>
      <c r="J45" s="12">
        <v>17.48</v>
      </c>
      <c r="K45" s="41" t="s">
        <v>732</v>
      </c>
      <c r="L45" s="9" t="str">
        <f t="shared" si="0"/>
        <v>Yes</v>
      </c>
    </row>
    <row r="46" spans="1:12" x14ac:dyDescent="0.25">
      <c r="A46" s="42" t="s">
        <v>160</v>
      </c>
      <c r="B46" s="33" t="s">
        <v>217</v>
      </c>
      <c r="C46" s="43">
        <v>175547529</v>
      </c>
      <c r="D46" s="11" t="str">
        <f t="shared" ref="D46:D47" si="4">IF($B46="N/A","N/A",IF(C46&gt;10,"No",IF(C46&lt;-10,"No","Yes")))</f>
        <v>N/A</v>
      </c>
      <c r="E46" s="43">
        <v>595191314</v>
      </c>
      <c r="F46" s="11" t="str">
        <f t="shared" ref="F46:F47" si="5">IF($B46="N/A","N/A",IF(E46&gt;10,"No",IF(E46&lt;-10,"No","Yes")))</f>
        <v>N/A</v>
      </c>
      <c r="G46" s="43">
        <v>804359647</v>
      </c>
      <c r="H46" s="11" t="str">
        <f t="shared" ref="H46:H47" si="6">IF($B46="N/A","N/A",IF(G46&gt;10,"No",IF(G46&lt;-10,"No","Yes")))</f>
        <v>N/A</v>
      </c>
      <c r="I46" s="12">
        <v>239</v>
      </c>
      <c r="J46" s="12">
        <v>35.14</v>
      </c>
      <c r="K46" s="41" t="s">
        <v>732</v>
      </c>
      <c r="L46" s="9" t="str">
        <f t="shared" si="0"/>
        <v>No</v>
      </c>
    </row>
    <row r="47" spans="1:12" x14ac:dyDescent="0.25">
      <c r="A47" s="42" t="s">
        <v>1289</v>
      </c>
      <c r="B47" s="33" t="s">
        <v>217</v>
      </c>
      <c r="C47" s="43">
        <v>220.38952434999999</v>
      </c>
      <c r="D47" s="11" t="str">
        <f t="shared" si="4"/>
        <v>N/A</v>
      </c>
      <c r="E47" s="43">
        <v>608.79545728999994</v>
      </c>
      <c r="F47" s="11" t="str">
        <f t="shared" si="5"/>
        <v>N/A</v>
      </c>
      <c r="G47" s="43">
        <v>700.34387443000003</v>
      </c>
      <c r="H47" s="11" t="str">
        <f t="shared" si="6"/>
        <v>N/A</v>
      </c>
      <c r="I47" s="12">
        <v>176.2</v>
      </c>
      <c r="J47" s="12">
        <v>15.04</v>
      </c>
      <c r="K47" s="41" t="s">
        <v>732</v>
      </c>
      <c r="L47" s="9" t="str">
        <f>IF(J47="Div by 0", "N/A", IF(OR(J47="N/A",K47="N/A"),"N/A", IF(J47&gt;VALUE(MID(K47,1,2)), "No", IF(J47&lt;-1*VALUE(MID(K47,1,2)), "No", "Yes"))))</f>
        <v>Yes</v>
      </c>
    </row>
    <row r="48" spans="1:12" x14ac:dyDescent="0.25">
      <c r="A48" s="42" t="s">
        <v>1504</v>
      </c>
      <c r="B48" s="33" t="s">
        <v>217</v>
      </c>
      <c r="C48" s="43">
        <v>12340.329871</v>
      </c>
      <c r="D48" s="11" t="str">
        <f t="shared" ref="D48:D74" si="7">IF($B48="N/A","N/A",IF(C48&gt;10,"No",IF(C48&lt;-10,"No","Yes")))</f>
        <v>N/A</v>
      </c>
      <c r="E48" s="43">
        <v>12051.247558999999</v>
      </c>
      <c r="F48" s="11" t="str">
        <f t="shared" ref="F48:F74" si="8">IF($B48="N/A","N/A",IF(E48&gt;10,"No",IF(E48&lt;-10,"No","Yes")))</f>
        <v>N/A</v>
      </c>
      <c r="G48" s="43">
        <v>12542.808299</v>
      </c>
      <c r="H48" s="11" t="str">
        <f t="shared" ref="H48:H74" si="9">IF($B48="N/A","N/A",IF(G48&gt;10,"No",IF(G48&lt;-10,"No","Yes")))</f>
        <v>N/A</v>
      </c>
      <c r="I48" s="12">
        <v>-2.34</v>
      </c>
      <c r="J48" s="12">
        <v>4.0789999999999997</v>
      </c>
      <c r="K48" s="41" t="s">
        <v>732</v>
      </c>
      <c r="L48" s="9" t="str">
        <f t="shared" ref="L48:L74" si="10">IF(J48="Div by 0", "N/A", IF(K48="N/A","N/A", IF(J48&gt;VALUE(MID(K48,1,2)), "No", IF(J48&lt;-1*VALUE(MID(K48,1,2)), "No", "Yes"))))</f>
        <v>Yes</v>
      </c>
    </row>
    <row r="49" spans="1:12" x14ac:dyDescent="0.25">
      <c r="A49" s="42" t="s">
        <v>1505</v>
      </c>
      <c r="B49" s="33" t="s">
        <v>217</v>
      </c>
      <c r="C49" s="43">
        <v>2437.4671658000002</v>
      </c>
      <c r="D49" s="11" t="str">
        <f t="shared" si="7"/>
        <v>N/A</v>
      </c>
      <c r="E49" s="43">
        <v>2341.0210542</v>
      </c>
      <c r="F49" s="11" t="str">
        <f t="shared" si="8"/>
        <v>N/A</v>
      </c>
      <c r="G49" s="43">
        <v>2434.9651743999998</v>
      </c>
      <c r="H49" s="11" t="str">
        <f t="shared" si="9"/>
        <v>N/A</v>
      </c>
      <c r="I49" s="12">
        <v>-3.96</v>
      </c>
      <c r="J49" s="12">
        <v>4.0129999999999999</v>
      </c>
      <c r="K49" s="41" t="s">
        <v>732</v>
      </c>
      <c r="L49" s="9" t="str">
        <f t="shared" si="10"/>
        <v>Yes</v>
      </c>
    </row>
    <row r="50" spans="1:12" x14ac:dyDescent="0.25">
      <c r="A50" s="42" t="s">
        <v>1506</v>
      </c>
      <c r="B50" s="33" t="s">
        <v>217</v>
      </c>
      <c r="C50" s="43">
        <v>2022.6976056999999</v>
      </c>
      <c r="D50" s="11" t="str">
        <f t="shared" si="7"/>
        <v>N/A</v>
      </c>
      <c r="E50" s="43">
        <v>1894.5888811</v>
      </c>
      <c r="F50" s="11" t="str">
        <f t="shared" si="8"/>
        <v>N/A</v>
      </c>
      <c r="G50" s="43">
        <v>2013.6506333</v>
      </c>
      <c r="H50" s="11" t="str">
        <f t="shared" si="9"/>
        <v>N/A</v>
      </c>
      <c r="I50" s="12">
        <v>-6.33</v>
      </c>
      <c r="J50" s="12">
        <v>6.2839999999999998</v>
      </c>
      <c r="K50" s="41" t="s">
        <v>732</v>
      </c>
      <c r="L50" s="9" t="str">
        <f t="shared" si="10"/>
        <v>Yes</v>
      </c>
    </row>
    <row r="51" spans="1:12" x14ac:dyDescent="0.25">
      <c r="A51" s="42" t="s">
        <v>1507</v>
      </c>
      <c r="B51" s="33" t="s">
        <v>217</v>
      </c>
      <c r="C51" s="43">
        <v>11839.657219000001</v>
      </c>
      <c r="D51" s="11" t="str">
        <f t="shared" si="7"/>
        <v>N/A</v>
      </c>
      <c r="E51" s="43">
        <v>1569.9001182</v>
      </c>
      <c r="F51" s="11" t="str">
        <f t="shared" si="8"/>
        <v>N/A</v>
      </c>
      <c r="G51" s="43">
        <v>1798.2342991</v>
      </c>
      <c r="H51" s="11" t="str">
        <f t="shared" si="9"/>
        <v>N/A</v>
      </c>
      <c r="I51" s="12">
        <v>-86.7</v>
      </c>
      <c r="J51" s="12">
        <v>14.54</v>
      </c>
      <c r="K51" s="41" t="s">
        <v>732</v>
      </c>
      <c r="L51" s="9" t="str">
        <f t="shared" si="10"/>
        <v>Yes</v>
      </c>
    </row>
    <row r="52" spans="1:12" x14ac:dyDescent="0.25">
      <c r="A52" s="42" t="s">
        <v>1508</v>
      </c>
      <c r="B52" s="33" t="s">
        <v>217</v>
      </c>
      <c r="C52" s="43">
        <v>30099.053156999998</v>
      </c>
      <c r="D52" s="11" t="str">
        <f t="shared" si="7"/>
        <v>N/A</v>
      </c>
      <c r="E52" s="43">
        <v>26837.469373</v>
      </c>
      <c r="F52" s="11" t="str">
        <f t="shared" si="8"/>
        <v>N/A</v>
      </c>
      <c r="G52" s="43">
        <v>28042.128106</v>
      </c>
      <c r="H52" s="11" t="str">
        <f t="shared" si="9"/>
        <v>N/A</v>
      </c>
      <c r="I52" s="12">
        <v>-10.8</v>
      </c>
      <c r="J52" s="12">
        <v>4.4889999999999999</v>
      </c>
      <c r="K52" s="41" t="s">
        <v>732</v>
      </c>
      <c r="L52" s="9" t="str">
        <f t="shared" si="10"/>
        <v>Yes</v>
      </c>
    </row>
    <row r="53" spans="1:12" x14ac:dyDescent="0.25">
      <c r="A53" s="42" t="s">
        <v>1509</v>
      </c>
      <c r="B53" s="33" t="s">
        <v>217</v>
      </c>
      <c r="C53" s="43">
        <v>8328.8332358000007</v>
      </c>
      <c r="D53" s="11" t="str">
        <f t="shared" si="7"/>
        <v>N/A</v>
      </c>
      <c r="E53" s="43">
        <v>8270.6219108999994</v>
      </c>
      <c r="F53" s="11" t="str">
        <f t="shared" si="8"/>
        <v>N/A</v>
      </c>
      <c r="G53" s="43">
        <v>7746.9174813999998</v>
      </c>
      <c r="H53" s="11" t="str">
        <f t="shared" si="9"/>
        <v>N/A</v>
      </c>
      <c r="I53" s="12">
        <v>-0.69899999999999995</v>
      </c>
      <c r="J53" s="12">
        <v>-6.33</v>
      </c>
      <c r="K53" s="41" t="s">
        <v>732</v>
      </c>
      <c r="L53" s="9" t="str">
        <f t="shared" si="10"/>
        <v>Yes</v>
      </c>
    </row>
    <row r="54" spans="1:12" x14ac:dyDescent="0.25">
      <c r="A54" s="42" t="s">
        <v>1510</v>
      </c>
      <c r="B54" s="33" t="s">
        <v>217</v>
      </c>
      <c r="C54" s="43">
        <v>12425.669766000001</v>
      </c>
      <c r="D54" s="11" t="str">
        <f t="shared" si="7"/>
        <v>N/A</v>
      </c>
      <c r="E54" s="43">
        <v>12592.463872</v>
      </c>
      <c r="F54" s="11" t="str">
        <f t="shared" si="8"/>
        <v>N/A</v>
      </c>
      <c r="G54" s="43">
        <v>13463.775513000001</v>
      </c>
      <c r="H54" s="11" t="str">
        <f t="shared" si="9"/>
        <v>N/A</v>
      </c>
      <c r="I54" s="12">
        <v>1.3420000000000001</v>
      </c>
      <c r="J54" s="12">
        <v>6.9189999999999996</v>
      </c>
      <c r="K54" s="41" t="s">
        <v>732</v>
      </c>
      <c r="L54" s="9" t="str">
        <f t="shared" si="10"/>
        <v>Yes</v>
      </c>
    </row>
    <row r="55" spans="1:12" x14ac:dyDescent="0.25">
      <c r="A55" s="42" t="s">
        <v>1511</v>
      </c>
      <c r="B55" s="33" t="s">
        <v>217</v>
      </c>
      <c r="C55" s="43">
        <v>10639.287528999999</v>
      </c>
      <c r="D55" s="11" t="str">
        <f t="shared" si="7"/>
        <v>N/A</v>
      </c>
      <c r="E55" s="43">
        <v>10912.741665</v>
      </c>
      <c r="F55" s="11" t="str">
        <f t="shared" si="8"/>
        <v>N/A</v>
      </c>
      <c r="G55" s="43">
        <v>11691.718849999999</v>
      </c>
      <c r="H55" s="11" t="str">
        <f t="shared" si="9"/>
        <v>N/A</v>
      </c>
      <c r="I55" s="12">
        <v>2.57</v>
      </c>
      <c r="J55" s="12">
        <v>7.1379999999999999</v>
      </c>
      <c r="K55" s="41" t="s">
        <v>732</v>
      </c>
      <c r="L55" s="9" t="str">
        <f t="shared" si="10"/>
        <v>Yes</v>
      </c>
    </row>
    <row r="56" spans="1:12" x14ac:dyDescent="0.25">
      <c r="A56" s="42" t="s">
        <v>1512</v>
      </c>
      <c r="B56" s="33" t="s">
        <v>217</v>
      </c>
      <c r="C56" s="43">
        <v>12353.027158999999</v>
      </c>
      <c r="D56" s="11" t="str">
        <f t="shared" si="7"/>
        <v>N/A</v>
      </c>
      <c r="E56" s="43">
        <v>11515.438749000001</v>
      </c>
      <c r="F56" s="11" t="str">
        <f t="shared" si="8"/>
        <v>N/A</v>
      </c>
      <c r="G56" s="43">
        <v>13089.697687</v>
      </c>
      <c r="H56" s="11" t="str">
        <f t="shared" si="9"/>
        <v>N/A</v>
      </c>
      <c r="I56" s="12">
        <v>-6.78</v>
      </c>
      <c r="J56" s="12">
        <v>13.67</v>
      </c>
      <c r="K56" s="41" t="s">
        <v>732</v>
      </c>
      <c r="L56" s="9" t="str">
        <f t="shared" si="10"/>
        <v>Yes</v>
      </c>
    </row>
    <row r="57" spans="1:12" x14ac:dyDescent="0.25">
      <c r="A57" s="42" t="s">
        <v>1513</v>
      </c>
      <c r="B57" s="33" t="s">
        <v>217</v>
      </c>
      <c r="C57" s="43">
        <v>6790.0763201999998</v>
      </c>
      <c r="D57" s="11" t="str">
        <f t="shared" si="7"/>
        <v>N/A</v>
      </c>
      <c r="E57" s="43">
        <v>3518.3070683999999</v>
      </c>
      <c r="F57" s="11" t="str">
        <f t="shared" si="8"/>
        <v>N/A</v>
      </c>
      <c r="G57" s="43">
        <v>3877.3368408000001</v>
      </c>
      <c r="H57" s="11" t="str">
        <f t="shared" si="9"/>
        <v>N/A</v>
      </c>
      <c r="I57" s="12">
        <v>-48.2</v>
      </c>
      <c r="J57" s="12">
        <v>10.199999999999999</v>
      </c>
      <c r="K57" s="41" t="s">
        <v>732</v>
      </c>
      <c r="L57" s="9" t="str">
        <f t="shared" si="10"/>
        <v>Yes</v>
      </c>
    </row>
    <row r="58" spans="1:12" x14ac:dyDescent="0.25">
      <c r="A58" s="42" t="s">
        <v>1514</v>
      </c>
      <c r="B58" s="33" t="s">
        <v>217</v>
      </c>
      <c r="C58" s="43">
        <v>33906.415353999997</v>
      </c>
      <c r="D58" s="11" t="str">
        <f t="shared" si="7"/>
        <v>N/A</v>
      </c>
      <c r="E58" s="43">
        <v>32319.331797999999</v>
      </c>
      <c r="F58" s="11" t="str">
        <f t="shared" si="8"/>
        <v>N/A</v>
      </c>
      <c r="G58" s="43">
        <v>33584.820323</v>
      </c>
      <c r="H58" s="11" t="str">
        <f t="shared" si="9"/>
        <v>N/A</v>
      </c>
      <c r="I58" s="12">
        <v>-4.68</v>
      </c>
      <c r="J58" s="12">
        <v>3.9159999999999999</v>
      </c>
      <c r="K58" s="41" t="s">
        <v>732</v>
      </c>
      <c r="L58" s="9" t="str">
        <f t="shared" si="10"/>
        <v>Yes</v>
      </c>
    </row>
    <row r="59" spans="1:12" x14ac:dyDescent="0.25">
      <c r="A59" s="42" t="s">
        <v>1515</v>
      </c>
      <c r="B59" s="33" t="s">
        <v>217</v>
      </c>
      <c r="C59" s="43">
        <v>11969.099377</v>
      </c>
      <c r="D59" s="11" t="str">
        <f t="shared" si="7"/>
        <v>N/A</v>
      </c>
      <c r="E59" s="43">
        <v>11591.848443000001</v>
      </c>
      <c r="F59" s="11" t="str">
        <f t="shared" si="8"/>
        <v>N/A</v>
      </c>
      <c r="G59" s="43">
        <v>13311.347379999999</v>
      </c>
      <c r="H59" s="11" t="str">
        <f t="shared" si="9"/>
        <v>N/A</v>
      </c>
      <c r="I59" s="12">
        <v>-3.15</v>
      </c>
      <c r="J59" s="12">
        <v>14.83</v>
      </c>
      <c r="K59" s="41" t="s">
        <v>732</v>
      </c>
      <c r="L59" s="9" t="str">
        <f t="shared" si="10"/>
        <v>Yes</v>
      </c>
    </row>
    <row r="60" spans="1:12" x14ac:dyDescent="0.25">
      <c r="A60" s="42" t="s">
        <v>1516</v>
      </c>
      <c r="B60" s="33" t="s">
        <v>217</v>
      </c>
      <c r="C60" s="43">
        <v>1574.2049614</v>
      </c>
      <c r="D60" s="11" t="str">
        <f t="shared" si="7"/>
        <v>N/A</v>
      </c>
      <c r="E60" s="43">
        <v>1499.6721074</v>
      </c>
      <c r="F60" s="11" t="str">
        <f t="shared" si="8"/>
        <v>N/A</v>
      </c>
      <c r="G60" s="43">
        <v>1511.9087012</v>
      </c>
      <c r="H60" s="11" t="str">
        <f t="shared" si="9"/>
        <v>N/A</v>
      </c>
      <c r="I60" s="12">
        <v>-4.7300000000000004</v>
      </c>
      <c r="J60" s="12">
        <v>0.81599999999999995</v>
      </c>
      <c r="K60" s="41" t="s">
        <v>732</v>
      </c>
      <c r="L60" s="9" t="str">
        <f t="shared" si="10"/>
        <v>Yes</v>
      </c>
    </row>
    <row r="61" spans="1:12" x14ac:dyDescent="0.25">
      <c r="A61" s="42" t="s">
        <v>1517</v>
      </c>
      <c r="B61" s="33" t="s">
        <v>217</v>
      </c>
      <c r="C61" s="43">
        <v>1356.1169637999999</v>
      </c>
      <c r="D61" s="11" t="str">
        <f t="shared" si="7"/>
        <v>N/A</v>
      </c>
      <c r="E61" s="43">
        <v>1337.1141682</v>
      </c>
      <c r="F61" s="11" t="str">
        <f t="shared" si="8"/>
        <v>N/A</v>
      </c>
      <c r="G61" s="43">
        <v>1344.3269574999999</v>
      </c>
      <c r="H61" s="11" t="str">
        <f t="shared" si="9"/>
        <v>N/A</v>
      </c>
      <c r="I61" s="12">
        <v>-1.4</v>
      </c>
      <c r="J61" s="12">
        <v>0.53939999999999999</v>
      </c>
      <c r="K61" s="41" t="s">
        <v>732</v>
      </c>
      <c r="L61" s="9" t="str">
        <f t="shared" si="10"/>
        <v>Yes</v>
      </c>
    </row>
    <row r="62" spans="1:12" x14ac:dyDescent="0.25">
      <c r="A62" s="42" t="s">
        <v>1518</v>
      </c>
      <c r="B62" s="33" t="s">
        <v>217</v>
      </c>
      <c r="C62" s="43">
        <v>1409.8040592</v>
      </c>
      <c r="D62" s="11" t="str">
        <f t="shared" si="7"/>
        <v>N/A</v>
      </c>
      <c r="E62" s="43">
        <v>1342.4852263</v>
      </c>
      <c r="F62" s="11" t="str">
        <f t="shared" si="8"/>
        <v>N/A</v>
      </c>
      <c r="G62" s="43">
        <v>1472.7312955</v>
      </c>
      <c r="H62" s="11" t="str">
        <f t="shared" si="9"/>
        <v>N/A</v>
      </c>
      <c r="I62" s="12">
        <v>-4.78</v>
      </c>
      <c r="J62" s="12">
        <v>9.702</v>
      </c>
      <c r="K62" s="41" t="s">
        <v>732</v>
      </c>
      <c r="L62" s="9" t="str">
        <f t="shared" si="10"/>
        <v>Yes</v>
      </c>
    </row>
    <row r="63" spans="1:12" ht="25" x14ac:dyDescent="0.25">
      <c r="A63" s="42" t="s">
        <v>1519</v>
      </c>
      <c r="B63" s="33" t="s">
        <v>217</v>
      </c>
      <c r="C63" s="43">
        <v>2352.1692472999998</v>
      </c>
      <c r="D63" s="11" t="str">
        <f t="shared" si="7"/>
        <v>N/A</v>
      </c>
      <c r="E63" s="43">
        <v>1858.7600657</v>
      </c>
      <c r="F63" s="11" t="str">
        <f t="shared" si="8"/>
        <v>N/A</v>
      </c>
      <c r="G63" s="43">
        <v>1724.4131473</v>
      </c>
      <c r="H63" s="11" t="str">
        <f t="shared" si="9"/>
        <v>N/A</v>
      </c>
      <c r="I63" s="12">
        <v>-21</v>
      </c>
      <c r="J63" s="12">
        <v>-7.23</v>
      </c>
      <c r="K63" s="41" t="s">
        <v>732</v>
      </c>
      <c r="L63" s="9" t="str">
        <f t="shared" si="10"/>
        <v>Yes</v>
      </c>
    </row>
    <row r="64" spans="1:12" x14ac:dyDescent="0.25">
      <c r="A64" s="42" t="s">
        <v>1520</v>
      </c>
      <c r="B64" s="33" t="s">
        <v>217</v>
      </c>
      <c r="C64" s="43">
        <v>1235.0157021</v>
      </c>
      <c r="D64" s="11" t="str">
        <f t="shared" si="7"/>
        <v>N/A</v>
      </c>
      <c r="E64" s="43">
        <v>1122.2326740000001</v>
      </c>
      <c r="F64" s="11" t="str">
        <f t="shared" si="8"/>
        <v>N/A</v>
      </c>
      <c r="G64" s="43">
        <v>1160.3939938000001</v>
      </c>
      <c r="H64" s="11" t="str">
        <f t="shared" si="9"/>
        <v>N/A</v>
      </c>
      <c r="I64" s="12">
        <v>-9.1300000000000008</v>
      </c>
      <c r="J64" s="12">
        <v>3.4</v>
      </c>
      <c r="K64" s="41" t="s">
        <v>732</v>
      </c>
      <c r="L64" s="9" t="str">
        <f t="shared" si="10"/>
        <v>Yes</v>
      </c>
    </row>
    <row r="65" spans="1:12" x14ac:dyDescent="0.25">
      <c r="A65" s="42" t="s">
        <v>1521</v>
      </c>
      <c r="B65" s="33" t="s">
        <v>217</v>
      </c>
      <c r="C65" s="43">
        <v>1926.2605924</v>
      </c>
      <c r="D65" s="11" t="str">
        <f t="shared" si="7"/>
        <v>N/A</v>
      </c>
      <c r="E65" s="43">
        <v>1850.1901988</v>
      </c>
      <c r="F65" s="11" t="str">
        <f t="shared" si="8"/>
        <v>N/A</v>
      </c>
      <c r="G65" s="43">
        <v>2080.0550791000001</v>
      </c>
      <c r="H65" s="11" t="str">
        <f t="shared" si="9"/>
        <v>N/A</v>
      </c>
      <c r="I65" s="12">
        <v>-3.95</v>
      </c>
      <c r="J65" s="12">
        <v>12.42</v>
      </c>
      <c r="K65" s="41" t="s">
        <v>732</v>
      </c>
      <c r="L65" s="9" t="str">
        <f t="shared" si="10"/>
        <v>Yes</v>
      </c>
    </row>
    <row r="66" spans="1:12" x14ac:dyDescent="0.25">
      <c r="A66" s="42" t="s">
        <v>1522</v>
      </c>
      <c r="B66" s="33" t="s">
        <v>217</v>
      </c>
      <c r="C66" s="43">
        <v>3969.2038954999998</v>
      </c>
      <c r="D66" s="11" t="str">
        <f t="shared" si="7"/>
        <v>N/A</v>
      </c>
      <c r="E66" s="43">
        <v>3858.911255</v>
      </c>
      <c r="F66" s="11" t="str">
        <f t="shared" si="8"/>
        <v>N/A</v>
      </c>
      <c r="G66" s="43">
        <v>3900.5622103999999</v>
      </c>
      <c r="H66" s="11" t="str">
        <f t="shared" si="9"/>
        <v>N/A</v>
      </c>
      <c r="I66" s="12">
        <v>-2.78</v>
      </c>
      <c r="J66" s="12">
        <v>1.079</v>
      </c>
      <c r="K66" s="41" t="s">
        <v>732</v>
      </c>
      <c r="L66" s="9" t="str">
        <f t="shared" si="10"/>
        <v>Yes</v>
      </c>
    </row>
    <row r="67" spans="1:12" x14ac:dyDescent="0.25">
      <c r="A67" s="42" t="s">
        <v>1523</v>
      </c>
      <c r="B67" s="33" t="s">
        <v>217</v>
      </c>
      <c r="C67" s="43">
        <v>5848.1399468999998</v>
      </c>
      <c r="D67" s="11" t="str">
        <f t="shared" si="7"/>
        <v>N/A</v>
      </c>
      <c r="E67" s="43">
        <v>4410.8152609999997</v>
      </c>
      <c r="F67" s="11" t="str">
        <f t="shared" si="8"/>
        <v>N/A</v>
      </c>
      <c r="G67" s="43">
        <v>5959.0281690000002</v>
      </c>
      <c r="H67" s="11" t="str">
        <f t="shared" si="9"/>
        <v>N/A</v>
      </c>
      <c r="I67" s="12">
        <v>-24.6</v>
      </c>
      <c r="J67" s="12">
        <v>35.1</v>
      </c>
      <c r="K67" s="41" t="s">
        <v>732</v>
      </c>
      <c r="L67" s="9" t="str">
        <f t="shared" si="10"/>
        <v>No</v>
      </c>
    </row>
    <row r="68" spans="1:12" x14ac:dyDescent="0.25">
      <c r="A68" s="42" t="s">
        <v>1524</v>
      </c>
      <c r="B68" s="33" t="s">
        <v>217</v>
      </c>
      <c r="C68" s="43">
        <v>2793.1934216</v>
      </c>
      <c r="D68" s="11" t="str">
        <f t="shared" si="7"/>
        <v>N/A</v>
      </c>
      <c r="E68" s="43">
        <v>2698.5554099000001</v>
      </c>
      <c r="F68" s="11" t="str">
        <f t="shared" si="8"/>
        <v>N/A</v>
      </c>
      <c r="G68" s="43">
        <v>2819.7483255000002</v>
      </c>
      <c r="H68" s="11" t="str">
        <f t="shared" si="9"/>
        <v>N/A</v>
      </c>
      <c r="I68" s="12">
        <v>-3.39</v>
      </c>
      <c r="J68" s="12">
        <v>4.4909999999999997</v>
      </c>
      <c r="K68" s="41" t="s">
        <v>732</v>
      </c>
      <c r="L68" s="9" t="str">
        <f t="shared" si="10"/>
        <v>Yes</v>
      </c>
    </row>
    <row r="69" spans="1:12" x14ac:dyDescent="0.25">
      <c r="A69" s="42" t="s">
        <v>1525</v>
      </c>
      <c r="B69" s="33" t="s">
        <v>217</v>
      </c>
      <c r="C69" s="43">
        <v>2404.1642118</v>
      </c>
      <c r="D69" s="11" t="str">
        <f t="shared" si="7"/>
        <v>N/A</v>
      </c>
      <c r="E69" s="43">
        <v>2455.7550267000001</v>
      </c>
      <c r="F69" s="11" t="str">
        <f t="shared" si="8"/>
        <v>N/A</v>
      </c>
      <c r="G69" s="43">
        <v>2578.7624612999998</v>
      </c>
      <c r="H69" s="11" t="str">
        <f t="shared" si="9"/>
        <v>N/A</v>
      </c>
      <c r="I69" s="12">
        <v>2.1459999999999999</v>
      </c>
      <c r="J69" s="12">
        <v>5.0090000000000003</v>
      </c>
      <c r="K69" s="41" t="s">
        <v>732</v>
      </c>
      <c r="L69" s="9" t="str">
        <f t="shared" si="10"/>
        <v>Yes</v>
      </c>
    </row>
    <row r="70" spans="1:12" x14ac:dyDescent="0.25">
      <c r="A70" s="42" t="s">
        <v>1526</v>
      </c>
      <c r="B70" s="33" t="s">
        <v>217</v>
      </c>
      <c r="C70" s="43">
        <v>1515.5645</v>
      </c>
      <c r="D70" s="11" t="str">
        <f t="shared" si="7"/>
        <v>N/A</v>
      </c>
      <c r="E70" s="43">
        <v>1693.3572856999999</v>
      </c>
      <c r="F70" s="11" t="str">
        <f t="shared" si="8"/>
        <v>N/A</v>
      </c>
      <c r="G70" s="43">
        <v>1783.8137769</v>
      </c>
      <c r="H70" s="11" t="str">
        <f t="shared" si="9"/>
        <v>N/A</v>
      </c>
      <c r="I70" s="12">
        <v>11.73</v>
      </c>
      <c r="J70" s="12">
        <v>5.3419999999999996</v>
      </c>
      <c r="K70" s="41" t="s">
        <v>732</v>
      </c>
      <c r="L70" s="9" t="str">
        <f t="shared" si="10"/>
        <v>Yes</v>
      </c>
    </row>
    <row r="71" spans="1:12" ht="25" x14ac:dyDescent="0.25">
      <c r="A71" s="42" t="s">
        <v>1527</v>
      </c>
      <c r="B71" s="33" t="s">
        <v>217</v>
      </c>
      <c r="C71" s="43">
        <v>2556.4552115000001</v>
      </c>
      <c r="D71" s="11" t="str">
        <f t="shared" si="7"/>
        <v>N/A</v>
      </c>
      <c r="E71" s="43">
        <v>2284.8524567999998</v>
      </c>
      <c r="F71" s="11" t="str">
        <f t="shared" si="8"/>
        <v>N/A</v>
      </c>
      <c r="G71" s="43">
        <v>2415.8698708000002</v>
      </c>
      <c r="H71" s="11" t="str">
        <f t="shared" si="9"/>
        <v>N/A</v>
      </c>
      <c r="I71" s="12">
        <v>-10.6</v>
      </c>
      <c r="J71" s="12">
        <v>5.734</v>
      </c>
      <c r="K71" s="41" t="s">
        <v>732</v>
      </c>
      <c r="L71" s="9" t="str">
        <f t="shared" si="10"/>
        <v>Yes</v>
      </c>
    </row>
    <row r="72" spans="1:12" x14ac:dyDescent="0.25">
      <c r="A72" s="42" t="s">
        <v>1528</v>
      </c>
      <c r="B72" s="33" t="s">
        <v>217</v>
      </c>
      <c r="C72" s="43">
        <v>3434.0441609</v>
      </c>
      <c r="D72" s="11" t="str">
        <f t="shared" si="7"/>
        <v>N/A</v>
      </c>
      <c r="E72" s="43">
        <v>4075.7310484</v>
      </c>
      <c r="F72" s="11" t="str">
        <f t="shared" si="8"/>
        <v>N/A</v>
      </c>
      <c r="G72" s="43">
        <v>4376.1136348999999</v>
      </c>
      <c r="H72" s="11" t="str">
        <f t="shared" si="9"/>
        <v>N/A</v>
      </c>
      <c r="I72" s="12">
        <v>18.690000000000001</v>
      </c>
      <c r="J72" s="12">
        <v>7.37</v>
      </c>
      <c r="K72" s="41" t="s">
        <v>732</v>
      </c>
      <c r="L72" s="9" t="str">
        <f t="shared" si="10"/>
        <v>Yes</v>
      </c>
    </row>
    <row r="73" spans="1:12" x14ac:dyDescent="0.25">
      <c r="A73" s="42" t="s">
        <v>1529</v>
      </c>
      <c r="B73" s="33" t="s">
        <v>217</v>
      </c>
      <c r="C73" s="43">
        <v>1866.1475107000001</v>
      </c>
      <c r="D73" s="11" t="str">
        <f t="shared" si="7"/>
        <v>N/A</v>
      </c>
      <c r="E73" s="43">
        <v>2030.6775585</v>
      </c>
      <c r="F73" s="11" t="str">
        <f t="shared" si="8"/>
        <v>N/A</v>
      </c>
      <c r="G73" s="43">
        <v>2082.8298414999999</v>
      </c>
      <c r="H73" s="11" t="str">
        <f t="shared" si="9"/>
        <v>N/A</v>
      </c>
      <c r="I73" s="12">
        <v>8.8170000000000002</v>
      </c>
      <c r="J73" s="12">
        <v>2.5680000000000001</v>
      </c>
      <c r="K73" s="41" t="s">
        <v>732</v>
      </c>
      <c r="L73" s="9" t="str">
        <f t="shared" si="10"/>
        <v>Yes</v>
      </c>
    </row>
    <row r="74" spans="1:12" x14ac:dyDescent="0.25">
      <c r="A74" s="42" t="s">
        <v>1530</v>
      </c>
      <c r="B74" s="33" t="s">
        <v>217</v>
      </c>
      <c r="C74" s="43">
        <v>4650.9414753000001</v>
      </c>
      <c r="D74" s="11" t="str">
        <f t="shared" si="7"/>
        <v>N/A</v>
      </c>
      <c r="E74" s="43">
        <v>3968.2007892000001</v>
      </c>
      <c r="F74" s="11" t="str">
        <f t="shared" si="8"/>
        <v>N/A</v>
      </c>
      <c r="G74" s="43">
        <v>5074.1662065</v>
      </c>
      <c r="H74" s="11" t="str">
        <f t="shared" si="9"/>
        <v>N/A</v>
      </c>
      <c r="I74" s="12">
        <v>-14.7</v>
      </c>
      <c r="J74" s="12">
        <v>27.87</v>
      </c>
      <c r="K74" s="41" t="s">
        <v>732</v>
      </c>
      <c r="L74" s="9" t="str">
        <f t="shared" si="10"/>
        <v>Yes</v>
      </c>
    </row>
    <row r="75" spans="1:12" x14ac:dyDescent="0.25">
      <c r="A75" s="42" t="s">
        <v>1612</v>
      </c>
      <c r="B75" s="33" t="s">
        <v>217</v>
      </c>
      <c r="C75" s="43">
        <v>1619984028</v>
      </c>
      <c r="D75" s="11" t="str">
        <f t="shared" ref="D75:D144" si="11">IF($B75="N/A","N/A",IF(C75&gt;10,"No",IF(C75&lt;-10,"No","Yes")))</f>
        <v>N/A</v>
      </c>
      <c r="E75" s="43">
        <v>1815548779</v>
      </c>
      <c r="F75" s="11" t="str">
        <f t="shared" ref="F75:F144" si="12">IF($B75="N/A","N/A",IF(E75&gt;10,"No",IF(E75&lt;-10,"No","Yes")))</f>
        <v>N/A</v>
      </c>
      <c r="G75" s="43">
        <v>2053349625</v>
      </c>
      <c r="H75" s="11" t="str">
        <f t="shared" ref="H75:H144" si="13">IF($B75="N/A","N/A",IF(G75&gt;10,"No",IF(G75&lt;-10,"No","Yes")))</f>
        <v>N/A</v>
      </c>
      <c r="I75" s="12">
        <v>12.07</v>
      </c>
      <c r="J75" s="12">
        <v>13.1</v>
      </c>
      <c r="K75" s="41" t="s">
        <v>732</v>
      </c>
      <c r="L75" s="9" t="str">
        <f t="shared" ref="L75:L135" si="14">IF(J75="Div by 0", "N/A", IF(K75="N/A","N/A", IF(J75&gt;VALUE(MID(K75,1,2)), "No", IF(J75&lt;-1*VALUE(MID(K75,1,2)), "No", "Yes"))))</f>
        <v>Yes</v>
      </c>
    </row>
    <row r="76" spans="1:12" x14ac:dyDescent="0.25">
      <c r="A76" s="42" t="s">
        <v>598</v>
      </c>
      <c r="B76" s="33" t="s">
        <v>217</v>
      </c>
      <c r="C76" s="34">
        <v>225136</v>
      </c>
      <c r="D76" s="11" t="str">
        <f t="shared" si="11"/>
        <v>N/A</v>
      </c>
      <c r="E76" s="34">
        <v>244516</v>
      </c>
      <c r="F76" s="11" t="str">
        <f t="shared" si="12"/>
        <v>N/A</v>
      </c>
      <c r="G76" s="34">
        <v>254885</v>
      </c>
      <c r="H76" s="11" t="str">
        <f t="shared" si="13"/>
        <v>N/A</v>
      </c>
      <c r="I76" s="12">
        <v>8.6080000000000005</v>
      </c>
      <c r="J76" s="12">
        <v>4.2409999999999997</v>
      </c>
      <c r="K76" s="41" t="s">
        <v>732</v>
      </c>
      <c r="L76" s="9" t="str">
        <f t="shared" si="14"/>
        <v>Yes</v>
      </c>
    </row>
    <row r="77" spans="1:12" x14ac:dyDescent="0.25">
      <c r="A77" s="42" t="s">
        <v>1439</v>
      </c>
      <c r="B77" s="33" t="s">
        <v>217</v>
      </c>
      <c r="C77" s="43">
        <v>7195.5796852000003</v>
      </c>
      <c r="D77" s="11" t="str">
        <f t="shared" si="11"/>
        <v>N/A</v>
      </c>
      <c r="E77" s="43">
        <v>7425.0714840999999</v>
      </c>
      <c r="F77" s="11" t="str">
        <f t="shared" si="12"/>
        <v>N/A</v>
      </c>
      <c r="G77" s="43">
        <v>8055.9845617000001</v>
      </c>
      <c r="H77" s="11" t="str">
        <f t="shared" si="13"/>
        <v>N/A</v>
      </c>
      <c r="I77" s="12">
        <v>3.1890000000000001</v>
      </c>
      <c r="J77" s="12">
        <v>8.4969999999999999</v>
      </c>
      <c r="K77" s="41" t="s">
        <v>732</v>
      </c>
      <c r="L77" s="9" t="str">
        <f t="shared" si="14"/>
        <v>Yes</v>
      </c>
    </row>
    <row r="78" spans="1:12" x14ac:dyDescent="0.25">
      <c r="A78" s="42" t="s">
        <v>1440</v>
      </c>
      <c r="B78" s="33" t="s">
        <v>217</v>
      </c>
      <c r="C78" s="34">
        <v>4.8242351289999998</v>
      </c>
      <c r="D78" s="11" t="str">
        <f t="shared" si="11"/>
        <v>N/A</v>
      </c>
      <c r="E78" s="34">
        <v>4.6314228925999998</v>
      </c>
      <c r="F78" s="11" t="str">
        <f t="shared" si="12"/>
        <v>N/A</v>
      </c>
      <c r="G78" s="34">
        <v>4.7070953567</v>
      </c>
      <c r="H78" s="11" t="str">
        <f t="shared" si="13"/>
        <v>N/A</v>
      </c>
      <c r="I78" s="12">
        <v>-4</v>
      </c>
      <c r="J78" s="12">
        <v>1.6339999999999999</v>
      </c>
      <c r="K78" s="41" t="s">
        <v>732</v>
      </c>
      <c r="L78" s="9" t="str">
        <f t="shared" si="14"/>
        <v>Yes</v>
      </c>
    </row>
    <row r="79" spans="1:12" x14ac:dyDescent="0.25">
      <c r="A79" s="42" t="s">
        <v>599</v>
      </c>
      <c r="B79" s="33" t="s">
        <v>217</v>
      </c>
      <c r="C79" s="43">
        <v>11455325</v>
      </c>
      <c r="D79" s="11" t="str">
        <f t="shared" si="11"/>
        <v>N/A</v>
      </c>
      <c r="E79" s="43">
        <v>10475890</v>
      </c>
      <c r="F79" s="11" t="str">
        <f t="shared" si="12"/>
        <v>N/A</v>
      </c>
      <c r="G79" s="43">
        <v>8033897</v>
      </c>
      <c r="H79" s="11" t="str">
        <f t="shared" si="13"/>
        <v>N/A</v>
      </c>
      <c r="I79" s="12">
        <v>-8.5500000000000007</v>
      </c>
      <c r="J79" s="12">
        <v>-23.3</v>
      </c>
      <c r="K79" s="41" t="s">
        <v>732</v>
      </c>
      <c r="L79" s="9" t="str">
        <f t="shared" si="14"/>
        <v>Yes</v>
      </c>
    </row>
    <row r="80" spans="1:12" x14ac:dyDescent="0.25">
      <c r="A80" s="42" t="s">
        <v>600</v>
      </c>
      <c r="B80" s="33" t="s">
        <v>217</v>
      </c>
      <c r="C80" s="34">
        <v>92</v>
      </c>
      <c r="D80" s="11" t="str">
        <f t="shared" si="11"/>
        <v>N/A</v>
      </c>
      <c r="E80" s="34">
        <v>79</v>
      </c>
      <c r="F80" s="11" t="str">
        <f t="shared" si="12"/>
        <v>N/A</v>
      </c>
      <c r="G80" s="34">
        <v>80</v>
      </c>
      <c r="H80" s="11" t="str">
        <f t="shared" si="13"/>
        <v>N/A</v>
      </c>
      <c r="I80" s="12">
        <v>-14.1</v>
      </c>
      <c r="J80" s="12">
        <v>1.266</v>
      </c>
      <c r="K80" s="41" t="s">
        <v>732</v>
      </c>
      <c r="L80" s="9" t="str">
        <f t="shared" si="14"/>
        <v>Yes</v>
      </c>
    </row>
    <row r="81" spans="1:12" x14ac:dyDescent="0.25">
      <c r="A81" s="42" t="s">
        <v>1441</v>
      </c>
      <c r="B81" s="33" t="s">
        <v>217</v>
      </c>
      <c r="C81" s="43">
        <v>124514.40217</v>
      </c>
      <c r="D81" s="11" t="str">
        <f t="shared" si="11"/>
        <v>N/A</v>
      </c>
      <c r="E81" s="43">
        <v>132606.20253000001</v>
      </c>
      <c r="F81" s="11" t="str">
        <f t="shared" si="12"/>
        <v>N/A</v>
      </c>
      <c r="G81" s="43">
        <v>100423.71249999999</v>
      </c>
      <c r="H81" s="11" t="str">
        <f t="shared" si="13"/>
        <v>N/A</v>
      </c>
      <c r="I81" s="12">
        <v>6.4989999999999997</v>
      </c>
      <c r="J81" s="12">
        <v>-24.3</v>
      </c>
      <c r="K81" s="41" t="s">
        <v>732</v>
      </c>
      <c r="L81" s="9" t="str">
        <f t="shared" si="14"/>
        <v>Yes</v>
      </c>
    </row>
    <row r="82" spans="1:12" ht="25" x14ac:dyDescent="0.25">
      <c r="A82" s="42" t="s">
        <v>601</v>
      </c>
      <c r="B82" s="33" t="s">
        <v>217</v>
      </c>
      <c r="C82" s="43">
        <v>0</v>
      </c>
      <c r="D82" s="11" t="str">
        <f t="shared" si="11"/>
        <v>N/A</v>
      </c>
      <c r="E82" s="43">
        <v>0</v>
      </c>
      <c r="F82" s="11" t="str">
        <f t="shared" si="12"/>
        <v>N/A</v>
      </c>
      <c r="G82" s="43">
        <v>0</v>
      </c>
      <c r="H82" s="11" t="str">
        <f t="shared" si="13"/>
        <v>N/A</v>
      </c>
      <c r="I82" s="12" t="s">
        <v>1742</v>
      </c>
      <c r="J82" s="12" t="s">
        <v>1742</v>
      </c>
      <c r="K82" s="41" t="s">
        <v>732</v>
      </c>
      <c r="L82" s="9" t="str">
        <f t="shared" si="14"/>
        <v>N/A</v>
      </c>
    </row>
    <row r="83" spans="1:12" x14ac:dyDescent="0.25">
      <c r="A83" s="42" t="s">
        <v>602</v>
      </c>
      <c r="B83" s="33" t="s">
        <v>217</v>
      </c>
      <c r="C83" s="34">
        <v>0</v>
      </c>
      <c r="D83" s="11" t="str">
        <f t="shared" si="11"/>
        <v>N/A</v>
      </c>
      <c r="E83" s="34">
        <v>0</v>
      </c>
      <c r="F83" s="11" t="str">
        <f t="shared" si="12"/>
        <v>N/A</v>
      </c>
      <c r="G83" s="34">
        <v>0</v>
      </c>
      <c r="H83" s="11" t="str">
        <f t="shared" si="13"/>
        <v>N/A</v>
      </c>
      <c r="I83" s="12" t="s">
        <v>1742</v>
      </c>
      <c r="J83" s="12" t="s">
        <v>1742</v>
      </c>
      <c r="K83" s="41" t="s">
        <v>732</v>
      </c>
      <c r="L83" s="9" t="str">
        <f t="shared" si="14"/>
        <v>N/A</v>
      </c>
    </row>
    <row r="84" spans="1:12" ht="25" x14ac:dyDescent="0.25">
      <c r="A84" s="4" t="s">
        <v>1442</v>
      </c>
      <c r="B84" s="33" t="s">
        <v>217</v>
      </c>
      <c r="C84" s="43" t="s">
        <v>1742</v>
      </c>
      <c r="D84" s="11" t="str">
        <f t="shared" si="11"/>
        <v>N/A</v>
      </c>
      <c r="E84" s="43" t="s">
        <v>1742</v>
      </c>
      <c r="F84" s="11" t="str">
        <f t="shared" si="12"/>
        <v>N/A</v>
      </c>
      <c r="G84" s="43" t="s">
        <v>1742</v>
      </c>
      <c r="H84" s="11" t="str">
        <f t="shared" si="13"/>
        <v>N/A</v>
      </c>
      <c r="I84" s="12" t="s">
        <v>1742</v>
      </c>
      <c r="J84" s="12" t="s">
        <v>1742</v>
      </c>
      <c r="K84" s="41" t="s">
        <v>732</v>
      </c>
      <c r="L84" s="9" t="str">
        <f t="shared" si="14"/>
        <v>N/A</v>
      </c>
    </row>
    <row r="85" spans="1:12" x14ac:dyDescent="0.25">
      <c r="A85" s="4" t="s">
        <v>603</v>
      </c>
      <c r="B85" s="33" t="s">
        <v>217</v>
      </c>
      <c r="C85" s="43">
        <v>330605484</v>
      </c>
      <c r="D85" s="11" t="str">
        <f t="shared" si="11"/>
        <v>N/A</v>
      </c>
      <c r="E85" s="43">
        <v>328234699</v>
      </c>
      <c r="F85" s="11" t="str">
        <f t="shared" si="12"/>
        <v>N/A</v>
      </c>
      <c r="G85" s="43">
        <v>327236539</v>
      </c>
      <c r="H85" s="11" t="str">
        <f t="shared" si="13"/>
        <v>N/A</v>
      </c>
      <c r="I85" s="12">
        <v>-0.71699999999999997</v>
      </c>
      <c r="J85" s="12">
        <v>-0.30399999999999999</v>
      </c>
      <c r="K85" s="41" t="s">
        <v>732</v>
      </c>
      <c r="L85" s="9" t="str">
        <f t="shared" si="14"/>
        <v>Yes</v>
      </c>
    </row>
    <row r="86" spans="1:12" x14ac:dyDescent="0.25">
      <c r="A86" s="4" t="s">
        <v>604</v>
      </c>
      <c r="B86" s="33" t="s">
        <v>217</v>
      </c>
      <c r="C86" s="34">
        <v>2926</v>
      </c>
      <c r="D86" s="11" t="str">
        <f t="shared" si="11"/>
        <v>N/A</v>
      </c>
      <c r="E86" s="34">
        <v>2880</v>
      </c>
      <c r="F86" s="11" t="str">
        <f t="shared" si="12"/>
        <v>N/A</v>
      </c>
      <c r="G86" s="34">
        <v>2821</v>
      </c>
      <c r="H86" s="11" t="str">
        <f t="shared" si="13"/>
        <v>N/A</v>
      </c>
      <c r="I86" s="12">
        <v>-1.57</v>
      </c>
      <c r="J86" s="12">
        <v>-2.0499999999999998</v>
      </c>
      <c r="K86" s="41" t="s">
        <v>732</v>
      </c>
      <c r="L86" s="9" t="str">
        <f t="shared" si="14"/>
        <v>Yes</v>
      </c>
    </row>
    <row r="87" spans="1:12" x14ac:dyDescent="0.25">
      <c r="A87" s="4" t="s">
        <v>1443</v>
      </c>
      <c r="B87" s="33" t="s">
        <v>217</v>
      </c>
      <c r="C87" s="43">
        <v>112988.88722</v>
      </c>
      <c r="D87" s="11" t="str">
        <f t="shared" si="11"/>
        <v>N/A</v>
      </c>
      <c r="E87" s="43">
        <v>113970.38159999999</v>
      </c>
      <c r="F87" s="11" t="str">
        <f t="shared" si="12"/>
        <v>N/A</v>
      </c>
      <c r="G87" s="43">
        <v>116000.19107</v>
      </c>
      <c r="H87" s="11" t="str">
        <f t="shared" si="13"/>
        <v>N/A</v>
      </c>
      <c r="I87" s="12">
        <v>0.86870000000000003</v>
      </c>
      <c r="J87" s="12">
        <v>1.7809999999999999</v>
      </c>
      <c r="K87" s="41" t="s">
        <v>732</v>
      </c>
      <c r="L87" s="9" t="str">
        <f t="shared" si="14"/>
        <v>Yes</v>
      </c>
    </row>
    <row r="88" spans="1:12" x14ac:dyDescent="0.25">
      <c r="A88" s="42" t="s">
        <v>605</v>
      </c>
      <c r="B88" s="33" t="s">
        <v>217</v>
      </c>
      <c r="C88" s="43">
        <v>2262501475</v>
      </c>
      <c r="D88" s="11" t="str">
        <f t="shared" si="11"/>
        <v>N/A</v>
      </c>
      <c r="E88" s="43">
        <v>2527495039</v>
      </c>
      <c r="F88" s="11" t="str">
        <f t="shared" si="12"/>
        <v>N/A</v>
      </c>
      <c r="G88" s="43">
        <v>2739072842</v>
      </c>
      <c r="H88" s="11" t="str">
        <f t="shared" si="13"/>
        <v>N/A</v>
      </c>
      <c r="I88" s="12">
        <v>11.71</v>
      </c>
      <c r="J88" s="12">
        <v>8.3710000000000004</v>
      </c>
      <c r="K88" s="41" t="s">
        <v>732</v>
      </c>
      <c r="L88" s="9" t="str">
        <f t="shared" si="14"/>
        <v>Yes</v>
      </c>
    </row>
    <row r="89" spans="1:12" x14ac:dyDescent="0.25">
      <c r="A89" s="44" t="s">
        <v>606</v>
      </c>
      <c r="B89" s="34" t="s">
        <v>217</v>
      </c>
      <c r="C89" s="34">
        <v>65165</v>
      </c>
      <c r="D89" s="11" t="str">
        <f t="shared" si="11"/>
        <v>N/A</v>
      </c>
      <c r="E89" s="34">
        <v>65570</v>
      </c>
      <c r="F89" s="11" t="str">
        <f t="shared" si="12"/>
        <v>N/A</v>
      </c>
      <c r="G89" s="34">
        <v>65829</v>
      </c>
      <c r="H89" s="11" t="str">
        <f t="shared" si="13"/>
        <v>N/A</v>
      </c>
      <c r="I89" s="12">
        <v>0.62150000000000005</v>
      </c>
      <c r="J89" s="12">
        <v>0.39500000000000002</v>
      </c>
      <c r="K89" s="1" t="s">
        <v>732</v>
      </c>
      <c r="L89" s="9" t="str">
        <f t="shared" si="14"/>
        <v>Yes</v>
      </c>
    </row>
    <row r="90" spans="1:12" x14ac:dyDescent="0.25">
      <c r="A90" s="42" t="s">
        <v>1444</v>
      </c>
      <c r="B90" s="33" t="s">
        <v>217</v>
      </c>
      <c r="C90" s="43">
        <v>34719.580679999999</v>
      </c>
      <c r="D90" s="11" t="str">
        <f t="shared" si="11"/>
        <v>N/A</v>
      </c>
      <c r="E90" s="43">
        <v>38546.515768999998</v>
      </c>
      <c r="F90" s="11" t="str">
        <f t="shared" si="12"/>
        <v>N/A</v>
      </c>
      <c r="G90" s="43">
        <v>41608.908565999998</v>
      </c>
      <c r="H90" s="11" t="str">
        <f t="shared" si="13"/>
        <v>N/A</v>
      </c>
      <c r="I90" s="12">
        <v>11.02</v>
      </c>
      <c r="J90" s="12">
        <v>7.9450000000000003</v>
      </c>
      <c r="K90" s="41" t="s">
        <v>732</v>
      </c>
      <c r="L90" s="9" t="str">
        <f t="shared" si="14"/>
        <v>Yes</v>
      </c>
    </row>
    <row r="91" spans="1:12" x14ac:dyDescent="0.25">
      <c r="A91" s="42" t="s">
        <v>607</v>
      </c>
      <c r="B91" s="33" t="s">
        <v>217</v>
      </c>
      <c r="C91" s="43">
        <v>586662345</v>
      </c>
      <c r="D91" s="11" t="str">
        <f t="shared" si="11"/>
        <v>N/A</v>
      </c>
      <c r="E91" s="43">
        <v>687218653</v>
      </c>
      <c r="F91" s="11" t="str">
        <f t="shared" si="12"/>
        <v>N/A</v>
      </c>
      <c r="G91" s="43">
        <v>781539632</v>
      </c>
      <c r="H91" s="11" t="str">
        <f t="shared" si="13"/>
        <v>N/A</v>
      </c>
      <c r="I91" s="12">
        <v>17.14</v>
      </c>
      <c r="J91" s="12">
        <v>13.73</v>
      </c>
      <c r="K91" s="41" t="s">
        <v>732</v>
      </c>
      <c r="L91" s="9" t="str">
        <f t="shared" si="14"/>
        <v>Yes</v>
      </c>
    </row>
    <row r="92" spans="1:12" x14ac:dyDescent="0.25">
      <c r="A92" s="42" t="s">
        <v>608</v>
      </c>
      <c r="B92" s="33" t="s">
        <v>217</v>
      </c>
      <c r="C92" s="34">
        <v>955016</v>
      </c>
      <c r="D92" s="11" t="str">
        <f t="shared" si="11"/>
        <v>N/A</v>
      </c>
      <c r="E92" s="34">
        <v>1057464</v>
      </c>
      <c r="F92" s="11" t="str">
        <f t="shared" si="12"/>
        <v>N/A</v>
      </c>
      <c r="G92" s="34">
        <v>1211894</v>
      </c>
      <c r="H92" s="11" t="str">
        <f t="shared" si="13"/>
        <v>N/A</v>
      </c>
      <c r="I92" s="12">
        <v>10.73</v>
      </c>
      <c r="J92" s="12">
        <v>14.6</v>
      </c>
      <c r="K92" s="41" t="s">
        <v>732</v>
      </c>
      <c r="L92" s="9" t="str">
        <f t="shared" si="14"/>
        <v>Yes</v>
      </c>
    </row>
    <row r="93" spans="1:12" x14ac:dyDescent="0.25">
      <c r="A93" s="42" t="s">
        <v>1445</v>
      </c>
      <c r="B93" s="33" t="s">
        <v>217</v>
      </c>
      <c r="C93" s="43">
        <v>614.29582855000001</v>
      </c>
      <c r="D93" s="11" t="str">
        <f t="shared" si="11"/>
        <v>N/A</v>
      </c>
      <c r="E93" s="43">
        <v>649.87427751999996</v>
      </c>
      <c r="F93" s="11" t="str">
        <f t="shared" si="12"/>
        <v>N/A</v>
      </c>
      <c r="G93" s="43">
        <v>644.89108123000005</v>
      </c>
      <c r="H93" s="11" t="str">
        <f t="shared" si="13"/>
        <v>N/A</v>
      </c>
      <c r="I93" s="12">
        <v>5.7919999999999998</v>
      </c>
      <c r="J93" s="12">
        <v>-0.76700000000000002</v>
      </c>
      <c r="K93" s="41" t="s">
        <v>732</v>
      </c>
      <c r="L93" s="9" t="str">
        <f t="shared" si="14"/>
        <v>Yes</v>
      </c>
    </row>
    <row r="94" spans="1:12" x14ac:dyDescent="0.25">
      <c r="A94" s="42" t="s">
        <v>609</v>
      </c>
      <c r="B94" s="33" t="s">
        <v>217</v>
      </c>
      <c r="C94" s="43">
        <v>41812284</v>
      </c>
      <c r="D94" s="11" t="str">
        <f t="shared" si="11"/>
        <v>N/A</v>
      </c>
      <c r="E94" s="43">
        <v>33185648</v>
      </c>
      <c r="F94" s="11" t="str">
        <f t="shared" si="12"/>
        <v>N/A</v>
      </c>
      <c r="G94" s="43">
        <v>41445853</v>
      </c>
      <c r="H94" s="11" t="str">
        <f t="shared" si="13"/>
        <v>N/A</v>
      </c>
      <c r="I94" s="12">
        <v>-20.6</v>
      </c>
      <c r="J94" s="12">
        <v>24.89</v>
      </c>
      <c r="K94" s="41" t="s">
        <v>732</v>
      </c>
      <c r="L94" s="9" t="str">
        <f t="shared" si="14"/>
        <v>Yes</v>
      </c>
    </row>
    <row r="95" spans="1:12" x14ac:dyDescent="0.25">
      <c r="A95" s="42" t="s">
        <v>610</v>
      </c>
      <c r="B95" s="33" t="s">
        <v>217</v>
      </c>
      <c r="C95" s="34">
        <v>150877</v>
      </c>
      <c r="D95" s="11" t="str">
        <f t="shared" si="11"/>
        <v>N/A</v>
      </c>
      <c r="E95" s="34">
        <v>129159</v>
      </c>
      <c r="F95" s="11" t="str">
        <f t="shared" si="12"/>
        <v>N/A</v>
      </c>
      <c r="G95" s="34">
        <v>161628</v>
      </c>
      <c r="H95" s="11" t="str">
        <f t="shared" si="13"/>
        <v>N/A</v>
      </c>
      <c r="I95" s="12">
        <v>-14.4</v>
      </c>
      <c r="J95" s="12">
        <v>25.14</v>
      </c>
      <c r="K95" s="41" t="s">
        <v>732</v>
      </c>
      <c r="L95" s="9" t="str">
        <f t="shared" si="14"/>
        <v>Yes</v>
      </c>
    </row>
    <row r="96" spans="1:12" x14ac:dyDescent="0.25">
      <c r="A96" s="42" t="s">
        <v>1446</v>
      </c>
      <c r="B96" s="33" t="s">
        <v>217</v>
      </c>
      <c r="C96" s="43">
        <v>277.12828330000002</v>
      </c>
      <c r="D96" s="11" t="str">
        <f t="shared" si="11"/>
        <v>N/A</v>
      </c>
      <c r="E96" s="43">
        <v>256.93639622000001</v>
      </c>
      <c r="F96" s="11" t="str">
        <f t="shared" si="12"/>
        <v>N/A</v>
      </c>
      <c r="G96" s="43">
        <v>256.42743213</v>
      </c>
      <c r="H96" s="11" t="str">
        <f t="shared" si="13"/>
        <v>N/A</v>
      </c>
      <c r="I96" s="12">
        <v>-7.29</v>
      </c>
      <c r="J96" s="12">
        <v>-0.19800000000000001</v>
      </c>
      <c r="K96" s="41" t="s">
        <v>732</v>
      </c>
      <c r="L96" s="9" t="str">
        <f t="shared" si="14"/>
        <v>Yes</v>
      </c>
    </row>
    <row r="97" spans="1:12" ht="25" x14ac:dyDescent="0.25">
      <c r="A97" s="42" t="s">
        <v>611</v>
      </c>
      <c r="B97" s="33" t="s">
        <v>217</v>
      </c>
      <c r="C97" s="43">
        <v>9563568</v>
      </c>
      <c r="D97" s="11" t="str">
        <f t="shared" si="11"/>
        <v>N/A</v>
      </c>
      <c r="E97" s="43">
        <v>3747543</v>
      </c>
      <c r="F97" s="11" t="str">
        <f t="shared" si="12"/>
        <v>N/A</v>
      </c>
      <c r="G97" s="43">
        <v>4548646</v>
      </c>
      <c r="H97" s="11" t="str">
        <f t="shared" si="13"/>
        <v>N/A</v>
      </c>
      <c r="I97" s="12">
        <v>-60.8</v>
      </c>
      <c r="J97" s="12">
        <v>21.38</v>
      </c>
      <c r="K97" s="41" t="s">
        <v>732</v>
      </c>
      <c r="L97" s="9" t="str">
        <f t="shared" si="14"/>
        <v>Yes</v>
      </c>
    </row>
    <row r="98" spans="1:12" x14ac:dyDescent="0.25">
      <c r="A98" s="42" t="s">
        <v>612</v>
      </c>
      <c r="B98" s="33" t="s">
        <v>217</v>
      </c>
      <c r="C98" s="34">
        <v>102648</v>
      </c>
      <c r="D98" s="11" t="str">
        <f t="shared" si="11"/>
        <v>N/A</v>
      </c>
      <c r="E98" s="34">
        <v>25207</v>
      </c>
      <c r="F98" s="11" t="str">
        <f t="shared" si="12"/>
        <v>N/A</v>
      </c>
      <c r="G98" s="34">
        <v>30650</v>
      </c>
      <c r="H98" s="11" t="str">
        <f t="shared" si="13"/>
        <v>N/A</v>
      </c>
      <c r="I98" s="12">
        <v>-75.400000000000006</v>
      </c>
      <c r="J98" s="12">
        <v>21.59</v>
      </c>
      <c r="K98" s="41" t="s">
        <v>732</v>
      </c>
      <c r="L98" s="9" t="str">
        <f t="shared" si="14"/>
        <v>Yes</v>
      </c>
    </row>
    <row r="99" spans="1:12" ht="25" x14ac:dyDescent="0.25">
      <c r="A99" s="42" t="s">
        <v>1447</v>
      </c>
      <c r="B99" s="33" t="s">
        <v>217</v>
      </c>
      <c r="C99" s="43">
        <v>93.168576105</v>
      </c>
      <c r="D99" s="11" t="str">
        <f t="shared" si="11"/>
        <v>N/A</v>
      </c>
      <c r="E99" s="43">
        <v>148.67072639</v>
      </c>
      <c r="F99" s="11" t="str">
        <f t="shared" si="12"/>
        <v>N/A</v>
      </c>
      <c r="G99" s="43">
        <v>148.40606851999999</v>
      </c>
      <c r="H99" s="11" t="str">
        <f t="shared" si="13"/>
        <v>N/A</v>
      </c>
      <c r="I99" s="12">
        <v>59.57</v>
      </c>
      <c r="J99" s="12">
        <v>-0.17799999999999999</v>
      </c>
      <c r="K99" s="41" t="s">
        <v>732</v>
      </c>
      <c r="L99" s="9" t="str">
        <f t="shared" si="14"/>
        <v>Yes</v>
      </c>
    </row>
    <row r="100" spans="1:12" ht="25" x14ac:dyDescent="0.25">
      <c r="A100" s="42" t="s">
        <v>613</v>
      </c>
      <c r="B100" s="33" t="s">
        <v>217</v>
      </c>
      <c r="C100" s="43">
        <v>369224258</v>
      </c>
      <c r="D100" s="11" t="str">
        <f t="shared" si="11"/>
        <v>N/A</v>
      </c>
      <c r="E100" s="43">
        <v>389166669</v>
      </c>
      <c r="F100" s="11" t="str">
        <f t="shared" si="12"/>
        <v>N/A</v>
      </c>
      <c r="G100" s="43">
        <v>455694398</v>
      </c>
      <c r="H100" s="11" t="str">
        <f t="shared" si="13"/>
        <v>N/A</v>
      </c>
      <c r="I100" s="12">
        <v>5.4009999999999998</v>
      </c>
      <c r="J100" s="12">
        <v>17.09</v>
      </c>
      <c r="K100" s="41" t="s">
        <v>732</v>
      </c>
      <c r="L100" s="9" t="str">
        <f t="shared" si="14"/>
        <v>Yes</v>
      </c>
    </row>
    <row r="101" spans="1:12" x14ac:dyDescent="0.25">
      <c r="A101" s="42" t="s">
        <v>614</v>
      </c>
      <c r="B101" s="33" t="s">
        <v>217</v>
      </c>
      <c r="C101" s="34">
        <v>516756</v>
      </c>
      <c r="D101" s="11" t="str">
        <f t="shared" si="11"/>
        <v>N/A</v>
      </c>
      <c r="E101" s="34">
        <v>621271</v>
      </c>
      <c r="F101" s="11" t="str">
        <f t="shared" si="12"/>
        <v>N/A</v>
      </c>
      <c r="G101" s="34">
        <v>696329</v>
      </c>
      <c r="H101" s="11" t="str">
        <f t="shared" si="13"/>
        <v>N/A</v>
      </c>
      <c r="I101" s="12">
        <v>20.23</v>
      </c>
      <c r="J101" s="12">
        <v>12.08</v>
      </c>
      <c r="K101" s="41" t="s">
        <v>732</v>
      </c>
      <c r="L101" s="9" t="str">
        <f t="shared" si="14"/>
        <v>Yes</v>
      </c>
    </row>
    <row r="102" spans="1:12" x14ac:dyDescent="0.25">
      <c r="A102" s="42" t="s">
        <v>1448</v>
      </c>
      <c r="B102" s="33" t="s">
        <v>217</v>
      </c>
      <c r="C102" s="43">
        <v>714.50405607000005</v>
      </c>
      <c r="D102" s="11" t="str">
        <f t="shared" si="11"/>
        <v>N/A</v>
      </c>
      <c r="E102" s="43">
        <v>626.40404751000005</v>
      </c>
      <c r="F102" s="11" t="str">
        <f t="shared" si="12"/>
        <v>N/A</v>
      </c>
      <c r="G102" s="43">
        <v>654.42398348999996</v>
      </c>
      <c r="H102" s="11" t="str">
        <f t="shared" si="13"/>
        <v>N/A</v>
      </c>
      <c r="I102" s="12">
        <v>-12.3</v>
      </c>
      <c r="J102" s="12">
        <v>4.4729999999999999</v>
      </c>
      <c r="K102" s="41" t="s">
        <v>732</v>
      </c>
      <c r="L102" s="9" t="str">
        <f t="shared" si="14"/>
        <v>Yes</v>
      </c>
    </row>
    <row r="103" spans="1:12" x14ac:dyDescent="0.25">
      <c r="A103" s="42" t="s">
        <v>615</v>
      </c>
      <c r="B103" s="33" t="s">
        <v>217</v>
      </c>
      <c r="C103" s="43">
        <v>128327458</v>
      </c>
      <c r="D103" s="11" t="str">
        <f t="shared" si="11"/>
        <v>N/A</v>
      </c>
      <c r="E103" s="43">
        <v>167168481</v>
      </c>
      <c r="F103" s="11" t="str">
        <f t="shared" si="12"/>
        <v>N/A</v>
      </c>
      <c r="G103" s="43">
        <v>189723672</v>
      </c>
      <c r="H103" s="11" t="str">
        <f t="shared" si="13"/>
        <v>N/A</v>
      </c>
      <c r="I103" s="12">
        <v>30.27</v>
      </c>
      <c r="J103" s="12">
        <v>13.49</v>
      </c>
      <c r="K103" s="41" t="s">
        <v>732</v>
      </c>
      <c r="L103" s="9" t="str">
        <f t="shared" si="14"/>
        <v>Yes</v>
      </c>
    </row>
    <row r="104" spans="1:12" x14ac:dyDescent="0.25">
      <c r="A104" s="42" t="s">
        <v>616</v>
      </c>
      <c r="B104" s="33" t="s">
        <v>217</v>
      </c>
      <c r="C104" s="34">
        <v>288163</v>
      </c>
      <c r="D104" s="11" t="str">
        <f t="shared" si="11"/>
        <v>N/A</v>
      </c>
      <c r="E104" s="34">
        <v>339134</v>
      </c>
      <c r="F104" s="11" t="str">
        <f t="shared" si="12"/>
        <v>N/A</v>
      </c>
      <c r="G104" s="34">
        <v>390210</v>
      </c>
      <c r="H104" s="11" t="str">
        <f t="shared" si="13"/>
        <v>N/A</v>
      </c>
      <c r="I104" s="12">
        <v>17.690000000000001</v>
      </c>
      <c r="J104" s="12">
        <v>15.06</v>
      </c>
      <c r="K104" s="41" t="s">
        <v>732</v>
      </c>
      <c r="L104" s="9" t="str">
        <f t="shared" si="14"/>
        <v>Yes</v>
      </c>
    </row>
    <row r="105" spans="1:12" x14ac:dyDescent="0.25">
      <c r="A105" s="42" t="s">
        <v>1449</v>
      </c>
      <c r="B105" s="33" t="s">
        <v>217</v>
      </c>
      <c r="C105" s="43">
        <v>445.32940731000002</v>
      </c>
      <c r="D105" s="11" t="str">
        <f t="shared" si="11"/>
        <v>N/A</v>
      </c>
      <c r="E105" s="43">
        <v>492.92751833</v>
      </c>
      <c r="F105" s="11" t="str">
        <f t="shared" si="12"/>
        <v>N/A</v>
      </c>
      <c r="G105" s="43">
        <v>486.20914892000002</v>
      </c>
      <c r="H105" s="11" t="str">
        <f t="shared" si="13"/>
        <v>N/A</v>
      </c>
      <c r="I105" s="12">
        <v>10.69</v>
      </c>
      <c r="J105" s="12">
        <v>-1.36</v>
      </c>
      <c r="K105" s="41" t="s">
        <v>732</v>
      </c>
      <c r="L105" s="9" t="str">
        <f t="shared" si="14"/>
        <v>Yes</v>
      </c>
    </row>
    <row r="106" spans="1:12" ht="25" x14ac:dyDescent="0.25">
      <c r="A106" s="42" t="s">
        <v>617</v>
      </c>
      <c r="B106" s="33" t="s">
        <v>217</v>
      </c>
      <c r="C106" s="43">
        <v>174633278</v>
      </c>
      <c r="D106" s="11" t="str">
        <f t="shared" si="11"/>
        <v>N/A</v>
      </c>
      <c r="E106" s="43">
        <v>189166208</v>
      </c>
      <c r="F106" s="11" t="str">
        <f t="shared" si="12"/>
        <v>N/A</v>
      </c>
      <c r="G106" s="43">
        <v>198462581</v>
      </c>
      <c r="H106" s="11" t="str">
        <f t="shared" si="13"/>
        <v>N/A</v>
      </c>
      <c r="I106" s="12">
        <v>8.3219999999999992</v>
      </c>
      <c r="J106" s="12">
        <v>4.9139999999999997</v>
      </c>
      <c r="K106" s="41" t="s">
        <v>732</v>
      </c>
      <c r="L106" s="9" t="str">
        <f t="shared" si="14"/>
        <v>Yes</v>
      </c>
    </row>
    <row r="107" spans="1:12" x14ac:dyDescent="0.25">
      <c r="A107" s="42" t="s">
        <v>618</v>
      </c>
      <c r="B107" s="33" t="s">
        <v>217</v>
      </c>
      <c r="C107" s="34">
        <v>22858</v>
      </c>
      <c r="D107" s="11" t="str">
        <f t="shared" si="11"/>
        <v>N/A</v>
      </c>
      <c r="E107" s="34">
        <v>15656</v>
      </c>
      <c r="F107" s="11" t="str">
        <f t="shared" si="12"/>
        <v>N/A</v>
      </c>
      <c r="G107" s="34">
        <v>15121</v>
      </c>
      <c r="H107" s="11" t="str">
        <f t="shared" si="13"/>
        <v>N/A</v>
      </c>
      <c r="I107" s="12">
        <v>-31.5</v>
      </c>
      <c r="J107" s="12">
        <v>-3.42</v>
      </c>
      <c r="K107" s="41" t="s">
        <v>732</v>
      </c>
      <c r="L107" s="9" t="str">
        <f t="shared" si="14"/>
        <v>Yes</v>
      </c>
    </row>
    <row r="108" spans="1:12" x14ac:dyDescent="0.25">
      <c r="A108" s="42" t="s">
        <v>1450</v>
      </c>
      <c r="B108" s="33" t="s">
        <v>217</v>
      </c>
      <c r="C108" s="43">
        <v>7639.9194154999996</v>
      </c>
      <c r="D108" s="11" t="str">
        <f t="shared" si="11"/>
        <v>N/A</v>
      </c>
      <c r="E108" s="43">
        <v>12082.665304</v>
      </c>
      <c r="F108" s="11" t="str">
        <f t="shared" si="12"/>
        <v>N/A</v>
      </c>
      <c r="G108" s="43">
        <v>13124.964024000001</v>
      </c>
      <c r="H108" s="11" t="str">
        <f t="shared" si="13"/>
        <v>N/A</v>
      </c>
      <c r="I108" s="12">
        <v>58.15</v>
      </c>
      <c r="J108" s="12">
        <v>8.6259999999999994</v>
      </c>
      <c r="K108" s="41" t="s">
        <v>732</v>
      </c>
      <c r="L108" s="9" t="str">
        <f t="shared" si="14"/>
        <v>Yes</v>
      </c>
    </row>
    <row r="109" spans="1:12" x14ac:dyDescent="0.25">
      <c r="A109" s="42" t="s">
        <v>619</v>
      </c>
      <c r="B109" s="33" t="s">
        <v>217</v>
      </c>
      <c r="C109" s="43">
        <v>236160626</v>
      </c>
      <c r="D109" s="11" t="str">
        <f t="shared" si="11"/>
        <v>N/A</v>
      </c>
      <c r="E109" s="43">
        <v>275694558</v>
      </c>
      <c r="F109" s="11" t="str">
        <f t="shared" si="12"/>
        <v>N/A</v>
      </c>
      <c r="G109" s="43">
        <v>333930924</v>
      </c>
      <c r="H109" s="11" t="str">
        <f t="shared" si="13"/>
        <v>N/A</v>
      </c>
      <c r="I109" s="12">
        <v>16.739999999999998</v>
      </c>
      <c r="J109" s="12">
        <v>21.12</v>
      </c>
      <c r="K109" s="41" t="s">
        <v>732</v>
      </c>
      <c r="L109" s="9" t="str">
        <f t="shared" si="14"/>
        <v>Yes</v>
      </c>
    </row>
    <row r="110" spans="1:12" x14ac:dyDescent="0.25">
      <c r="A110" s="42" t="s">
        <v>620</v>
      </c>
      <c r="B110" s="33" t="s">
        <v>217</v>
      </c>
      <c r="C110" s="34">
        <v>802127</v>
      </c>
      <c r="D110" s="11" t="str">
        <f t="shared" si="11"/>
        <v>N/A</v>
      </c>
      <c r="E110" s="34">
        <v>867166</v>
      </c>
      <c r="F110" s="11" t="str">
        <f t="shared" si="12"/>
        <v>N/A</v>
      </c>
      <c r="G110" s="34">
        <v>984018</v>
      </c>
      <c r="H110" s="11" t="str">
        <f t="shared" si="13"/>
        <v>N/A</v>
      </c>
      <c r="I110" s="12">
        <v>8.1080000000000005</v>
      </c>
      <c r="J110" s="12">
        <v>13.48</v>
      </c>
      <c r="K110" s="41" t="s">
        <v>732</v>
      </c>
      <c r="L110" s="9" t="str">
        <f t="shared" si="14"/>
        <v>Yes</v>
      </c>
    </row>
    <row r="111" spans="1:12" x14ac:dyDescent="0.25">
      <c r="A111" s="42" t="s">
        <v>1451</v>
      </c>
      <c r="B111" s="33" t="s">
        <v>217</v>
      </c>
      <c r="C111" s="43">
        <v>294.41799865000002</v>
      </c>
      <c r="D111" s="11" t="str">
        <f t="shared" si="11"/>
        <v>N/A</v>
      </c>
      <c r="E111" s="43">
        <v>317.92593113999999</v>
      </c>
      <c r="F111" s="11" t="str">
        <f t="shared" si="12"/>
        <v>N/A</v>
      </c>
      <c r="G111" s="43">
        <v>339.35448742</v>
      </c>
      <c r="H111" s="11" t="str">
        <f t="shared" si="13"/>
        <v>N/A</v>
      </c>
      <c r="I111" s="12">
        <v>7.9850000000000003</v>
      </c>
      <c r="J111" s="12">
        <v>6.74</v>
      </c>
      <c r="K111" s="41" t="s">
        <v>732</v>
      </c>
      <c r="L111" s="9" t="str">
        <f t="shared" si="14"/>
        <v>Yes</v>
      </c>
    </row>
    <row r="112" spans="1:12" x14ac:dyDescent="0.25">
      <c r="A112" s="42" t="s">
        <v>621</v>
      </c>
      <c r="B112" s="33" t="s">
        <v>217</v>
      </c>
      <c r="C112" s="43">
        <v>991647382</v>
      </c>
      <c r="D112" s="11" t="str">
        <f t="shared" si="11"/>
        <v>N/A</v>
      </c>
      <c r="E112" s="43">
        <v>929092184</v>
      </c>
      <c r="F112" s="11" t="str">
        <f t="shared" si="12"/>
        <v>N/A</v>
      </c>
      <c r="G112" s="43">
        <v>1090164453</v>
      </c>
      <c r="H112" s="11" t="str">
        <f t="shared" si="13"/>
        <v>N/A</v>
      </c>
      <c r="I112" s="12">
        <v>-6.31</v>
      </c>
      <c r="J112" s="12">
        <v>17.34</v>
      </c>
      <c r="K112" s="41" t="s">
        <v>732</v>
      </c>
      <c r="L112" s="9" t="str">
        <f t="shared" si="14"/>
        <v>Yes</v>
      </c>
    </row>
    <row r="113" spans="1:12" x14ac:dyDescent="0.25">
      <c r="A113" s="42" t="s">
        <v>622</v>
      </c>
      <c r="B113" s="33" t="s">
        <v>217</v>
      </c>
      <c r="C113" s="34">
        <v>832982</v>
      </c>
      <c r="D113" s="11" t="str">
        <f t="shared" si="11"/>
        <v>N/A</v>
      </c>
      <c r="E113" s="34">
        <v>826563</v>
      </c>
      <c r="F113" s="11" t="str">
        <f t="shared" si="12"/>
        <v>N/A</v>
      </c>
      <c r="G113" s="34">
        <v>955636</v>
      </c>
      <c r="H113" s="11" t="str">
        <f t="shared" si="13"/>
        <v>N/A</v>
      </c>
      <c r="I113" s="12">
        <v>-0.77100000000000002</v>
      </c>
      <c r="J113" s="12">
        <v>15.62</v>
      </c>
      <c r="K113" s="41" t="s">
        <v>732</v>
      </c>
      <c r="L113" s="9" t="str">
        <f t="shared" si="14"/>
        <v>Yes</v>
      </c>
    </row>
    <row r="114" spans="1:12" x14ac:dyDescent="0.25">
      <c r="A114" s="42" t="s">
        <v>1452</v>
      </c>
      <c r="B114" s="33" t="s">
        <v>217</v>
      </c>
      <c r="C114" s="43">
        <v>1190.4787641999999</v>
      </c>
      <c r="D114" s="11" t="str">
        <f t="shared" si="11"/>
        <v>N/A</v>
      </c>
      <c r="E114" s="43">
        <v>1124.0427941</v>
      </c>
      <c r="F114" s="11" t="str">
        <f t="shared" si="12"/>
        <v>N/A</v>
      </c>
      <c r="G114" s="43">
        <v>1140.7737391999999</v>
      </c>
      <c r="H114" s="11" t="str">
        <f t="shared" si="13"/>
        <v>N/A</v>
      </c>
      <c r="I114" s="12">
        <v>-5.58</v>
      </c>
      <c r="J114" s="12">
        <v>1.488</v>
      </c>
      <c r="K114" s="41" t="s">
        <v>732</v>
      </c>
      <c r="L114" s="9" t="str">
        <f t="shared" si="14"/>
        <v>Yes</v>
      </c>
    </row>
    <row r="115" spans="1:12" ht="25" x14ac:dyDescent="0.25">
      <c r="A115" s="42" t="s">
        <v>623</v>
      </c>
      <c r="B115" s="33" t="s">
        <v>217</v>
      </c>
      <c r="C115" s="43">
        <v>872437117</v>
      </c>
      <c r="D115" s="11" t="str">
        <f t="shared" si="11"/>
        <v>N/A</v>
      </c>
      <c r="E115" s="43">
        <v>859199184</v>
      </c>
      <c r="F115" s="11" t="str">
        <f t="shared" si="12"/>
        <v>N/A</v>
      </c>
      <c r="G115" s="43">
        <v>937661917</v>
      </c>
      <c r="H115" s="11" t="str">
        <f t="shared" si="13"/>
        <v>N/A</v>
      </c>
      <c r="I115" s="12">
        <v>-1.52</v>
      </c>
      <c r="J115" s="12">
        <v>9.1319999999999997</v>
      </c>
      <c r="K115" s="41" t="s">
        <v>732</v>
      </c>
      <c r="L115" s="9" t="str">
        <f t="shared" si="14"/>
        <v>Yes</v>
      </c>
    </row>
    <row r="116" spans="1:12" x14ac:dyDescent="0.25">
      <c r="A116" s="44" t="s">
        <v>624</v>
      </c>
      <c r="B116" s="34" t="s">
        <v>217</v>
      </c>
      <c r="C116" s="34">
        <v>512384</v>
      </c>
      <c r="D116" s="11" t="str">
        <f t="shared" si="11"/>
        <v>N/A</v>
      </c>
      <c r="E116" s="34">
        <v>566024</v>
      </c>
      <c r="F116" s="11" t="str">
        <f t="shared" si="12"/>
        <v>N/A</v>
      </c>
      <c r="G116" s="34">
        <v>655242</v>
      </c>
      <c r="H116" s="11" t="str">
        <f t="shared" si="13"/>
        <v>N/A</v>
      </c>
      <c r="I116" s="12">
        <v>10.47</v>
      </c>
      <c r="J116" s="12">
        <v>15.76</v>
      </c>
      <c r="K116" s="1" t="s">
        <v>732</v>
      </c>
      <c r="L116" s="9" t="str">
        <f t="shared" si="14"/>
        <v>Yes</v>
      </c>
    </row>
    <row r="117" spans="1:12" x14ac:dyDescent="0.25">
      <c r="A117" s="42" t="s">
        <v>1453</v>
      </c>
      <c r="B117" s="33" t="s">
        <v>217</v>
      </c>
      <c r="C117" s="43">
        <v>1702.7017178999999</v>
      </c>
      <c r="D117" s="11" t="str">
        <f t="shared" si="11"/>
        <v>N/A</v>
      </c>
      <c r="E117" s="43">
        <v>1517.9553940999999</v>
      </c>
      <c r="F117" s="11" t="str">
        <f t="shared" si="12"/>
        <v>N/A</v>
      </c>
      <c r="G117" s="43">
        <v>1431.0162001000001</v>
      </c>
      <c r="H117" s="11" t="str">
        <f t="shared" si="13"/>
        <v>N/A</v>
      </c>
      <c r="I117" s="12">
        <v>-10.9</v>
      </c>
      <c r="J117" s="12">
        <v>-5.73</v>
      </c>
      <c r="K117" s="41" t="s">
        <v>732</v>
      </c>
      <c r="L117" s="9" t="str">
        <f t="shared" si="14"/>
        <v>Yes</v>
      </c>
    </row>
    <row r="118" spans="1:12" ht="25" x14ac:dyDescent="0.25">
      <c r="A118" s="42" t="s">
        <v>625</v>
      </c>
      <c r="B118" s="33" t="s">
        <v>217</v>
      </c>
      <c r="C118" s="43">
        <v>24156470</v>
      </c>
      <c r="D118" s="11" t="str">
        <f t="shared" si="11"/>
        <v>N/A</v>
      </c>
      <c r="E118" s="43">
        <v>23238443</v>
      </c>
      <c r="F118" s="11" t="str">
        <f t="shared" si="12"/>
        <v>N/A</v>
      </c>
      <c r="G118" s="43">
        <v>27669797</v>
      </c>
      <c r="H118" s="11" t="str">
        <f t="shared" si="13"/>
        <v>N/A</v>
      </c>
      <c r="I118" s="12">
        <v>-3.8</v>
      </c>
      <c r="J118" s="12">
        <v>19.07</v>
      </c>
      <c r="K118" s="41" t="s">
        <v>732</v>
      </c>
      <c r="L118" s="9" t="str">
        <f t="shared" si="14"/>
        <v>Yes</v>
      </c>
    </row>
    <row r="119" spans="1:12" x14ac:dyDescent="0.25">
      <c r="A119" s="42" t="s">
        <v>626</v>
      </c>
      <c r="B119" s="33" t="s">
        <v>217</v>
      </c>
      <c r="C119" s="34">
        <v>81472</v>
      </c>
      <c r="D119" s="11" t="str">
        <f t="shared" si="11"/>
        <v>N/A</v>
      </c>
      <c r="E119" s="34">
        <v>66297</v>
      </c>
      <c r="F119" s="11" t="str">
        <f t="shared" si="12"/>
        <v>N/A</v>
      </c>
      <c r="G119" s="34">
        <v>79447</v>
      </c>
      <c r="H119" s="11" t="str">
        <f t="shared" si="13"/>
        <v>N/A</v>
      </c>
      <c r="I119" s="12">
        <v>-18.600000000000001</v>
      </c>
      <c r="J119" s="12">
        <v>19.829999999999998</v>
      </c>
      <c r="K119" s="41" t="s">
        <v>732</v>
      </c>
      <c r="L119" s="9" t="str">
        <f t="shared" si="14"/>
        <v>Yes</v>
      </c>
    </row>
    <row r="120" spans="1:12" x14ac:dyDescent="0.25">
      <c r="A120" s="42" t="s">
        <v>1454</v>
      </c>
      <c r="B120" s="33" t="s">
        <v>217</v>
      </c>
      <c r="C120" s="43">
        <v>296.50027003000002</v>
      </c>
      <c r="D120" s="11" t="str">
        <f t="shared" si="11"/>
        <v>N/A</v>
      </c>
      <c r="E120" s="43">
        <v>350.52027994999997</v>
      </c>
      <c r="F120" s="11" t="str">
        <f t="shared" si="12"/>
        <v>N/A</v>
      </c>
      <c r="G120" s="43">
        <v>348.27994763999999</v>
      </c>
      <c r="H120" s="11" t="str">
        <f t="shared" si="13"/>
        <v>N/A</v>
      </c>
      <c r="I120" s="12">
        <v>18.22</v>
      </c>
      <c r="J120" s="12">
        <v>-0.63900000000000001</v>
      </c>
      <c r="K120" s="41" t="s">
        <v>732</v>
      </c>
      <c r="L120" s="9" t="str">
        <f t="shared" si="14"/>
        <v>Yes</v>
      </c>
    </row>
    <row r="121" spans="1:12" ht="25" x14ac:dyDescent="0.25">
      <c r="A121" s="42" t="s">
        <v>627</v>
      </c>
      <c r="B121" s="33" t="s">
        <v>217</v>
      </c>
      <c r="C121" s="43">
        <v>12004200</v>
      </c>
      <c r="D121" s="11" t="str">
        <f t="shared" si="11"/>
        <v>N/A</v>
      </c>
      <c r="E121" s="43">
        <v>0</v>
      </c>
      <c r="F121" s="11" t="str">
        <f t="shared" si="12"/>
        <v>N/A</v>
      </c>
      <c r="G121" s="43">
        <v>0</v>
      </c>
      <c r="H121" s="11" t="str">
        <f t="shared" si="13"/>
        <v>N/A</v>
      </c>
      <c r="I121" s="12">
        <v>-100</v>
      </c>
      <c r="J121" s="12" t="s">
        <v>1742</v>
      </c>
      <c r="K121" s="41" t="s">
        <v>732</v>
      </c>
      <c r="L121" s="9" t="str">
        <f t="shared" si="14"/>
        <v>N/A</v>
      </c>
    </row>
    <row r="122" spans="1:12" x14ac:dyDescent="0.25">
      <c r="A122" s="42" t="s">
        <v>628</v>
      </c>
      <c r="B122" s="33" t="s">
        <v>217</v>
      </c>
      <c r="C122" s="34">
        <v>2848</v>
      </c>
      <c r="D122" s="11" t="str">
        <f t="shared" si="11"/>
        <v>N/A</v>
      </c>
      <c r="E122" s="34">
        <v>0</v>
      </c>
      <c r="F122" s="11" t="str">
        <f t="shared" si="12"/>
        <v>N/A</v>
      </c>
      <c r="G122" s="34">
        <v>0</v>
      </c>
      <c r="H122" s="11" t="str">
        <f t="shared" si="13"/>
        <v>N/A</v>
      </c>
      <c r="I122" s="12">
        <v>-100</v>
      </c>
      <c r="J122" s="12" t="s">
        <v>1742</v>
      </c>
      <c r="K122" s="41" t="s">
        <v>732</v>
      </c>
      <c r="L122" s="9" t="str">
        <f t="shared" si="14"/>
        <v>N/A</v>
      </c>
    </row>
    <row r="123" spans="1:12" ht="25" x14ac:dyDescent="0.25">
      <c r="A123" s="42" t="s">
        <v>1455</v>
      </c>
      <c r="B123" s="33" t="s">
        <v>217</v>
      </c>
      <c r="C123" s="43">
        <v>4214.9578652</v>
      </c>
      <c r="D123" s="11" t="str">
        <f t="shared" si="11"/>
        <v>N/A</v>
      </c>
      <c r="E123" s="43" t="s">
        <v>1742</v>
      </c>
      <c r="F123" s="11" t="str">
        <f t="shared" si="12"/>
        <v>N/A</v>
      </c>
      <c r="G123" s="43" t="s">
        <v>1742</v>
      </c>
      <c r="H123" s="11" t="str">
        <f t="shared" si="13"/>
        <v>N/A</v>
      </c>
      <c r="I123" s="12" t="s">
        <v>1742</v>
      </c>
      <c r="J123" s="12" t="s">
        <v>1742</v>
      </c>
      <c r="K123" s="41" t="s">
        <v>732</v>
      </c>
      <c r="L123" s="9" t="str">
        <f t="shared" si="14"/>
        <v>N/A</v>
      </c>
    </row>
    <row r="124" spans="1:12" ht="25" x14ac:dyDescent="0.25">
      <c r="A124" s="42" t="s">
        <v>629</v>
      </c>
      <c r="B124" s="33" t="s">
        <v>217</v>
      </c>
      <c r="C124" s="43">
        <v>18493481</v>
      </c>
      <c r="D124" s="11" t="str">
        <f t="shared" si="11"/>
        <v>N/A</v>
      </c>
      <c r="E124" s="43">
        <v>20397207</v>
      </c>
      <c r="F124" s="11" t="str">
        <f t="shared" si="12"/>
        <v>N/A</v>
      </c>
      <c r="G124" s="43">
        <v>23145390</v>
      </c>
      <c r="H124" s="11" t="str">
        <f t="shared" si="13"/>
        <v>N/A</v>
      </c>
      <c r="I124" s="12">
        <v>10.29</v>
      </c>
      <c r="J124" s="12">
        <v>13.47</v>
      </c>
      <c r="K124" s="41" t="s">
        <v>732</v>
      </c>
      <c r="L124" s="9" t="str">
        <f t="shared" si="14"/>
        <v>Yes</v>
      </c>
    </row>
    <row r="125" spans="1:12" x14ac:dyDescent="0.25">
      <c r="A125" s="42" t="s">
        <v>630</v>
      </c>
      <c r="B125" s="33" t="s">
        <v>217</v>
      </c>
      <c r="C125" s="34">
        <v>43897</v>
      </c>
      <c r="D125" s="11" t="str">
        <f t="shared" si="11"/>
        <v>N/A</v>
      </c>
      <c r="E125" s="34">
        <v>48380</v>
      </c>
      <c r="F125" s="11" t="str">
        <f t="shared" si="12"/>
        <v>N/A</v>
      </c>
      <c r="G125" s="34">
        <v>50973</v>
      </c>
      <c r="H125" s="11" t="str">
        <f t="shared" si="13"/>
        <v>N/A</v>
      </c>
      <c r="I125" s="12">
        <v>10.210000000000001</v>
      </c>
      <c r="J125" s="12">
        <v>5.36</v>
      </c>
      <c r="K125" s="41" t="s">
        <v>732</v>
      </c>
      <c r="L125" s="9" t="str">
        <f t="shared" si="14"/>
        <v>Yes</v>
      </c>
    </row>
    <row r="126" spans="1:12" ht="25" x14ac:dyDescent="0.25">
      <c r="A126" s="42" t="s">
        <v>1456</v>
      </c>
      <c r="B126" s="33" t="s">
        <v>217</v>
      </c>
      <c r="C126" s="43">
        <v>421.29259402999998</v>
      </c>
      <c r="D126" s="11" t="str">
        <f t="shared" si="11"/>
        <v>N/A</v>
      </c>
      <c r="E126" s="43">
        <v>421.60411327000003</v>
      </c>
      <c r="F126" s="11" t="str">
        <f t="shared" si="12"/>
        <v>N/A</v>
      </c>
      <c r="G126" s="43">
        <v>454.07156730000003</v>
      </c>
      <c r="H126" s="11" t="str">
        <f t="shared" si="13"/>
        <v>N/A</v>
      </c>
      <c r="I126" s="12">
        <v>7.3899999999999993E-2</v>
      </c>
      <c r="J126" s="12">
        <v>7.7009999999999996</v>
      </c>
      <c r="K126" s="41" t="s">
        <v>732</v>
      </c>
      <c r="L126" s="9" t="str">
        <f t="shared" si="14"/>
        <v>Yes</v>
      </c>
    </row>
    <row r="127" spans="1:12" ht="25" x14ac:dyDescent="0.25">
      <c r="A127" s="42" t="s">
        <v>631</v>
      </c>
      <c r="B127" s="33" t="s">
        <v>217</v>
      </c>
      <c r="C127" s="43">
        <v>14471521</v>
      </c>
      <c r="D127" s="11" t="str">
        <f t="shared" si="11"/>
        <v>N/A</v>
      </c>
      <c r="E127" s="43">
        <v>28874347</v>
      </c>
      <c r="F127" s="11" t="str">
        <f t="shared" si="12"/>
        <v>N/A</v>
      </c>
      <c r="G127" s="43">
        <v>30437135</v>
      </c>
      <c r="H127" s="11" t="str">
        <f t="shared" si="13"/>
        <v>N/A</v>
      </c>
      <c r="I127" s="12">
        <v>99.53</v>
      </c>
      <c r="J127" s="12">
        <v>5.4119999999999999</v>
      </c>
      <c r="K127" s="41" t="s">
        <v>732</v>
      </c>
      <c r="L127" s="9" t="str">
        <f t="shared" si="14"/>
        <v>Yes</v>
      </c>
    </row>
    <row r="128" spans="1:12" x14ac:dyDescent="0.25">
      <c r="A128" s="42" t="s">
        <v>632</v>
      </c>
      <c r="B128" s="33" t="s">
        <v>217</v>
      </c>
      <c r="C128" s="34">
        <v>1091</v>
      </c>
      <c r="D128" s="11" t="str">
        <f t="shared" si="11"/>
        <v>N/A</v>
      </c>
      <c r="E128" s="34">
        <v>1366</v>
      </c>
      <c r="F128" s="11" t="str">
        <f t="shared" si="12"/>
        <v>N/A</v>
      </c>
      <c r="G128" s="34">
        <v>1379</v>
      </c>
      <c r="H128" s="11" t="str">
        <f t="shared" si="13"/>
        <v>N/A</v>
      </c>
      <c r="I128" s="12">
        <v>25.21</v>
      </c>
      <c r="J128" s="12">
        <v>0.95169999999999999</v>
      </c>
      <c r="K128" s="41" t="s">
        <v>732</v>
      </c>
      <c r="L128" s="9" t="str">
        <f t="shared" si="14"/>
        <v>Yes</v>
      </c>
    </row>
    <row r="129" spans="1:12" ht="25" x14ac:dyDescent="0.25">
      <c r="A129" s="42" t="s">
        <v>1457</v>
      </c>
      <c r="B129" s="33" t="s">
        <v>217</v>
      </c>
      <c r="C129" s="43">
        <v>13264.455545000001</v>
      </c>
      <c r="D129" s="11" t="str">
        <f t="shared" si="11"/>
        <v>N/A</v>
      </c>
      <c r="E129" s="43">
        <v>21137.882138000001</v>
      </c>
      <c r="F129" s="11" t="str">
        <f t="shared" si="12"/>
        <v>N/A</v>
      </c>
      <c r="G129" s="43">
        <v>22071.889050000002</v>
      </c>
      <c r="H129" s="11" t="str">
        <f t="shared" si="13"/>
        <v>N/A</v>
      </c>
      <c r="I129" s="12">
        <v>59.36</v>
      </c>
      <c r="J129" s="12">
        <v>4.4189999999999996</v>
      </c>
      <c r="K129" s="41" t="s">
        <v>732</v>
      </c>
      <c r="L129" s="9" t="str">
        <f t="shared" si="14"/>
        <v>Yes</v>
      </c>
    </row>
    <row r="130" spans="1:12" ht="25" x14ac:dyDescent="0.25">
      <c r="A130" s="42" t="s">
        <v>633</v>
      </c>
      <c r="B130" s="33" t="s">
        <v>217</v>
      </c>
      <c r="C130" s="43">
        <v>39643145</v>
      </c>
      <c r="D130" s="11" t="str">
        <f t="shared" si="11"/>
        <v>N/A</v>
      </c>
      <c r="E130" s="43">
        <v>4377367</v>
      </c>
      <c r="F130" s="11" t="str">
        <f t="shared" si="12"/>
        <v>N/A</v>
      </c>
      <c r="G130" s="43">
        <v>5731898</v>
      </c>
      <c r="H130" s="11" t="str">
        <f t="shared" si="13"/>
        <v>N/A</v>
      </c>
      <c r="I130" s="12">
        <v>-89</v>
      </c>
      <c r="J130" s="12">
        <v>30.94</v>
      </c>
      <c r="K130" s="41" t="s">
        <v>732</v>
      </c>
      <c r="L130" s="9" t="str">
        <f t="shared" si="14"/>
        <v>No</v>
      </c>
    </row>
    <row r="131" spans="1:12" x14ac:dyDescent="0.25">
      <c r="A131" s="42" t="s">
        <v>634</v>
      </c>
      <c r="B131" s="33" t="s">
        <v>217</v>
      </c>
      <c r="C131" s="34">
        <v>37172</v>
      </c>
      <c r="D131" s="11" t="str">
        <f t="shared" si="11"/>
        <v>N/A</v>
      </c>
      <c r="E131" s="34">
        <v>23153</v>
      </c>
      <c r="F131" s="11" t="str">
        <f t="shared" si="12"/>
        <v>N/A</v>
      </c>
      <c r="G131" s="34">
        <v>27733</v>
      </c>
      <c r="H131" s="11" t="str">
        <f t="shared" si="13"/>
        <v>N/A</v>
      </c>
      <c r="I131" s="12">
        <v>-37.700000000000003</v>
      </c>
      <c r="J131" s="12">
        <v>19.78</v>
      </c>
      <c r="K131" s="41" t="s">
        <v>732</v>
      </c>
      <c r="L131" s="9" t="str">
        <f t="shared" si="14"/>
        <v>Yes</v>
      </c>
    </row>
    <row r="132" spans="1:12" ht="25" x14ac:dyDescent="0.25">
      <c r="A132" s="42" t="s">
        <v>1458</v>
      </c>
      <c r="B132" s="33" t="s">
        <v>217</v>
      </c>
      <c r="C132" s="43">
        <v>1066.4786667000001</v>
      </c>
      <c r="D132" s="11" t="str">
        <f t="shared" si="11"/>
        <v>N/A</v>
      </c>
      <c r="E132" s="43">
        <v>189.06262687</v>
      </c>
      <c r="F132" s="11" t="str">
        <f t="shared" si="12"/>
        <v>N/A</v>
      </c>
      <c r="G132" s="43">
        <v>206.68149858000001</v>
      </c>
      <c r="H132" s="11" t="str">
        <f t="shared" si="13"/>
        <v>N/A</v>
      </c>
      <c r="I132" s="12">
        <v>-82.3</v>
      </c>
      <c r="J132" s="12">
        <v>9.3190000000000008</v>
      </c>
      <c r="K132" s="41" t="s">
        <v>732</v>
      </c>
      <c r="L132" s="9" t="str">
        <f t="shared" si="14"/>
        <v>Yes</v>
      </c>
    </row>
    <row r="133" spans="1:12" x14ac:dyDescent="0.25">
      <c r="A133" s="42" t="s">
        <v>635</v>
      </c>
      <c r="B133" s="33" t="s">
        <v>217</v>
      </c>
      <c r="C133" s="43">
        <v>260438667</v>
      </c>
      <c r="D133" s="11" t="str">
        <f t="shared" si="11"/>
        <v>N/A</v>
      </c>
      <c r="E133" s="43">
        <v>281734247</v>
      </c>
      <c r="F133" s="11" t="str">
        <f t="shared" si="12"/>
        <v>N/A</v>
      </c>
      <c r="G133" s="43">
        <v>305126660</v>
      </c>
      <c r="H133" s="11" t="str">
        <f t="shared" si="13"/>
        <v>N/A</v>
      </c>
      <c r="I133" s="12">
        <v>8.1769999999999996</v>
      </c>
      <c r="J133" s="12">
        <v>8.3030000000000008</v>
      </c>
      <c r="K133" s="41" t="s">
        <v>732</v>
      </c>
      <c r="L133" s="9" t="str">
        <f t="shared" si="14"/>
        <v>Yes</v>
      </c>
    </row>
    <row r="134" spans="1:12" x14ac:dyDescent="0.25">
      <c r="A134" s="42" t="s">
        <v>636</v>
      </c>
      <c r="B134" s="33" t="s">
        <v>217</v>
      </c>
      <c r="C134" s="34">
        <v>16611</v>
      </c>
      <c r="D134" s="11" t="str">
        <f t="shared" si="11"/>
        <v>N/A</v>
      </c>
      <c r="E134" s="34">
        <v>17043</v>
      </c>
      <c r="F134" s="11" t="str">
        <f t="shared" si="12"/>
        <v>N/A</v>
      </c>
      <c r="G134" s="34">
        <v>17645</v>
      </c>
      <c r="H134" s="11" t="str">
        <f t="shared" si="13"/>
        <v>N/A</v>
      </c>
      <c r="I134" s="12">
        <v>2.601</v>
      </c>
      <c r="J134" s="12">
        <v>3.532</v>
      </c>
      <c r="K134" s="41" t="s">
        <v>732</v>
      </c>
      <c r="L134" s="9" t="str">
        <f t="shared" si="14"/>
        <v>Yes</v>
      </c>
    </row>
    <row r="135" spans="1:12" x14ac:dyDescent="0.25">
      <c r="A135" s="42" t="s">
        <v>1459</v>
      </c>
      <c r="B135" s="33" t="s">
        <v>217</v>
      </c>
      <c r="C135" s="43">
        <v>15678.686834</v>
      </c>
      <c r="D135" s="11" t="str">
        <f t="shared" si="11"/>
        <v>N/A</v>
      </c>
      <c r="E135" s="43">
        <v>16530.789591000001</v>
      </c>
      <c r="F135" s="11" t="str">
        <f t="shared" si="12"/>
        <v>N/A</v>
      </c>
      <c r="G135" s="43">
        <v>17292.528194999999</v>
      </c>
      <c r="H135" s="11" t="str">
        <f t="shared" si="13"/>
        <v>N/A</v>
      </c>
      <c r="I135" s="12">
        <v>5.4349999999999996</v>
      </c>
      <c r="J135" s="12">
        <v>4.6079999999999997</v>
      </c>
      <c r="K135" s="41" t="s">
        <v>732</v>
      </c>
      <c r="L135" s="9" t="str">
        <f t="shared" si="14"/>
        <v>Yes</v>
      </c>
    </row>
    <row r="136" spans="1:12" ht="25" x14ac:dyDescent="0.25">
      <c r="A136" s="42" t="s">
        <v>637</v>
      </c>
      <c r="B136" s="33" t="s">
        <v>217</v>
      </c>
      <c r="C136" s="43">
        <v>15856901</v>
      </c>
      <c r="D136" s="11" t="str">
        <f t="shared" si="11"/>
        <v>N/A</v>
      </c>
      <c r="E136" s="43">
        <v>2318084</v>
      </c>
      <c r="F136" s="11" t="str">
        <f t="shared" si="12"/>
        <v>N/A</v>
      </c>
      <c r="G136" s="43">
        <v>3021575</v>
      </c>
      <c r="H136" s="11" t="str">
        <f t="shared" si="13"/>
        <v>N/A</v>
      </c>
      <c r="I136" s="12">
        <v>-85.4</v>
      </c>
      <c r="J136" s="12">
        <v>30.35</v>
      </c>
      <c r="K136" s="41" t="s">
        <v>732</v>
      </c>
      <c r="L136" s="9" t="str">
        <f>IF(J136="Div by 0", "N/A", IF(OR(J136="N/A",K136="N/A"),"N/A", IF(J136&gt;VALUE(MID(K136,1,2)), "No", IF(J136&lt;-1*VALUE(MID(K136,1,2)), "No", "Yes"))))</f>
        <v>No</v>
      </c>
    </row>
    <row r="137" spans="1:12" x14ac:dyDescent="0.25">
      <c r="A137" s="42" t="s">
        <v>638</v>
      </c>
      <c r="B137" s="33" t="s">
        <v>217</v>
      </c>
      <c r="C137" s="34">
        <v>72708</v>
      </c>
      <c r="D137" s="11" t="str">
        <f t="shared" si="11"/>
        <v>N/A</v>
      </c>
      <c r="E137" s="34">
        <v>17849</v>
      </c>
      <c r="F137" s="11" t="str">
        <f t="shared" si="12"/>
        <v>N/A</v>
      </c>
      <c r="G137" s="34">
        <v>22286</v>
      </c>
      <c r="H137" s="11" t="str">
        <f t="shared" si="13"/>
        <v>N/A</v>
      </c>
      <c r="I137" s="12">
        <v>-75.5</v>
      </c>
      <c r="J137" s="12">
        <v>24.86</v>
      </c>
      <c r="K137" s="41" t="s">
        <v>732</v>
      </c>
      <c r="L137" s="9" t="str">
        <f t="shared" ref="L137:L141" si="15">IF(J137="Div by 0", "N/A", IF(OR(J137="N/A",K137="N/A"),"N/A", IF(J137&gt;VALUE(MID(K137,1,2)), "No", IF(J137&lt;-1*VALUE(MID(K137,1,2)), "No", "Yes"))))</f>
        <v>Yes</v>
      </c>
    </row>
    <row r="138" spans="1:12" ht="25" x14ac:dyDescent="0.25">
      <c r="A138" s="42" t="s">
        <v>1460</v>
      </c>
      <c r="B138" s="33" t="s">
        <v>217</v>
      </c>
      <c r="C138" s="43">
        <v>218.09018265</v>
      </c>
      <c r="D138" s="11" t="str">
        <f t="shared" si="11"/>
        <v>N/A</v>
      </c>
      <c r="E138" s="43">
        <v>129.8719256</v>
      </c>
      <c r="F138" s="11" t="str">
        <f t="shared" si="12"/>
        <v>N/A</v>
      </c>
      <c r="G138" s="43">
        <v>135.58175535999999</v>
      </c>
      <c r="H138" s="11" t="str">
        <f t="shared" si="13"/>
        <v>N/A</v>
      </c>
      <c r="I138" s="12">
        <v>-40.5</v>
      </c>
      <c r="J138" s="12">
        <v>4.3970000000000002</v>
      </c>
      <c r="K138" s="41" t="s">
        <v>732</v>
      </c>
      <c r="L138" s="9" t="str">
        <f t="shared" si="15"/>
        <v>Yes</v>
      </c>
    </row>
    <row r="139" spans="1:12" ht="25" x14ac:dyDescent="0.25">
      <c r="A139" s="42" t="s">
        <v>639</v>
      </c>
      <c r="B139" s="33" t="s">
        <v>217</v>
      </c>
      <c r="C139" s="43">
        <v>0</v>
      </c>
      <c r="D139" s="11" t="str">
        <f t="shared" si="11"/>
        <v>N/A</v>
      </c>
      <c r="E139" s="43">
        <v>0</v>
      </c>
      <c r="F139" s="11" t="str">
        <f t="shared" si="12"/>
        <v>N/A</v>
      </c>
      <c r="G139" s="43">
        <v>0</v>
      </c>
      <c r="H139" s="11" t="str">
        <f t="shared" si="13"/>
        <v>N/A</v>
      </c>
      <c r="I139" s="12" t="s">
        <v>1742</v>
      </c>
      <c r="J139" s="12" t="s">
        <v>1742</v>
      </c>
      <c r="K139" s="41" t="s">
        <v>732</v>
      </c>
      <c r="L139" s="9" t="str">
        <f t="shared" si="15"/>
        <v>N/A</v>
      </c>
    </row>
    <row r="140" spans="1:12" x14ac:dyDescent="0.25">
      <c r="A140" s="42" t="s">
        <v>640</v>
      </c>
      <c r="B140" s="33" t="s">
        <v>217</v>
      </c>
      <c r="C140" s="34">
        <v>0</v>
      </c>
      <c r="D140" s="11" t="str">
        <f t="shared" si="11"/>
        <v>N/A</v>
      </c>
      <c r="E140" s="34">
        <v>0</v>
      </c>
      <c r="F140" s="11" t="str">
        <f t="shared" si="12"/>
        <v>N/A</v>
      </c>
      <c r="G140" s="34">
        <v>0</v>
      </c>
      <c r="H140" s="11" t="str">
        <f t="shared" si="13"/>
        <v>N/A</v>
      </c>
      <c r="I140" s="12" t="s">
        <v>1742</v>
      </c>
      <c r="J140" s="12" t="s">
        <v>1742</v>
      </c>
      <c r="K140" s="41" t="s">
        <v>732</v>
      </c>
      <c r="L140" s="9" t="str">
        <f t="shared" si="15"/>
        <v>N/A</v>
      </c>
    </row>
    <row r="141" spans="1:12" ht="25" x14ac:dyDescent="0.25">
      <c r="A141" s="42" t="s">
        <v>1461</v>
      </c>
      <c r="B141" s="33" t="s">
        <v>217</v>
      </c>
      <c r="C141" s="43" t="s">
        <v>1742</v>
      </c>
      <c r="D141" s="11" t="str">
        <f t="shared" si="11"/>
        <v>N/A</v>
      </c>
      <c r="E141" s="43" t="s">
        <v>1742</v>
      </c>
      <c r="F141" s="11" t="str">
        <f t="shared" si="12"/>
        <v>N/A</v>
      </c>
      <c r="G141" s="43" t="s">
        <v>1742</v>
      </c>
      <c r="H141" s="11" t="str">
        <f t="shared" si="13"/>
        <v>N/A</v>
      </c>
      <c r="I141" s="12" t="s">
        <v>1742</v>
      </c>
      <c r="J141" s="12" t="s">
        <v>1742</v>
      </c>
      <c r="K141" s="41" t="s">
        <v>732</v>
      </c>
      <c r="L141" s="9" t="str">
        <f t="shared" si="15"/>
        <v>N/A</v>
      </c>
    </row>
    <row r="142" spans="1:12" ht="25" x14ac:dyDescent="0.25">
      <c r="A142" s="42" t="s">
        <v>641</v>
      </c>
      <c r="B142" s="33" t="s">
        <v>217</v>
      </c>
      <c r="C142" s="43">
        <v>211722984</v>
      </c>
      <c r="D142" s="11" t="str">
        <f t="shared" si="11"/>
        <v>N/A</v>
      </c>
      <c r="E142" s="43">
        <v>232457647</v>
      </c>
      <c r="F142" s="11" t="str">
        <f t="shared" si="12"/>
        <v>N/A</v>
      </c>
      <c r="G142" s="43">
        <v>257780019</v>
      </c>
      <c r="H142" s="11" t="str">
        <f t="shared" si="13"/>
        <v>N/A</v>
      </c>
      <c r="I142" s="12">
        <v>9.7929999999999993</v>
      </c>
      <c r="J142" s="12">
        <v>10.89</v>
      </c>
      <c r="K142" s="41" t="s">
        <v>732</v>
      </c>
      <c r="L142" s="9" t="str">
        <f t="shared" ref="L142:L153" si="16">IF(J142="Div by 0", "N/A", IF(K142="N/A","N/A", IF(J142&gt;VALUE(MID(K142,1,2)), "No", IF(J142&lt;-1*VALUE(MID(K142,1,2)), "No", "Yes"))))</f>
        <v>Yes</v>
      </c>
    </row>
    <row r="143" spans="1:12" x14ac:dyDescent="0.25">
      <c r="A143" s="42" t="s">
        <v>642</v>
      </c>
      <c r="B143" s="33" t="s">
        <v>217</v>
      </c>
      <c r="C143" s="34">
        <v>388990</v>
      </c>
      <c r="D143" s="11" t="str">
        <f t="shared" si="11"/>
        <v>N/A</v>
      </c>
      <c r="E143" s="34">
        <v>470462</v>
      </c>
      <c r="F143" s="11" t="str">
        <f t="shared" si="12"/>
        <v>N/A</v>
      </c>
      <c r="G143" s="34">
        <v>526562</v>
      </c>
      <c r="H143" s="11" t="str">
        <f t="shared" si="13"/>
        <v>N/A</v>
      </c>
      <c r="I143" s="12">
        <v>20.94</v>
      </c>
      <c r="J143" s="12">
        <v>11.92</v>
      </c>
      <c r="K143" s="41" t="s">
        <v>732</v>
      </c>
      <c r="L143" s="9" t="str">
        <f t="shared" si="16"/>
        <v>Yes</v>
      </c>
    </row>
    <row r="144" spans="1:12" ht="25" x14ac:dyDescent="0.25">
      <c r="A144" s="42" t="s">
        <v>1462</v>
      </c>
      <c r="B144" s="33" t="s">
        <v>217</v>
      </c>
      <c r="C144" s="43">
        <v>544.28901513999995</v>
      </c>
      <c r="D144" s="11" t="str">
        <f t="shared" si="11"/>
        <v>N/A</v>
      </c>
      <c r="E144" s="43">
        <v>494.10504355</v>
      </c>
      <c r="F144" s="11" t="str">
        <f t="shared" si="12"/>
        <v>N/A</v>
      </c>
      <c r="G144" s="43">
        <v>489.55302319999998</v>
      </c>
      <c r="H144" s="11" t="str">
        <f t="shared" si="13"/>
        <v>N/A</v>
      </c>
      <c r="I144" s="12">
        <v>-9.2200000000000006</v>
      </c>
      <c r="J144" s="12">
        <v>-0.92100000000000004</v>
      </c>
      <c r="K144" s="41" t="s">
        <v>732</v>
      </c>
      <c r="L144" s="9" t="str">
        <f t="shared" si="16"/>
        <v>Yes</v>
      </c>
    </row>
    <row r="145" spans="1:12" ht="25" x14ac:dyDescent="0.25">
      <c r="A145" s="42" t="s">
        <v>643</v>
      </c>
      <c r="B145" s="33" t="s">
        <v>217</v>
      </c>
      <c r="C145" s="43">
        <v>101552857</v>
      </c>
      <c r="D145" s="11" t="str">
        <f t="shared" ref="D145:D153" si="17">IF($B145="N/A","N/A",IF(C145&gt;10,"No",IF(C145&lt;-10,"No","Yes")))</f>
        <v>N/A</v>
      </c>
      <c r="E145" s="43">
        <v>105985783</v>
      </c>
      <c r="F145" s="11" t="str">
        <f t="shared" ref="F145:F153" si="18">IF($B145="N/A","N/A",IF(E145&gt;10,"No",IF(E145&lt;-10,"No","Yes")))</f>
        <v>N/A</v>
      </c>
      <c r="G145" s="43">
        <v>129044262</v>
      </c>
      <c r="H145" s="11" t="str">
        <f t="shared" ref="H145:H153" si="19">IF($B145="N/A","N/A",IF(G145&gt;10,"No",IF(G145&lt;-10,"No","Yes")))</f>
        <v>N/A</v>
      </c>
      <c r="I145" s="12">
        <v>4.3650000000000002</v>
      </c>
      <c r="J145" s="12">
        <v>21.76</v>
      </c>
      <c r="K145" s="41" t="s">
        <v>732</v>
      </c>
      <c r="L145" s="9" t="str">
        <f t="shared" si="16"/>
        <v>Yes</v>
      </c>
    </row>
    <row r="146" spans="1:12" x14ac:dyDescent="0.25">
      <c r="A146" s="42" t="s">
        <v>644</v>
      </c>
      <c r="B146" s="33" t="s">
        <v>217</v>
      </c>
      <c r="C146" s="34">
        <v>3558</v>
      </c>
      <c r="D146" s="11" t="str">
        <f t="shared" si="17"/>
        <v>N/A</v>
      </c>
      <c r="E146" s="34">
        <v>27460</v>
      </c>
      <c r="F146" s="11" t="str">
        <f t="shared" si="18"/>
        <v>N/A</v>
      </c>
      <c r="G146" s="34">
        <v>13235</v>
      </c>
      <c r="H146" s="11" t="str">
        <f t="shared" si="19"/>
        <v>N/A</v>
      </c>
      <c r="I146" s="12">
        <v>671.8</v>
      </c>
      <c r="J146" s="12">
        <v>-51.8</v>
      </c>
      <c r="K146" s="41" t="s">
        <v>732</v>
      </c>
      <c r="L146" s="9" t="str">
        <f t="shared" si="16"/>
        <v>No</v>
      </c>
    </row>
    <row r="147" spans="1:12" ht="25" x14ac:dyDescent="0.25">
      <c r="A147" s="42" t="s">
        <v>1463</v>
      </c>
      <c r="B147" s="33" t="s">
        <v>217</v>
      </c>
      <c r="C147" s="43">
        <v>28542.118324999999</v>
      </c>
      <c r="D147" s="11" t="str">
        <f t="shared" si="17"/>
        <v>N/A</v>
      </c>
      <c r="E147" s="43">
        <v>3859.6424981999999</v>
      </c>
      <c r="F147" s="11" t="str">
        <f t="shared" si="18"/>
        <v>N/A</v>
      </c>
      <c r="G147" s="43">
        <v>9750.2275783999994</v>
      </c>
      <c r="H147" s="11" t="str">
        <f t="shared" si="19"/>
        <v>N/A</v>
      </c>
      <c r="I147" s="12">
        <v>-86.5</v>
      </c>
      <c r="J147" s="12">
        <v>152.6</v>
      </c>
      <c r="K147" s="41" t="s">
        <v>732</v>
      </c>
      <c r="L147" s="9" t="str">
        <f t="shared" si="16"/>
        <v>No</v>
      </c>
    </row>
    <row r="148" spans="1:12" ht="25" x14ac:dyDescent="0.25">
      <c r="A148" s="42" t="s">
        <v>645</v>
      </c>
      <c r="B148" s="33" t="s">
        <v>217</v>
      </c>
      <c r="C148" s="43">
        <v>141056123</v>
      </c>
      <c r="D148" s="11" t="str">
        <f t="shared" si="17"/>
        <v>N/A</v>
      </c>
      <c r="E148" s="43">
        <v>135319726</v>
      </c>
      <c r="F148" s="11" t="str">
        <f t="shared" si="18"/>
        <v>N/A</v>
      </c>
      <c r="G148" s="43">
        <v>141082254</v>
      </c>
      <c r="H148" s="11" t="str">
        <f t="shared" si="19"/>
        <v>N/A</v>
      </c>
      <c r="I148" s="12">
        <v>-4.07</v>
      </c>
      <c r="J148" s="12">
        <v>4.258</v>
      </c>
      <c r="K148" s="41" t="s">
        <v>732</v>
      </c>
      <c r="L148" s="9" t="str">
        <f t="shared" si="16"/>
        <v>Yes</v>
      </c>
    </row>
    <row r="149" spans="1:12" x14ac:dyDescent="0.25">
      <c r="A149" s="42" t="s">
        <v>646</v>
      </c>
      <c r="B149" s="33" t="s">
        <v>217</v>
      </c>
      <c r="C149" s="34">
        <v>141607</v>
      </c>
      <c r="D149" s="11" t="str">
        <f t="shared" si="17"/>
        <v>N/A</v>
      </c>
      <c r="E149" s="34">
        <v>142325</v>
      </c>
      <c r="F149" s="11" t="str">
        <f t="shared" si="18"/>
        <v>N/A</v>
      </c>
      <c r="G149" s="34">
        <v>74102</v>
      </c>
      <c r="H149" s="11" t="str">
        <f t="shared" si="19"/>
        <v>N/A</v>
      </c>
      <c r="I149" s="12">
        <v>0.50700000000000001</v>
      </c>
      <c r="J149" s="12">
        <v>-47.9</v>
      </c>
      <c r="K149" s="41" t="s">
        <v>732</v>
      </c>
      <c r="L149" s="9" t="str">
        <f t="shared" si="16"/>
        <v>No</v>
      </c>
    </row>
    <row r="150" spans="1:12" ht="25" x14ac:dyDescent="0.25">
      <c r="A150" s="42" t="s">
        <v>1464</v>
      </c>
      <c r="B150" s="33" t="s">
        <v>217</v>
      </c>
      <c r="C150" s="43">
        <v>996.10981802000003</v>
      </c>
      <c r="D150" s="11" t="str">
        <f t="shared" si="17"/>
        <v>N/A</v>
      </c>
      <c r="E150" s="43">
        <v>950.77973652000003</v>
      </c>
      <c r="F150" s="11" t="str">
        <f t="shared" si="18"/>
        <v>N/A</v>
      </c>
      <c r="G150" s="43">
        <v>1903.8926615</v>
      </c>
      <c r="H150" s="11" t="str">
        <f t="shared" si="19"/>
        <v>N/A</v>
      </c>
      <c r="I150" s="12">
        <v>-4.55</v>
      </c>
      <c r="J150" s="12">
        <v>100.2</v>
      </c>
      <c r="K150" s="41" t="s">
        <v>732</v>
      </c>
      <c r="L150" s="9" t="str">
        <f t="shared" si="16"/>
        <v>No</v>
      </c>
    </row>
    <row r="151" spans="1:12" ht="25" x14ac:dyDescent="0.25">
      <c r="A151" s="42" t="s">
        <v>647</v>
      </c>
      <c r="B151" s="33" t="s">
        <v>217</v>
      </c>
      <c r="C151" s="43">
        <v>78480961</v>
      </c>
      <c r="D151" s="11" t="str">
        <f t="shared" si="17"/>
        <v>N/A</v>
      </c>
      <c r="E151" s="43">
        <v>72977630</v>
      </c>
      <c r="F151" s="11" t="str">
        <f t="shared" si="18"/>
        <v>N/A</v>
      </c>
      <c r="G151" s="43">
        <v>74327322</v>
      </c>
      <c r="H151" s="11" t="str">
        <f t="shared" si="19"/>
        <v>N/A</v>
      </c>
      <c r="I151" s="12">
        <v>-7.01</v>
      </c>
      <c r="J151" s="12">
        <v>1.849</v>
      </c>
      <c r="K151" s="41" t="s">
        <v>732</v>
      </c>
      <c r="L151" s="9" t="str">
        <f t="shared" si="16"/>
        <v>Yes</v>
      </c>
    </row>
    <row r="152" spans="1:12" x14ac:dyDescent="0.25">
      <c r="A152" s="42" t="s">
        <v>648</v>
      </c>
      <c r="B152" s="33" t="s">
        <v>217</v>
      </c>
      <c r="C152" s="34">
        <v>12092</v>
      </c>
      <c r="D152" s="11" t="str">
        <f t="shared" si="17"/>
        <v>N/A</v>
      </c>
      <c r="E152" s="34">
        <v>12152</v>
      </c>
      <c r="F152" s="11" t="str">
        <f t="shared" si="18"/>
        <v>N/A</v>
      </c>
      <c r="G152" s="34">
        <v>12206</v>
      </c>
      <c r="H152" s="11" t="str">
        <f t="shared" si="19"/>
        <v>N/A</v>
      </c>
      <c r="I152" s="12">
        <v>0.49619999999999997</v>
      </c>
      <c r="J152" s="12">
        <v>0.44440000000000002</v>
      </c>
      <c r="K152" s="41" t="s">
        <v>732</v>
      </c>
      <c r="L152" s="9" t="str">
        <f t="shared" si="16"/>
        <v>Yes</v>
      </c>
    </row>
    <row r="153" spans="1:12" ht="25" x14ac:dyDescent="0.25">
      <c r="A153" s="42" t="s">
        <v>1465</v>
      </c>
      <c r="B153" s="33" t="s">
        <v>217</v>
      </c>
      <c r="C153" s="43">
        <v>6490.3209559999996</v>
      </c>
      <c r="D153" s="11" t="str">
        <f t="shared" si="17"/>
        <v>N/A</v>
      </c>
      <c r="E153" s="43">
        <v>6005.4007571000002</v>
      </c>
      <c r="F153" s="11" t="str">
        <f t="shared" si="18"/>
        <v>N/A</v>
      </c>
      <c r="G153" s="43">
        <v>6089.4086514999999</v>
      </c>
      <c r="H153" s="11" t="str">
        <f t="shared" si="19"/>
        <v>N/A</v>
      </c>
      <c r="I153" s="12">
        <v>-7.47</v>
      </c>
      <c r="J153" s="12">
        <v>1.399</v>
      </c>
      <c r="K153" s="41" t="s">
        <v>732</v>
      </c>
      <c r="L153" s="9" t="str">
        <f t="shared" si="16"/>
        <v>Yes</v>
      </c>
    </row>
    <row r="154" spans="1:12" x14ac:dyDescent="0.25">
      <c r="A154" s="42" t="s">
        <v>1531</v>
      </c>
      <c r="B154" s="33" t="s">
        <v>217</v>
      </c>
      <c r="C154" s="43">
        <v>1027.0328019999999</v>
      </c>
      <c r="D154" s="11" t="str">
        <f t="shared" ref="D154:D173" si="20">IF($B154="N/A","N/A",IF(C154&gt;10,"No",IF(C154&lt;-10,"No","Yes")))</f>
        <v>N/A</v>
      </c>
      <c r="E154" s="43">
        <v>1058.6993998</v>
      </c>
      <c r="F154" s="11" t="str">
        <f t="shared" ref="F154:F173" si="21">IF($B154="N/A","N/A",IF(E154&gt;10,"No",IF(E154&lt;-10,"No","Yes")))</f>
        <v>N/A</v>
      </c>
      <c r="G154" s="43">
        <v>1082.7573101</v>
      </c>
      <c r="H154" s="11" t="str">
        <f t="shared" ref="H154:H173" si="22">IF($B154="N/A","N/A",IF(G154&gt;10,"No",IF(G154&lt;-10,"No","Yes")))</f>
        <v>N/A</v>
      </c>
      <c r="I154" s="12">
        <v>3.0830000000000002</v>
      </c>
      <c r="J154" s="12">
        <v>2.2719999999999998</v>
      </c>
      <c r="K154" s="41" t="s">
        <v>732</v>
      </c>
      <c r="L154" s="9" t="str">
        <f t="shared" ref="L154:L173" si="23">IF(J154="Div by 0", "N/A", IF(K154="N/A","N/A", IF(J154&gt;VALUE(MID(K154,1,2)), "No", IF(J154&lt;-1*VALUE(MID(K154,1,2)), "No", "Yes"))))</f>
        <v>Yes</v>
      </c>
    </row>
    <row r="155" spans="1:12" x14ac:dyDescent="0.25">
      <c r="A155" s="45" t="s">
        <v>1532</v>
      </c>
      <c r="B155" s="33" t="s">
        <v>217</v>
      </c>
      <c r="C155" s="43">
        <v>379.53325675999997</v>
      </c>
      <c r="D155" s="11" t="str">
        <f t="shared" si="20"/>
        <v>N/A</v>
      </c>
      <c r="E155" s="43">
        <v>358.39998345999999</v>
      </c>
      <c r="F155" s="11" t="str">
        <f t="shared" si="21"/>
        <v>N/A</v>
      </c>
      <c r="G155" s="43">
        <v>403.81566972000002</v>
      </c>
      <c r="H155" s="11" t="str">
        <f t="shared" si="22"/>
        <v>N/A</v>
      </c>
      <c r="I155" s="12">
        <v>-5.57</v>
      </c>
      <c r="J155" s="12">
        <v>12.67</v>
      </c>
      <c r="K155" s="41" t="s">
        <v>732</v>
      </c>
      <c r="L155" s="9" t="str">
        <f t="shared" si="23"/>
        <v>Yes</v>
      </c>
    </row>
    <row r="156" spans="1:12" x14ac:dyDescent="0.25">
      <c r="A156" s="45" t="s">
        <v>1533</v>
      </c>
      <c r="B156" s="33" t="s">
        <v>217</v>
      </c>
      <c r="C156" s="43">
        <v>2381.6719883000001</v>
      </c>
      <c r="D156" s="11" t="str">
        <f t="shared" si="20"/>
        <v>N/A</v>
      </c>
      <c r="E156" s="43">
        <v>2733.8888400000001</v>
      </c>
      <c r="F156" s="11" t="str">
        <f t="shared" si="21"/>
        <v>N/A</v>
      </c>
      <c r="G156" s="43">
        <v>2988.7609806</v>
      </c>
      <c r="H156" s="11" t="str">
        <f t="shared" si="22"/>
        <v>N/A</v>
      </c>
      <c r="I156" s="12">
        <v>14.79</v>
      </c>
      <c r="J156" s="12">
        <v>9.3230000000000004</v>
      </c>
      <c r="K156" s="41" t="s">
        <v>732</v>
      </c>
      <c r="L156" s="9" t="str">
        <f t="shared" si="23"/>
        <v>Yes</v>
      </c>
    </row>
    <row r="157" spans="1:12" x14ac:dyDescent="0.25">
      <c r="A157" s="45" t="s">
        <v>1534</v>
      </c>
      <c r="B157" s="33" t="s">
        <v>217</v>
      </c>
      <c r="C157" s="43">
        <v>510.37296845999998</v>
      </c>
      <c r="D157" s="11" t="str">
        <f t="shared" si="20"/>
        <v>N/A</v>
      </c>
      <c r="E157" s="43">
        <v>466.91229922000002</v>
      </c>
      <c r="F157" s="11" t="str">
        <f t="shared" si="21"/>
        <v>N/A</v>
      </c>
      <c r="G157" s="43">
        <v>438.09197721999999</v>
      </c>
      <c r="H157" s="11" t="str">
        <f t="shared" si="22"/>
        <v>N/A</v>
      </c>
      <c r="I157" s="12">
        <v>-8.52</v>
      </c>
      <c r="J157" s="12">
        <v>-6.17</v>
      </c>
      <c r="K157" s="41" t="s">
        <v>732</v>
      </c>
      <c r="L157" s="9" t="str">
        <f t="shared" si="23"/>
        <v>Yes</v>
      </c>
    </row>
    <row r="158" spans="1:12" x14ac:dyDescent="0.25">
      <c r="A158" s="45" t="s">
        <v>1535</v>
      </c>
      <c r="B158" s="33" t="s">
        <v>217</v>
      </c>
      <c r="C158" s="43">
        <v>1180.9573449</v>
      </c>
      <c r="D158" s="11" t="str">
        <f t="shared" si="20"/>
        <v>N/A</v>
      </c>
      <c r="E158" s="43">
        <v>1132.9932735</v>
      </c>
      <c r="F158" s="11" t="str">
        <f t="shared" si="21"/>
        <v>N/A</v>
      </c>
      <c r="G158" s="43">
        <v>1171.0426250999999</v>
      </c>
      <c r="H158" s="11" t="str">
        <f t="shared" si="22"/>
        <v>N/A</v>
      </c>
      <c r="I158" s="12">
        <v>-4.0599999999999996</v>
      </c>
      <c r="J158" s="12">
        <v>3.3580000000000001</v>
      </c>
      <c r="K158" s="41" t="s">
        <v>732</v>
      </c>
      <c r="L158" s="9" t="str">
        <f t="shared" si="23"/>
        <v>Yes</v>
      </c>
    </row>
    <row r="159" spans="1:12" x14ac:dyDescent="0.25">
      <c r="A159" s="42" t="s">
        <v>1536</v>
      </c>
      <c r="B159" s="33" t="s">
        <v>217</v>
      </c>
      <c r="C159" s="43">
        <v>1651.2328852000001</v>
      </c>
      <c r="D159" s="11" t="str">
        <f t="shared" si="20"/>
        <v>N/A</v>
      </c>
      <c r="E159" s="43">
        <v>1671.3680256</v>
      </c>
      <c r="F159" s="11" t="str">
        <f t="shared" si="21"/>
        <v>N/A</v>
      </c>
      <c r="G159" s="43">
        <v>1621.1402177</v>
      </c>
      <c r="H159" s="11" t="str">
        <f t="shared" si="22"/>
        <v>N/A</v>
      </c>
      <c r="I159" s="12">
        <v>1.2190000000000001</v>
      </c>
      <c r="J159" s="12">
        <v>-3.01</v>
      </c>
      <c r="K159" s="41" t="s">
        <v>732</v>
      </c>
      <c r="L159" s="9" t="str">
        <f t="shared" si="23"/>
        <v>Yes</v>
      </c>
    </row>
    <row r="160" spans="1:12" x14ac:dyDescent="0.25">
      <c r="A160" s="45" t="s">
        <v>1537</v>
      </c>
      <c r="B160" s="33" t="s">
        <v>217</v>
      </c>
      <c r="C160" s="43">
        <v>9369.9027114</v>
      </c>
      <c r="D160" s="11" t="str">
        <f t="shared" si="20"/>
        <v>N/A</v>
      </c>
      <c r="E160" s="43">
        <v>9327.2816937999996</v>
      </c>
      <c r="F160" s="11" t="str">
        <f t="shared" si="21"/>
        <v>N/A</v>
      </c>
      <c r="G160" s="43">
        <v>9709.8290147000007</v>
      </c>
      <c r="H160" s="11" t="str">
        <f t="shared" si="22"/>
        <v>N/A</v>
      </c>
      <c r="I160" s="12">
        <v>-0.45500000000000002</v>
      </c>
      <c r="J160" s="12">
        <v>4.101</v>
      </c>
      <c r="K160" s="41" t="s">
        <v>732</v>
      </c>
      <c r="L160" s="9" t="str">
        <f t="shared" si="23"/>
        <v>Yes</v>
      </c>
    </row>
    <row r="161" spans="1:12" x14ac:dyDescent="0.25">
      <c r="A161" s="45" t="s">
        <v>1538</v>
      </c>
      <c r="B161" s="33" t="s">
        <v>217</v>
      </c>
      <c r="C161" s="43">
        <v>2352.7374791000002</v>
      </c>
      <c r="D161" s="11" t="str">
        <f t="shared" si="20"/>
        <v>N/A</v>
      </c>
      <c r="E161" s="43">
        <v>2433.9215969000002</v>
      </c>
      <c r="F161" s="11" t="str">
        <f t="shared" si="21"/>
        <v>N/A</v>
      </c>
      <c r="G161" s="43">
        <v>2512.3981147999998</v>
      </c>
      <c r="H161" s="11" t="str">
        <f t="shared" si="22"/>
        <v>N/A</v>
      </c>
      <c r="I161" s="12">
        <v>3.4510000000000001</v>
      </c>
      <c r="J161" s="12">
        <v>3.2240000000000002</v>
      </c>
      <c r="K161" s="41" t="s">
        <v>732</v>
      </c>
      <c r="L161" s="9" t="str">
        <f t="shared" si="23"/>
        <v>Yes</v>
      </c>
    </row>
    <row r="162" spans="1:12" x14ac:dyDescent="0.25">
      <c r="A162" s="45" t="s">
        <v>1539</v>
      </c>
      <c r="B162" s="33" t="s">
        <v>217</v>
      </c>
      <c r="C162" s="43">
        <v>1.3836148134999999</v>
      </c>
      <c r="D162" s="11" t="str">
        <f t="shared" si="20"/>
        <v>N/A</v>
      </c>
      <c r="E162" s="43">
        <v>0.90205806420000001</v>
      </c>
      <c r="F162" s="11" t="str">
        <f t="shared" si="21"/>
        <v>N/A</v>
      </c>
      <c r="G162" s="43">
        <v>0.3991749175</v>
      </c>
      <c r="H162" s="11" t="str">
        <f t="shared" si="22"/>
        <v>N/A</v>
      </c>
      <c r="I162" s="12">
        <v>-34.799999999999997</v>
      </c>
      <c r="J162" s="12">
        <v>-55.7</v>
      </c>
      <c r="K162" s="41" t="s">
        <v>732</v>
      </c>
      <c r="L162" s="9" t="str">
        <f t="shared" si="23"/>
        <v>No</v>
      </c>
    </row>
    <row r="163" spans="1:12" x14ac:dyDescent="0.25">
      <c r="A163" s="45" t="s">
        <v>1540</v>
      </c>
      <c r="B163" s="33" t="s">
        <v>217</v>
      </c>
      <c r="C163" s="43">
        <v>0.38305810820000002</v>
      </c>
      <c r="D163" s="11" t="str">
        <f t="shared" si="20"/>
        <v>N/A</v>
      </c>
      <c r="E163" s="43">
        <v>0.62528325119999995</v>
      </c>
      <c r="F163" s="11" t="str">
        <f t="shared" si="21"/>
        <v>N/A</v>
      </c>
      <c r="G163" s="43">
        <v>0.39784972860000001</v>
      </c>
      <c r="H163" s="11" t="str">
        <f t="shared" si="22"/>
        <v>N/A</v>
      </c>
      <c r="I163" s="12">
        <v>63.23</v>
      </c>
      <c r="J163" s="12">
        <v>-36.4</v>
      </c>
      <c r="K163" s="41" t="s">
        <v>732</v>
      </c>
      <c r="L163" s="9" t="str">
        <f t="shared" si="23"/>
        <v>No</v>
      </c>
    </row>
    <row r="164" spans="1:12" x14ac:dyDescent="0.25">
      <c r="A164" s="42" t="s">
        <v>1541</v>
      </c>
      <c r="B164" s="33" t="s">
        <v>217</v>
      </c>
      <c r="C164" s="43">
        <v>628.68174728999998</v>
      </c>
      <c r="D164" s="11" t="str">
        <f t="shared" si="20"/>
        <v>N/A</v>
      </c>
      <c r="E164" s="43">
        <v>541.78072712000005</v>
      </c>
      <c r="F164" s="11" t="str">
        <f t="shared" si="21"/>
        <v>N/A</v>
      </c>
      <c r="G164" s="43">
        <v>574.85754806</v>
      </c>
      <c r="H164" s="11" t="str">
        <f t="shared" si="22"/>
        <v>N/A</v>
      </c>
      <c r="I164" s="12">
        <v>-13.8</v>
      </c>
      <c r="J164" s="12">
        <v>6.1050000000000004</v>
      </c>
      <c r="K164" s="41" t="s">
        <v>732</v>
      </c>
      <c r="L164" s="9" t="str">
        <f t="shared" si="23"/>
        <v>Yes</v>
      </c>
    </row>
    <row r="165" spans="1:12" x14ac:dyDescent="0.25">
      <c r="A165" s="45" t="s">
        <v>1542</v>
      </c>
      <c r="B165" s="33" t="s">
        <v>217</v>
      </c>
      <c r="C165" s="43">
        <v>172.60690260000001</v>
      </c>
      <c r="D165" s="11" t="str">
        <f t="shared" si="20"/>
        <v>N/A</v>
      </c>
      <c r="E165" s="43">
        <v>123.08768359</v>
      </c>
      <c r="F165" s="11" t="str">
        <f t="shared" si="21"/>
        <v>N/A</v>
      </c>
      <c r="G165" s="43">
        <v>146.19262198000001</v>
      </c>
      <c r="H165" s="11" t="str">
        <f t="shared" si="22"/>
        <v>N/A</v>
      </c>
      <c r="I165" s="12">
        <v>-28.7</v>
      </c>
      <c r="J165" s="12">
        <v>18.77</v>
      </c>
      <c r="K165" s="41" t="s">
        <v>732</v>
      </c>
      <c r="L165" s="9" t="str">
        <f t="shared" si="23"/>
        <v>Yes</v>
      </c>
    </row>
    <row r="166" spans="1:12" x14ac:dyDescent="0.25">
      <c r="A166" s="45" t="s">
        <v>1543</v>
      </c>
      <c r="B166" s="33" t="s">
        <v>217</v>
      </c>
      <c r="C166" s="43">
        <v>2015.6280408</v>
      </c>
      <c r="D166" s="11" t="str">
        <f t="shared" si="20"/>
        <v>N/A</v>
      </c>
      <c r="E166" s="43">
        <v>1806.3624884000001</v>
      </c>
      <c r="F166" s="11" t="str">
        <f t="shared" si="21"/>
        <v>N/A</v>
      </c>
      <c r="G166" s="43">
        <v>1975.8408003</v>
      </c>
      <c r="H166" s="11" t="str">
        <f t="shared" si="22"/>
        <v>N/A</v>
      </c>
      <c r="I166" s="12">
        <v>-10.4</v>
      </c>
      <c r="J166" s="12">
        <v>9.3819999999999997</v>
      </c>
      <c r="K166" s="41" t="s">
        <v>732</v>
      </c>
      <c r="L166" s="9" t="str">
        <f t="shared" si="23"/>
        <v>Yes</v>
      </c>
    </row>
    <row r="167" spans="1:12" x14ac:dyDescent="0.25">
      <c r="A167" s="45" t="s">
        <v>1544</v>
      </c>
      <c r="B167" s="33" t="s">
        <v>217</v>
      </c>
      <c r="C167" s="43">
        <v>269.55312129999999</v>
      </c>
      <c r="D167" s="11" t="str">
        <f t="shared" si="20"/>
        <v>N/A</v>
      </c>
      <c r="E167" s="43">
        <v>233.48496867</v>
      </c>
      <c r="F167" s="11" t="str">
        <f t="shared" si="21"/>
        <v>N/A</v>
      </c>
      <c r="G167" s="43">
        <v>258.30566212999997</v>
      </c>
      <c r="H167" s="11" t="str">
        <f t="shared" si="22"/>
        <v>N/A</v>
      </c>
      <c r="I167" s="12">
        <v>-13.4</v>
      </c>
      <c r="J167" s="12">
        <v>10.63</v>
      </c>
      <c r="K167" s="41" t="s">
        <v>732</v>
      </c>
      <c r="L167" s="9" t="str">
        <f t="shared" si="23"/>
        <v>Yes</v>
      </c>
    </row>
    <row r="168" spans="1:12" x14ac:dyDescent="0.25">
      <c r="A168" s="45" t="s">
        <v>1545</v>
      </c>
      <c r="B168" s="33" t="s">
        <v>217</v>
      </c>
      <c r="C168" s="43">
        <v>297.90363465000001</v>
      </c>
      <c r="D168" s="11" t="str">
        <f t="shared" si="20"/>
        <v>N/A</v>
      </c>
      <c r="E168" s="43">
        <v>266.97780997000001</v>
      </c>
      <c r="F168" s="11" t="str">
        <f t="shared" si="21"/>
        <v>N/A</v>
      </c>
      <c r="G168" s="43">
        <v>295.20002880999999</v>
      </c>
      <c r="H168" s="11" t="str">
        <f t="shared" si="22"/>
        <v>N/A</v>
      </c>
      <c r="I168" s="12">
        <v>-10.4</v>
      </c>
      <c r="J168" s="12">
        <v>10.57</v>
      </c>
      <c r="K168" s="41" t="s">
        <v>732</v>
      </c>
      <c r="L168" s="9" t="str">
        <f t="shared" si="23"/>
        <v>Yes</v>
      </c>
    </row>
    <row r="169" spans="1:12" x14ac:dyDescent="0.25">
      <c r="A169" s="42" t="s">
        <v>1546</v>
      </c>
      <c r="B169" s="33" t="s">
        <v>217</v>
      </c>
      <c r="C169" s="43">
        <v>2124.8849255</v>
      </c>
      <c r="D169" s="11" t="str">
        <f t="shared" si="20"/>
        <v>N/A</v>
      </c>
      <c r="E169" s="43">
        <v>2059.9594492000001</v>
      </c>
      <c r="F169" s="11" t="str">
        <f t="shared" si="21"/>
        <v>N/A</v>
      </c>
      <c r="G169" s="43">
        <v>2082.3205797000001</v>
      </c>
      <c r="H169" s="11" t="str">
        <f t="shared" si="22"/>
        <v>N/A</v>
      </c>
      <c r="I169" s="12">
        <v>-3.06</v>
      </c>
      <c r="J169" s="12">
        <v>1.0860000000000001</v>
      </c>
      <c r="K169" s="41" t="s">
        <v>732</v>
      </c>
      <c r="L169" s="9" t="str">
        <f t="shared" si="23"/>
        <v>Yes</v>
      </c>
    </row>
    <row r="170" spans="1:12" x14ac:dyDescent="0.25">
      <c r="A170" s="45" t="s">
        <v>1547</v>
      </c>
      <c r="B170" s="33" t="s">
        <v>217</v>
      </c>
      <c r="C170" s="43">
        <v>2418.2869998000001</v>
      </c>
      <c r="D170" s="11" t="str">
        <f t="shared" si="20"/>
        <v>N/A</v>
      </c>
      <c r="E170" s="43">
        <v>2242.4781985</v>
      </c>
      <c r="F170" s="11" t="str">
        <f t="shared" si="21"/>
        <v>N/A</v>
      </c>
      <c r="G170" s="43">
        <v>2282.9709923999999</v>
      </c>
      <c r="H170" s="11" t="str">
        <f t="shared" si="22"/>
        <v>N/A</v>
      </c>
      <c r="I170" s="12">
        <v>-7.27</v>
      </c>
      <c r="J170" s="12">
        <v>1.806</v>
      </c>
      <c r="K170" s="41" t="s">
        <v>732</v>
      </c>
      <c r="L170" s="9" t="str">
        <f t="shared" si="23"/>
        <v>Yes</v>
      </c>
    </row>
    <row r="171" spans="1:12" x14ac:dyDescent="0.25">
      <c r="A171" s="45" t="s">
        <v>1548</v>
      </c>
      <c r="B171" s="33" t="s">
        <v>217</v>
      </c>
      <c r="C171" s="43">
        <v>5675.6322578999998</v>
      </c>
      <c r="D171" s="11" t="str">
        <f t="shared" si="20"/>
        <v>N/A</v>
      </c>
      <c r="E171" s="43">
        <v>5618.2909467999998</v>
      </c>
      <c r="F171" s="11" t="str">
        <f t="shared" si="21"/>
        <v>N/A</v>
      </c>
      <c r="G171" s="43">
        <v>5986.7756176000003</v>
      </c>
      <c r="H171" s="11" t="str">
        <f t="shared" si="22"/>
        <v>N/A</v>
      </c>
      <c r="I171" s="12">
        <v>-1.01</v>
      </c>
      <c r="J171" s="12">
        <v>6.5590000000000002</v>
      </c>
      <c r="K171" s="41" t="s">
        <v>732</v>
      </c>
      <c r="L171" s="9" t="str">
        <f t="shared" si="23"/>
        <v>Yes</v>
      </c>
    </row>
    <row r="172" spans="1:12" x14ac:dyDescent="0.25">
      <c r="A172" s="45" t="s">
        <v>1549</v>
      </c>
      <c r="B172" s="33" t="s">
        <v>217</v>
      </c>
      <c r="C172" s="43">
        <v>792.89525688000003</v>
      </c>
      <c r="D172" s="11" t="str">
        <f t="shared" si="20"/>
        <v>N/A</v>
      </c>
      <c r="E172" s="43">
        <v>798.37278142000002</v>
      </c>
      <c r="F172" s="11" t="str">
        <f t="shared" si="21"/>
        <v>N/A</v>
      </c>
      <c r="G172" s="43">
        <v>815.11188691999996</v>
      </c>
      <c r="H172" s="11" t="str">
        <f t="shared" si="22"/>
        <v>N/A</v>
      </c>
      <c r="I172" s="12">
        <v>0.69079999999999997</v>
      </c>
      <c r="J172" s="12">
        <v>2.097</v>
      </c>
      <c r="K172" s="41" t="s">
        <v>732</v>
      </c>
      <c r="L172" s="9" t="str">
        <f t="shared" si="23"/>
        <v>Yes</v>
      </c>
    </row>
    <row r="173" spans="1:12" x14ac:dyDescent="0.25">
      <c r="A173" s="45" t="s">
        <v>1550</v>
      </c>
      <c r="B173" s="33" t="s">
        <v>217</v>
      </c>
      <c r="C173" s="43">
        <v>1313.949384</v>
      </c>
      <c r="D173" s="11" t="str">
        <f t="shared" si="20"/>
        <v>N/A</v>
      </c>
      <c r="E173" s="43">
        <v>1297.9590432</v>
      </c>
      <c r="F173" s="11" t="str">
        <f t="shared" si="21"/>
        <v>N/A</v>
      </c>
      <c r="G173" s="43">
        <v>1353.1078219000001</v>
      </c>
      <c r="H173" s="11" t="str">
        <f t="shared" si="22"/>
        <v>N/A</v>
      </c>
      <c r="I173" s="12">
        <v>-1.22</v>
      </c>
      <c r="J173" s="12">
        <v>4.2489999999999997</v>
      </c>
      <c r="K173" s="41" t="s">
        <v>732</v>
      </c>
      <c r="L173" s="9" t="str">
        <f t="shared" si="23"/>
        <v>Yes</v>
      </c>
    </row>
    <row r="174" spans="1:12" x14ac:dyDescent="0.25">
      <c r="A174" s="42" t="s">
        <v>372</v>
      </c>
      <c r="B174" s="33" t="s">
        <v>217</v>
      </c>
      <c r="C174" s="8">
        <v>14.273107198</v>
      </c>
      <c r="D174" s="11" t="str">
        <f t="shared" ref="D174:D203" si="24">IF($B174="N/A","N/A",IF(C174&gt;10,"No",IF(C174&lt;-10,"No","Yes")))</f>
        <v>N/A</v>
      </c>
      <c r="E174" s="8">
        <v>14.258440502999999</v>
      </c>
      <c r="F174" s="11" t="str">
        <f t="shared" ref="F174:F203" si="25">IF($B174="N/A","N/A",IF(E174&gt;10,"No",IF(E174&lt;-10,"No","Yes")))</f>
        <v>N/A</v>
      </c>
      <c r="G174" s="8">
        <v>13.440409448</v>
      </c>
      <c r="H174" s="11" t="str">
        <f t="shared" ref="H174:H203" si="26">IF($B174="N/A","N/A",IF(G174&gt;10,"No",IF(G174&lt;-10,"No","Yes")))</f>
        <v>N/A</v>
      </c>
      <c r="I174" s="12">
        <v>-0.10299999999999999</v>
      </c>
      <c r="J174" s="12">
        <v>-5.74</v>
      </c>
      <c r="K174" s="41" t="s">
        <v>732</v>
      </c>
      <c r="L174" s="9" t="str">
        <f t="shared" ref="L174:L203" si="27">IF(J174="Div by 0", "N/A", IF(K174="N/A","N/A", IF(J174&gt;VALUE(MID(K174,1,2)), "No", IF(J174&lt;-1*VALUE(MID(K174,1,2)), "No", "Yes"))))</f>
        <v>Yes</v>
      </c>
    </row>
    <row r="175" spans="1:12" x14ac:dyDescent="0.25">
      <c r="A175" s="45" t="s">
        <v>483</v>
      </c>
      <c r="B175" s="33" t="s">
        <v>217</v>
      </c>
      <c r="C175" s="8">
        <v>19.252620137000001</v>
      </c>
      <c r="D175" s="11" t="str">
        <f t="shared" si="24"/>
        <v>N/A</v>
      </c>
      <c r="E175" s="8">
        <v>17.520639136</v>
      </c>
      <c r="F175" s="11" t="str">
        <f t="shared" si="25"/>
        <v>N/A</v>
      </c>
      <c r="G175" s="8">
        <v>18.029563662000001</v>
      </c>
      <c r="H175" s="11" t="str">
        <f t="shared" si="26"/>
        <v>N/A</v>
      </c>
      <c r="I175" s="12">
        <v>-9</v>
      </c>
      <c r="J175" s="12">
        <v>2.9049999999999998</v>
      </c>
      <c r="K175" s="41" t="s">
        <v>732</v>
      </c>
      <c r="L175" s="9" t="str">
        <f t="shared" si="27"/>
        <v>Yes</v>
      </c>
    </row>
    <row r="176" spans="1:12" x14ac:dyDescent="0.25">
      <c r="A176" s="45" t="s">
        <v>484</v>
      </c>
      <c r="B176" s="33" t="s">
        <v>217</v>
      </c>
      <c r="C176" s="8">
        <v>19.799725934000001</v>
      </c>
      <c r="D176" s="11" t="str">
        <f t="shared" si="24"/>
        <v>N/A</v>
      </c>
      <c r="E176" s="8">
        <v>21.122618218</v>
      </c>
      <c r="F176" s="11" t="str">
        <f t="shared" si="25"/>
        <v>N/A</v>
      </c>
      <c r="G176" s="8">
        <v>21.535377231999998</v>
      </c>
      <c r="H176" s="11" t="str">
        <f t="shared" si="26"/>
        <v>N/A</v>
      </c>
      <c r="I176" s="12">
        <v>6.681</v>
      </c>
      <c r="J176" s="12">
        <v>1.954</v>
      </c>
      <c r="K176" s="41" t="s">
        <v>732</v>
      </c>
      <c r="L176" s="9" t="str">
        <f t="shared" si="27"/>
        <v>Yes</v>
      </c>
    </row>
    <row r="177" spans="1:12" x14ac:dyDescent="0.25">
      <c r="A177" s="45" t="s">
        <v>485</v>
      </c>
      <c r="B177" s="33" t="s">
        <v>217</v>
      </c>
      <c r="C177" s="8">
        <v>5.0045234153999996</v>
      </c>
      <c r="D177" s="11" t="str">
        <f t="shared" si="24"/>
        <v>N/A</v>
      </c>
      <c r="E177" s="8">
        <v>5.2661113639000003</v>
      </c>
      <c r="F177" s="11" t="str">
        <f t="shared" si="25"/>
        <v>N/A</v>
      </c>
      <c r="G177" s="8">
        <v>4.3196507150999999</v>
      </c>
      <c r="H177" s="11" t="str">
        <f t="shared" si="26"/>
        <v>N/A</v>
      </c>
      <c r="I177" s="12">
        <v>5.2270000000000003</v>
      </c>
      <c r="J177" s="12">
        <v>-18</v>
      </c>
      <c r="K177" s="41" t="s">
        <v>732</v>
      </c>
      <c r="L177" s="9" t="str">
        <f t="shared" si="27"/>
        <v>Yes</v>
      </c>
    </row>
    <row r="178" spans="1:12" x14ac:dyDescent="0.25">
      <c r="A178" s="45" t="s">
        <v>486</v>
      </c>
      <c r="B178" s="33" t="s">
        <v>217</v>
      </c>
      <c r="C178" s="8">
        <v>25.915422720999999</v>
      </c>
      <c r="D178" s="11" t="str">
        <f t="shared" si="24"/>
        <v>N/A</v>
      </c>
      <c r="E178" s="8">
        <v>23.949703273000001</v>
      </c>
      <c r="F178" s="11" t="str">
        <f t="shared" si="25"/>
        <v>N/A</v>
      </c>
      <c r="G178" s="8">
        <v>22.570422852</v>
      </c>
      <c r="H178" s="11" t="str">
        <f t="shared" si="26"/>
        <v>N/A</v>
      </c>
      <c r="I178" s="12">
        <v>-7.59</v>
      </c>
      <c r="J178" s="12">
        <v>-5.76</v>
      </c>
      <c r="K178" s="41" t="s">
        <v>732</v>
      </c>
      <c r="L178" s="9" t="str">
        <f t="shared" si="27"/>
        <v>Yes</v>
      </c>
    </row>
    <row r="179" spans="1:12" x14ac:dyDescent="0.25">
      <c r="A179" s="42" t="s">
        <v>1551</v>
      </c>
      <c r="B179" s="33" t="s">
        <v>217</v>
      </c>
      <c r="C179" s="8">
        <v>4.3209344315999996</v>
      </c>
      <c r="D179" s="11" t="str">
        <f t="shared" si="24"/>
        <v>N/A</v>
      </c>
      <c r="E179" s="8">
        <v>3.9939097992999999</v>
      </c>
      <c r="F179" s="11" t="str">
        <f t="shared" si="25"/>
        <v>N/A</v>
      </c>
      <c r="G179" s="8">
        <v>3.6223745100999998</v>
      </c>
      <c r="H179" s="11" t="str">
        <f t="shared" si="26"/>
        <v>N/A</v>
      </c>
      <c r="I179" s="12">
        <v>-7.57</v>
      </c>
      <c r="J179" s="12">
        <v>-9.3000000000000007</v>
      </c>
      <c r="K179" s="41" t="s">
        <v>732</v>
      </c>
      <c r="L179" s="9" t="str">
        <f t="shared" si="27"/>
        <v>Yes</v>
      </c>
    </row>
    <row r="180" spans="1:12" x14ac:dyDescent="0.25">
      <c r="A180" s="45" t="s">
        <v>1552</v>
      </c>
      <c r="B180" s="33" t="s">
        <v>217</v>
      </c>
      <c r="C180" s="8">
        <v>27.217630288999999</v>
      </c>
      <c r="D180" s="11" t="str">
        <f t="shared" si="24"/>
        <v>N/A</v>
      </c>
      <c r="E180" s="8">
        <v>24.308008949000001</v>
      </c>
      <c r="F180" s="11" t="str">
        <f t="shared" si="25"/>
        <v>N/A</v>
      </c>
      <c r="G180" s="8">
        <v>23.602443028</v>
      </c>
      <c r="H180" s="11" t="str">
        <f t="shared" si="26"/>
        <v>N/A</v>
      </c>
      <c r="I180" s="12">
        <v>-10.7</v>
      </c>
      <c r="J180" s="12">
        <v>-2.9</v>
      </c>
      <c r="K180" s="41" t="s">
        <v>732</v>
      </c>
      <c r="L180" s="9" t="str">
        <f t="shared" si="27"/>
        <v>Yes</v>
      </c>
    </row>
    <row r="181" spans="1:12" x14ac:dyDescent="0.25">
      <c r="A181" s="45" t="s">
        <v>1553</v>
      </c>
      <c r="B181" s="33" t="s">
        <v>217</v>
      </c>
      <c r="C181" s="8">
        <v>4.5578569522999999</v>
      </c>
      <c r="D181" s="11" t="str">
        <f t="shared" si="24"/>
        <v>N/A</v>
      </c>
      <c r="E181" s="8">
        <v>4.5293567257999996</v>
      </c>
      <c r="F181" s="11" t="str">
        <f t="shared" si="25"/>
        <v>N/A</v>
      </c>
      <c r="G181" s="8">
        <v>4.3995612563000002</v>
      </c>
      <c r="H181" s="11" t="str">
        <f t="shared" si="26"/>
        <v>N/A</v>
      </c>
      <c r="I181" s="12">
        <v>-0.625</v>
      </c>
      <c r="J181" s="12">
        <v>-2.87</v>
      </c>
      <c r="K181" s="41" t="s">
        <v>732</v>
      </c>
      <c r="L181" s="9" t="str">
        <f t="shared" si="27"/>
        <v>Yes</v>
      </c>
    </row>
    <row r="182" spans="1:12" x14ac:dyDescent="0.25">
      <c r="A182" s="45" t="s">
        <v>1554</v>
      </c>
      <c r="B182" s="33" t="s">
        <v>217</v>
      </c>
      <c r="C182" s="8">
        <v>1.5286504E-3</v>
      </c>
      <c r="D182" s="11" t="str">
        <f t="shared" si="24"/>
        <v>N/A</v>
      </c>
      <c r="E182" s="8">
        <v>1.5733434E-3</v>
      </c>
      <c r="F182" s="11" t="str">
        <f t="shared" si="25"/>
        <v>N/A</v>
      </c>
      <c r="G182" s="8">
        <v>1.4897323E-3</v>
      </c>
      <c r="H182" s="11" t="str">
        <f t="shared" si="26"/>
        <v>N/A</v>
      </c>
      <c r="I182" s="12">
        <v>2.9239999999999999</v>
      </c>
      <c r="J182" s="12">
        <v>-5.31</v>
      </c>
      <c r="K182" s="41" t="s">
        <v>732</v>
      </c>
      <c r="L182" s="9" t="str">
        <f t="shared" si="27"/>
        <v>Yes</v>
      </c>
    </row>
    <row r="183" spans="1:12" x14ac:dyDescent="0.25">
      <c r="A183" s="45" t="s">
        <v>1555</v>
      </c>
      <c r="B183" s="33" t="s">
        <v>217</v>
      </c>
      <c r="C183" s="8">
        <v>8.7118743000000002E-3</v>
      </c>
      <c r="D183" s="11" t="str">
        <f t="shared" si="24"/>
        <v>N/A</v>
      </c>
      <c r="E183" s="8">
        <v>7.4085996000000003E-3</v>
      </c>
      <c r="F183" s="11" t="str">
        <f t="shared" si="25"/>
        <v>N/A</v>
      </c>
      <c r="G183" s="8">
        <v>4.5013008999999996E-3</v>
      </c>
      <c r="H183" s="11" t="str">
        <f t="shared" si="26"/>
        <v>N/A</v>
      </c>
      <c r="I183" s="12">
        <v>-15</v>
      </c>
      <c r="J183" s="12">
        <v>-39.200000000000003</v>
      </c>
      <c r="K183" s="41" t="s">
        <v>732</v>
      </c>
      <c r="L183" s="9" t="str">
        <f t="shared" si="27"/>
        <v>No</v>
      </c>
    </row>
    <row r="184" spans="1:12" x14ac:dyDescent="0.25">
      <c r="A184" s="42" t="s">
        <v>97</v>
      </c>
      <c r="B184" s="33" t="s">
        <v>217</v>
      </c>
      <c r="C184" s="8">
        <v>52.809152601000001</v>
      </c>
      <c r="D184" s="11" t="str">
        <f t="shared" si="24"/>
        <v>N/A</v>
      </c>
      <c r="E184" s="8">
        <v>48.199297213000001</v>
      </c>
      <c r="F184" s="11" t="str">
        <f t="shared" si="25"/>
        <v>N/A</v>
      </c>
      <c r="G184" s="8">
        <v>50.391898789999999</v>
      </c>
      <c r="H184" s="11" t="str">
        <f t="shared" si="26"/>
        <v>N/A</v>
      </c>
      <c r="I184" s="12">
        <v>-8.73</v>
      </c>
      <c r="J184" s="12">
        <v>4.5490000000000004</v>
      </c>
      <c r="K184" s="41" t="s">
        <v>732</v>
      </c>
      <c r="L184" s="9" t="str">
        <f t="shared" si="27"/>
        <v>Yes</v>
      </c>
    </row>
    <row r="185" spans="1:12" x14ac:dyDescent="0.25">
      <c r="A185" s="45" t="s">
        <v>487</v>
      </c>
      <c r="B185" s="33" t="s">
        <v>217</v>
      </c>
      <c r="C185" s="8">
        <v>33.754127611999998</v>
      </c>
      <c r="D185" s="11" t="str">
        <f t="shared" si="24"/>
        <v>N/A</v>
      </c>
      <c r="E185" s="8">
        <v>30.661233340999999</v>
      </c>
      <c r="F185" s="11" t="str">
        <f t="shared" si="25"/>
        <v>N/A</v>
      </c>
      <c r="G185" s="8">
        <v>32.430172194999997</v>
      </c>
      <c r="H185" s="11" t="str">
        <f t="shared" si="26"/>
        <v>N/A</v>
      </c>
      <c r="I185" s="12">
        <v>-9.16</v>
      </c>
      <c r="J185" s="12">
        <v>5.7690000000000001</v>
      </c>
      <c r="K185" s="41" t="s">
        <v>732</v>
      </c>
      <c r="L185" s="9" t="str">
        <f t="shared" si="27"/>
        <v>Yes</v>
      </c>
    </row>
    <row r="186" spans="1:12" x14ac:dyDescent="0.25">
      <c r="A186" s="45" t="s">
        <v>488</v>
      </c>
      <c r="B186" s="33" t="s">
        <v>217</v>
      </c>
      <c r="C186" s="8">
        <v>56.232567727999999</v>
      </c>
      <c r="D186" s="11" t="str">
        <f t="shared" si="24"/>
        <v>N/A</v>
      </c>
      <c r="E186" s="8">
        <v>53.274958974</v>
      </c>
      <c r="F186" s="11" t="str">
        <f t="shared" si="25"/>
        <v>N/A</v>
      </c>
      <c r="G186" s="8">
        <v>56.330343523000003</v>
      </c>
      <c r="H186" s="11" t="str">
        <f t="shared" si="26"/>
        <v>N/A</v>
      </c>
      <c r="I186" s="12">
        <v>-5.26</v>
      </c>
      <c r="J186" s="12">
        <v>5.7350000000000003</v>
      </c>
      <c r="K186" s="41" t="s">
        <v>732</v>
      </c>
      <c r="L186" s="9" t="str">
        <f t="shared" si="27"/>
        <v>Yes</v>
      </c>
    </row>
    <row r="187" spans="1:12" x14ac:dyDescent="0.25">
      <c r="A187" s="45" t="s">
        <v>489</v>
      </c>
      <c r="B187" s="33" t="s">
        <v>217</v>
      </c>
      <c r="C187" s="8">
        <v>57.815364047999999</v>
      </c>
      <c r="D187" s="11" t="str">
        <f t="shared" si="24"/>
        <v>N/A</v>
      </c>
      <c r="E187" s="8">
        <v>51.280767056999998</v>
      </c>
      <c r="F187" s="11" t="str">
        <f t="shared" si="25"/>
        <v>N/A</v>
      </c>
      <c r="G187" s="8">
        <v>53.569627795999999</v>
      </c>
      <c r="H187" s="11" t="str">
        <f t="shared" si="26"/>
        <v>N/A</v>
      </c>
      <c r="I187" s="12">
        <v>-11.3</v>
      </c>
      <c r="J187" s="12">
        <v>4.4630000000000001</v>
      </c>
      <c r="K187" s="41" t="s">
        <v>732</v>
      </c>
      <c r="L187" s="9" t="str">
        <f t="shared" si="27"/>
        <v>Yes</v>
      </c>
    </row>
    <row r="188" spans="1:12" x14ac:dyDescent="0.25">
      <c r="A188" s="45" t="s">
        <v>490</v>
      </c>
      <c r="B188" s="33" t="s">
        <v>217</v>
      </c>
      <c r="C188" s="8">
        <v>49.758921409999999</v>
      </c>
      <c r="D188" s="11" t="str">
        <f t="shared" si="24"/>
        <v>N/A</v>
      </c>
      <c r="E188" s="8">
        <v>47.499086697999999</v>
      </c>
      <c r="F188" s="11" t="str">
        <f t="shared" si="25"/>
        <v>N/A</v>
      </c>
      <c r="G188" s="8">
        <v>48.498591093000002</v>
      </c>
      <c r="H188" s="11" t="str">
        <f t="shared" si="26"/>
        <v>N/A</v>
      </c>
      <c r="I188" s="12">
        <v>-4.54</v>
      </c>
      <c r="J188" s="12">
        <v>2.1040000000000001</v>
      </c>
      <c r="K188" s="41" t="s">
        <v>732</v>
      </c>
      <c r="L188" s="9" t="str">
        <f t="shared" si="27"/>
        <v>Yes</v>
      </c>
    </row>
    <row r="189" spans="1:12" x14ac:dyDescent="0.25">
      <c r="A189" s="42" t="s">
        <v>118</v>
      </c>
      <c r="B189" s="33" t="s">
        <v>217</v>
      </c>
      <c r="C189" s="8">
        <v>75.134973728000006</v>
      </c>
      <c r="D189" s="11" t="str">
        <f t="shared" si="24"/>
        <v>N/A</v>
      </c>
      <c r="E189" s="8">
        <v>74.789344598</v>
      </c>
      <c r="F189" s="11" t="str">
        <f t="shared" si="25"/>
        <v>N/A</v>
      </c>
      <c r="G189" s="8">
        <v>76.451164516999995</v>
      </c>
      <c r="H189" s="11" t="str">
        <f t="shared" si="26"/>
        <v>N/A</v>
      </c>
      <c r="I189" s="12">
        <v>-0.46</v>
      </c>
      <c r="J189" s="12">
        <v>2.222</v>
      </c>
      <c r="K189" s="41" t="s">
        <v>732</v>
      </c>
      <c r="L189" s="9" t="str">
        <f t="shared" si="27"/>
        <v>Yes</v>
      </c>
    </row>
    <row r="190" spans="1:12" x14ac:dyDescent="0.25">
      <c r="A190" s="45" t="s">
        <v>491</v>
      </c>
      <c r="B190" s="33" t="s">
        <v>217</v>
      </c>
      <c r="C190" s="8">
        <v>72.024529810999994</v>
      </c>
      <c r="D190" s="11" t="str">
        <f t="shared" si="24"/>
        <v>N/A</v>
      </c>
      <c r="E190" s="8">
        <v>68.170019616999994</v>
      </c>
      <c r="F190" s="11" t="str">
        <f t="shared" si="25"/>
        <v>N/A</v>
      </c>
      <c r="G190" s="8">
        <v>69.362953340999994</v>
      </c>
      <c r="H190" s="11" t="str">
        <f t="shared" si="26"/>
        <v>N/A</v>
      </c>
      <c r="I190" s="12">
        <v>-5.35</v>
      </c>
      <c r="J190" s="12">
        <v>1.75</v>
      </c>
      <c r="K190" s="41" t="s">
        <v>732</v>
      </c>
      <c r="L190" s="9" t="str">
        <f t="shared" si="27"/>
        <v>Yes</v>
      </c>
    </row>
    <row r="191" spans="1:12" x14ac:dyDescent="0.25">
      <c r="A191" s="45" t="s">
        <v>492</v>
      </c>
      <c r="B191" s="33" t="s">
        <v>217</v>
      </c>
      <c r="C191" s="8">
        <v>80.939402391000002</v>
      </c>
      <c r="D191" s="11" t="str">
        <f t="shared" si="24"/>
        <v>N/A</v>
      </c>
      <c r="E191" s="8">
        <v>80.699442976</v>
      </c>
      <c r="F191" s="11" t="str">
        <f t="shared" si="25"/>
        <v>N/A</v>
      </c>
      <c r="G191" s="8">
        <v>83.407538157000005</v>
      </c>
      <c r="H191" s="11" t="str">
        <f t="shared" si="26"/>
        <v>N/A</v>
      </c>
      <c r="I191" s="12">
        <v>-0.29599999999999999</v>
      </c>
      <c r="J191" s="12">
        <v>3.3559999999999999</v>
      </c>
      <c r="K191" s="41" t="s">
        <v>732</v>
      </c>
      <c r="L191" s="9" t="str">
        <f t="shared" si="27"/>
        <v>Yes</v>
      </c>
    </row>
    <row r="192" spans="1:12" x14ac:dyDescent="0.25">
      <c r="A192" s="45" t="s">
        <v>493</v>
      </c>
      <c r="B192" s="33" t="s">
        <v>217</v>
      </c>
      <c r="C192" s="8">
        <v>73.974449304000004</v>
      </c>
      <c r="D192" s="11" t="str">
        <f t="shared" si="24"/>
        <v>N/A</v>
      </c>
      <c r="E192" s="8">
        <v>74.830701697999999</v>
      </c>
      <c r="F192" s="11" t="str">
        <f t="shared" si="25"/>
        <v>N/A</v>
      </c>
      <c r="G192" s="8">
        <v>77.132150714999995</v>
      </c>
      <c r="H192" s="11" t="str">
        <f t="shared" si="26"/>
        <v>N/A</v>
      </c>
      <c r="I192" s="12">
        <v>1.157</v>
      </c>
      <c r="J192" s="12">
        <v>3.0760000000000001</v>
      </c>
      <c r="K192" s="41" t="s">
        <v>732</v>
      </c>
      <c r="L192" s="9" t="str">
        <f t="shared" si="27"/>
        <v>Yes</v>
      </c>
    </row>
    <row r="193" spans="1:12" x14ac:dyDescent="0.25">
      <c r="A193" s="45" t="s">
        <v>494</v>
      </c>
      <c r="B193" s="33" t="s">
        <v>217</v>
      </c>
      <c r="C193" s="8">
        <v>73.714472826000005</v>
      </c>
      <c r="D193" s="11" t="str">
        <f t="shared" si="24"/>
        <v>N/A</v>
      </c>
      <c r="E193" s="8">
        <v>73.209737454999996</v>
      </c>
      <c r="F193" s="11" t="str">
        <f t="shared" si="25"/>
        <v>N/A</v>
      </c>
      <c r="G193" s="8">
        <v>73.147489625000006</v>
      </c>
      <c r="H193" s="11" t="str">
        <f t="shared" si="26"/>
        <v>N/A</v>
      </c>
      <c r="I193" s="12">
        <v>-0.68500000000000005</v>
      </c>
      <c r="J193" s="12">
        <v>-8.5000000000000006E-2</v>
      </c>
      <c r="K193" s="41" t="s">
        <v>732</v>
      </c>
      <c r="L193" s="9" t="str">
        <f t="shared" si="27"/>
        <v>Yes</v>
      </c>
    </row>
    <row r="194" spans="1:12" x14ac:dyDescent="0.25">
      <c r="A194" s="42" t="s">
        <v>1556</v>
      </c>
      <c r="B194" s="33" t="s">
        <v>217</v>
      </c>
      <c r="C194" s="34">
        <v>4.8242351289999998</v>
      </c>
      <c r="D194" s="11" t="str">
        <f t="shared" si="24"/>
        <v>N/A</v>
      </c>
      <c r="E194" s="34">
        <v>4.6314228925999998</v>
      </c>
      <c r="F194" s="11" t="str">
        <f t="shared" si="25"/>
        <v>N/A</v>
      </c>
      <c r="G194" s="34">
        <v>4.7070953567</v>
      </c>
      <c r="H194" s="11" t="str">
        <f t="shared" si="26"/>
        <v>N/A</v>
      </c>
      <c r="I194" s="12">
        <v>-4</v>
      </c>
      <c r="J194" s="12">
        <v>1.6339999999999999</v>
      </c>
      <c r="K194" s="41" t="s">
        <v>732</v>
      </c>
      <c r="L194" s="9" t="str">
        <f t="shared" si="27"/>
        <v>Yes</v>
      </c>
    </row>
    <row r="195" spans="1:12" x14ac:dyDescent="0.25">
      <c r="A195" s="45" t="s">
        <v>1557</v>
      </c>
      <c r="B195" s="33" t="s">
        <v>217</v>
      </c>
      <c r="C195" s="34">
        <v>0.58218813250000001</v>
      </c>
      <c r="D195" s="11" t="str">
        <f t="shared" si="24"/>
        <v>N/A</v>
      </c>
      <c r="E195" s="34">
        <v>0.61281694939999998</v>
      </c>
      <c r="F195" s="11" t="str">
        <f t="shared" si="25"/>
        <v>N/A</v>
      </c>
      <c r="G195" s="34">
        <v>0.67415065009999997</v>
      </c>
      <c r="H195" s="11" t="str">
        <f t="shared" si="26"/>
        <v>N/A</v>
      </c>
      <c r="I195" s="12">
        <v>5.2610000000000001</v>
      </c>
      <c r="J195" s="12">
        <v>10.01</v>
      </c>
      <c r="K195" s="41" t="s">
        <v>732</v>
      </c>
      <c r="L195" s="9" t="str">
        <f t="shared" si="27"/>
        <v>Yes</v>
      </c>
    </row>
    <row r="196" spans="1:12" x14ac:dyDescent="0.25">
      <c r="A196" s="45" t="s">
        <v>1558</v>
      </c>
      <c r="B196" s="33" t="s">
        <v>217</v>
      </c>
      <c r="C196" s="34">
        <v>8.0099067510000008</v>
      </c>
      <c r="D196" s="11" t="str">
        <f t="shared" si="24"/>
        <v>N/A</v>
      </c>
      <c r="E196" s="34">
        <v>7.8963927911000003</v>
      </c>
      <c r="F196" s="11" t="str">
        <f t="shared" si="25"/>
        <v>N/A</v>
      </c>
      <c r="G196" s="34">
        <v>8.0461407528999995</v>
      </c>
      <c r="H196" s="11" t="str">
        <f t="shared" si="26"/>
        <v>N/A</v>
      </c>
      <c r="I196" s="12">
        <v>-1.42</v>
      </c>
      <c r="J196" s="12">
        <v>1.8959999999999999</v>
      </c>
      <c r="K196" s="41" t="s">
        <v>732</v>
      </c>
      <c r="L196" s="9" t="str">
        <f t="shared" si="27"/>
        <v>Yes</v>
      </c>
    </row>
    <row r="197" spans="1:12" x14ac:dyDescent="0.25">
      <c r="A197" s="45" t="s">
        <v>1559</v>
      </c>
      <c r="B197" s="33" t="s">
        <v>217</v>
      </c>
      <c r="C197" s="34">
        <v>7.0216594469000002</v>
      </c>
      <c r="D197" s="11" t="str">
        <f t="shared" si="24"/>
        <v>N/A</v>
      </c>
      <c r="E197" s="34">
        <v>5.4791236150999998</v>
      </c>
      <c r="F197" s="11" t="str">
        <f t="shared" si="25"/>
        <v>N/A</v>
      </c>
      <c r="G197" s="34">
        <v>5.7895211567000002</v>
      </c>
      <c r="H197" s="11" t="str">
        <f t="shared" si="26"/>
        <v>N/A</v>
      </c>
      <c r="I197" s="12">
        <v>-22</v>
      </c>
      <c r="J197" s="12">
        <v>5.665</v>
      </c>
      <c r="K197" s="41" t="s">
        <v>732</v>
      </c>
      <c r="L197" s="9" t="str">
        <f t="shared" si="27"/>
        <v>Yes</v>
      </c>
    </row>
    <row r="198" spans="1:12" x14ac:dyDescent="0.25">
      <c r="A198" s="45" t="s">
        <v>1560</v>
      </c>
      <c r="B198" s="33" t="s">
        <v>217</v>
      </c>
      <c r="C198" s="34">
        <v>3.3415558671999999</v>
      </c>
      <c r="D198" s="11" t="str">
        <f t="shared" si="24"/>
        <v>N/A</v>
      </c>
      <c r="E198" s="34">
        <v>3.3792400905000002</v>
      </c>
      <c r="F198" s="11" t="str">
        <f t="shared" si="25"/>
        <v>N/A</v>
      </c>
      <c r="G198" s="34">
        <v>3.3872202944000001</v>
      </c>
      <c r="H198" s="11" t="str">
        <f t="shared" si="26"/>
        <v>N/A</v>
      </c>
      <c r="I198" s="12">
        <v>1.1279999999999999</v>
      </c>
      <c r="J198" s="12">
        <v>0.23619999999999999</v>
      </c>
      <c r="K198" s="41" t="s">
        <v>732</v>
      </c>
      <c r="L198" s="9" t="str">
        <f t="shared" si="27"/>
        <v>Yes</v>
      </c>
    </row>
    <row r="199" spans="1:12" x14ac:dyDescent="0.25">
      <c r="A199" s="42" t="s">
        <v>1561</v>
      </c>
      <c r="B199" s="33" t="s">
        <v>217</v>
      </c>
      <c r="C199" s="34">
        <v>237.80041376</v>
      </c>
      <c r="D199" s="11" t="str">
        <f t="shared" si="24"/>
        <v>N/A</v>
      </c>
      <c r="E199" s="34">
        <v>235.31776438</v>
      </c>
      <c r="F199" s="11" t="str">
        <f t="shared" si="25"/>
        <v>N/A</v>
      </c>
      <c r="G199" s="34">
        <v>237.87575515</v>
      </c>
      <c r="H199" s="11" t="str">
        <f t="shared" si="26"/>
        <v>N/A</v>
      </c>
      <c r="I199" s="12">
        <v>-1.04</v>
      </c>
      <c r="J199" s="12">
        <v>1.087</v>
      </c>
      <c r="K199" s="41" t="s">
        <v>732</v>
      </c>
      <c r="L199" s="9" t="str">
        <f t="shared" si="27"/>
        <v>Yes</v>
      </c>
    </row>
    <row r="200" spans="1:12" x14ac:dyDescent="0.25">
      <c r="A200" s="45" t="s">
        <v>1562</v>
      </c>
      <c r="B200" s="33" t="s">
        <v>217</v>
      </c>
      <c r="C200" s="34">
        <v>234.49071248000001</v>
      </c>
      <c r="D200" s="11" t="str">
        <f t="shared" si="24"/>
        <v>N/A</v>
      </c>
      <c r="E200" s="34">
        <v>233.37529058000001</v>
      </c>
      <c r="F200" s="11" t="str">
        <f t="shared" si="25"/>
        <v>N/A</v>
      </c>
      <c r="G200" s="34">
        <v>235.04809739999999</v>
      </c>
      <c r="H200" s="11" t="str">
        <f t="shared" si="26"/>
        <v>N/A</v>
      </c>
      <c r="I200" s="12">
        <v>-0.47599999999999998</v>
      </c>
      <c r="J200" s="12">
        <v>0.71679999999999999</v>
      </c>
      <c r="K200" s="41" t="s">
        <v>732</v>
      </c>
      <c r="L200" s="9" t="str">
        <f t="shared" si="27"/>
        <v>Yes</v>
      </c>
    </row>
    <row r="201" spans="1:12" x14ac:dyDescent="0.25">
      <c r="A201" s="45" t="s">
        <v>1563</v>
      </c>
      <c r="B201" s="33" t="s">
        <v>217</v>
      </c>
      <c r="C201" s="34">
        <v>249.91352932999999</v>
      </c>
      <c r="D201" s="11" t="str">
        <f t="shared" si="24"/>
        <v>N/A</v>
      </c>
      <c r="E201" s="34">
        <v>242.36739815999999</v>
      </c>
      <c r="F201" s="11" t="str">
        <f t="shared" si="25"/>
        <v>N/A</v>
      </c>
      <c r="G201" s="34">
        <v>247.88207396000001</v>
      </c>
      <c r="H201" s="11" t="str">
        <f t="shared" si="26"/>
        <v>N/A</v>
      </c>
      <c r="I201" s="12">
        <v>-3.02</v>
      </c>
      <c r="J201" s="12">
        <v>2.2749999999999999</v>
      </c>
      <c r="K201" s="41" t="s">
        <v>732</v>
      </c>
      <c r="L201" s="9" t="str">
        <f t="shared" si="27"/>
        <v>Yes</v>
      </c>
    </row>
    <row r="202" spans="1:12" x14ac:dyDescent="0.25">
      <c r="A202" s="45" t="s">
        <v>1564</v>
      </c>
      <c r="B202" s="33" t="s">
        <v>217</v>
      </c>
      <c r="C202" s="34">
        <v>216.54545454999999</v>
      </c>
      <c r="D202" s="11" t="str">
        <f t="shared" si="24"/>
        <v>N/A</v>
      </c>
      <c r="E202" s="34">
        <v>135.58333332999999</v>
      </c>
      <c r="F202" s="11" t="str">
        <f t="shared" si="25"/>
        <v>N/A</v>
      </c>
      <c r="G202" s="34">
        <v>63.076923076999996</v>
      </c>
      <c r="H202" s="11" t="str">
        <f t="shared" si="26"/>
        <v>N/A</v>
      </c>
      <c r="I202" s="12">
        <v>-37.4</v>
      </c>
      <c r="J202" s="12">
        <v>-53.5</v>
      </c>
      <c r="K202" s="41" t="s">
        <v>732</v>
      </c>
      <c r="L202" s="9" t="str">
        <f t="shared" si="27"/>
        <v>No</v>
      </c>
    </row>
    <row r="203" spans="1:12" x14ac:dyDescent="0.25">
      <c r="A203" s="45" t="s">
        <v>1565</v>
      </c>
      <c r="B203" s="33" t="s">
        <v>217</v>
      </c>
      <c r="C203" s="34">
        <v>24.379310345</v>
      </c>
      <c r="D203" s="11" t="str">
        <f t="shared" si="24"/>
        <v>N/A</v>
      </c>
      <c r="E203" s="34">
        <v>43.275862068999999</v>
      </c>
      <c r="F203" s="11" t="str">
        <f t="shared" si="25"/>
        <v>N/A</v>
      </c>
      <c r="G203" s="34">
        <v>46.7</v>
      </c>
      <c r="H203" s="11" t="str">
        <f t="shared" si="26"/>
        <v>N/A</v>
      </c>
      <c r="I203" s="12">
        <v>77.510000000000005</v>
      </c>
      <c r="J203" s="12">
        <v>7.9119999999999999</v>
      </c>
      <c r="K203" s="41" t="s">
        <v>732</v>
      </c>
      <c r="L203" s="9" t="str">
        <f t="shared" si="27"/>
        <v>Yes</v>
      </c>
    </row>
    <row r="204" spans="1:12" x14ac:dyDescent="0.25">
      <c r="A204" s="42" t="s">
        <v>127</v>
      </c>
      <c r="B204" s="33" t="s">
        <v>217</v>
      </c>
      <c r="C204" s="34">
        <v>11</v>
      </c>
      <c r="D204" s="11" t="str">
        <f t="shared" ref="D204:D214" si="28">IF($B204="N/A","N/A",IF(C204&gt;10,"No",IF(C204&lt;-10,"No","Yes")))</f>
        <v>N/A</v>
      </c>
      <c r="E204" s="34">
        <v>14</v>
      </c>
      <c r="F204" s="11" t="str">
        <f t="shared" ref="F204:F214" si="29">IF($B204="N/A","N/A",IF(E204&gt;10,"No",IF(E204&lt;-10,"No","Yes")))</f>
        <v>N/A</v>
      </c>
      <c r="G204" s="34">
        <v>14</v>
      </c>
      <c r="H204" s="11" t="str">
        <f t="shared" ref="H204:H214" si="30">IF($B204="N/A","N/A",IF(G204&gt;10,"No",IF(G204&lt;-10,"No","Yes")))</f>
        <v>N/A</v>
      </c>
      <c r="I204" s="12">
        <v>27.27</v>
      </c>
      <c r="J204" s="12">
        <v>0</v>
      </c>
      <c r="K204" s="14" t="s">
        <v>217</v>
      </c>
      <c r="L204" s="9" t="str">
        <f t="shared" ref="L204:L214" si="31">IF(J204="Div by 0", "N/A", IF(K204="N/A","N/A", IF(J204&gt;VALUE(MID(K204,1,2)), "No", IF(J204&lt;-1*VALUE(MID(K204,1,2)), "No", "Yes"))))</f>
        <v>N/A</v>
      </c>
    </row>
    <row r="205" spans="1:12" x14ac:dyDescent="0.25">
      <c r="A205" s="42" t="s">
        <v>128</v>
      </c>
      <c r="B205" s="33" t="s">
        <v>217</v>
      </c>
      <c r="C205" s="34">
        <v>83</v>
      </c>
      <c r="D205" s="11" t="str">
        <f t="shared" si="28"/>
        <v>N/A</v>
      </c>
      <c r="E205" s="34">
        <v>85</v>
      </c>
      <c r="F205" s="11" t="str">
        <f t="shared" si="29"/>
        <v>N/A</v>
      </c>
      <c r="G205" s="34">
        <v>83</v>
      </c>
      <c r="H205" s="11" t="str">
        <f t="shared" si="30"/>
        <v>N/A</v>
      </c>
      <c r="I205" s="12">
        <v>2.41</v>
      </c>
      <c r="J205" s="12">
        <v>-2.35</v>
      </c>
      <c r="K205" s="14" t="s">
        <v>217</v>
      </c>
      <c r="L205" s="9" t="str">
        <f t="shared" si="31"/>
        <v>N/A</v>
      </c>
    </row>
    <row r="206" spans="1:12" ht="25" x14ac:dyDescent="0.25">
      <c r="A206" s="42" t="s">
        <v>1613</v>
      </c>
      <c r="B206" s="33" t="s">
        <v>217</v>
      </c>
      <c r="C206" s="34">
        <v>38</v>
      </c>
      <c r="D206" s="11" t="str">
        <f t="shared" si="28"/>
        <v>N/A</v>
      </c>
      <c r="E206" s="34">
        <v>39</v>
      </c>
      <c r="F206" s="11" t="str">
        <f t="shared" si="29"/>
        <v>N/A</v>
      </c>
      <c r="G206" s="34">
        <v>34</v>
      </c>
      <c r="H206" s="11" t="str">
        <f t="shared" si="30"/>
        <v>N/A</v>
      </c>
      <c r="I206" s="12">
        <v>2.6320000000000001</v>
      </c>
      <c r="J206" s="12">
        <v>-12.8</v>
      </c>
      <c r="K206" s="14" t="s">
        <v>217</v>
      </c>
      <c r="L206" s="9" t="str">
        <f t="shared" si="31"/>
        <v>N/A</v>
      </c>
    </row>
    <row r="207" spans="1:12" ht="25" x14ac:dyDescent="0.25">
      <c r="A207" s="42" t="s">
        <v>1566</v>
      </c>
      <c r="B207" s="33" t="s">
        <v>217</v>
      </c>
      <c r="C207" s="34">
        <v>91</v>
      </c>
      <c r="D207" s="11" t="str">
        <f t="shared" si="28"/>
        <v>N/A</v>
      </c>
      <c r="E207" s="34">
        <v>88</v>
      </c>
      <c r="F207" s="11" t="str">
        <f t="shared" si="29"/>
        <v>N/A</v>
      </c>
      <c r="G207" s="34">
        <v>59</v>
      </c>
      <c r="H207" s="11" t="str">
        <f t="shared" si="30"/>
        <v>N/A</v>
      </c>
      <c r="I207" s="12">
        <v>-3.3</v>
      </c>
      <c r="J207" s="12">
        <v>-33</v>
      </c>
      <c r="K207" s="14" t="s">
        <v>217</v>
      </c>
      <c r="L207" s="9" t="str">
        <f t="shared" si="31"/>
        <v>N/A</v>
      </c>
    </row>
    <row r="208" spans="1:12" x14ac:dyDescent="0.25">
      <c r="A208" s="42" t="s">
        <v>1614</v>
      </c>
      <c r="B208" s="33" t="s">
        <v>217</v>
      </c>
      <c r="C208" s="34">
        <v>79</v>
      </c>
      <c r="D208" s="11" t="str">
        <f t="shared" si="28"/>
        <v>N/A</v>
      </c>
      <c r="E208" s="34">
        <v>84</v>
      </c>
      <c r="F208" s="11" t="str">
        <f t="shared" si="29"/>
        <v>N/A</v>
      </c>
      <c r="G208" s="34">
        <v>96</v>
      </c>
      <c r="H208" s="11" t="str">
        <f t="shared" si="30"/>
        <v>N/A</v>
      </c>
      <c r="I208" s="12">
        <v>6.3289999999999997</v>
      </c>
      <c r="J208" s="12">
        <v>14.29</v>
      </c>
      <c r="K208" s="14" t="s">
        <v>217</v>
      </c>
      <c r="L208" s="9" t="str">
        <f t="shared" si="31"/>
        <v>N/A</v>
      </c>
    </row>
    <row r="209" spans="1:12" x14ac:dyDescent="0.25">
      <c r="A209" s="42" t="s">
        <v>1615</v>
      </c>
      <c r="B209" s="33" t="s">
        <v>217</v>
      </c>
      <c r="C209" s="34">
        <v>296</v>
      </c>
      <c r="D209" s="11" t="str">
        <f t="shared" si="28"/>
        <v>N/A</v>
      </c>
      <c r="E209" s="34">
        <v>290</v>
      </c>
      <c r="F209" s="11" t="str">
        <f t="shared" si="29"/>
        <v>N/A</v>
      </c>
      <c r="G209" s="34">
        <v>282</v>
      </c>
      <c r="H209" s="11" t="str">
        <f t="shared" si="30"/>
        <v>N/A</v>
      </c>
      <c r="I209" s="12">
        <v>-2.0299999999999998</v>
      </c>
      <c r="J209" s="12">
        <v>-2.76</v>
      </c>
      <c r="K209" s="14" t="s">
        <v>217</v>
      </c>
      <c r="L209" s="9" t="str">
        <f t="shared" si="31"/>
        <v>N/A</v>
      </c>
    </row>
    <row r="210" spans="1:12" x14ac:dyDescent="0.25">
      <c r="A210" s="42" t="s">
        <v>125</v>
      </c>
      <c r="B210" s="33" t="s">
        <v>217</v>
      </c>
      <c r="C210" s="43">
        <v>2204543</v>
      </c>
      <c r="D210" s="11" t="str">
        <f t="shared" si="28"/>
        <v>N/A</v>
      </c>
      <c r="E210" s="43">
        <v>4247950</v>
      </c>
      <c r="F210" s="11" t="str">
        <f t="shared" si="29"/>
        <v>N/A</v>
      </c>
      <c r="G210" s="43">
        <v>4277290</v>
      </c>
      <c r="H210" s="11" t="str">
        <f t="shared" si="30"/>
        <v>N/A</v>
      </c>
      <c r="I210" s="12">
        <v>92.69</v>
      </c>
      <c r="J210" s="12">
        <v>0.69069999999999998</v>
      </c>
      <c r="K210" s="14" t="s">
        <v>217</v>
      </c>
      <c r="L210" s="9" t="str">
        <f t="shared" si="31"/>
        <v>N/A</v>
      </c>
    </row>
    <row r="211" spans="1:12" x14ac:dyDescent="0.25">
      <c r="A211" s="42" t="s">
        <v>1616</v>
      </c>
      <c r="B211" s="33" t="s">
        <v>217</v>
      </c>
      <c r="C211" s="43">
        <v>1137750</v>
      </c>
      <c r="D211" s="11" t="str">
        <f t="shared" si="28"/>
        <v>N/A</v>
      </c>
      <c r="E211" s="43">
        <v>3156658</v>
      </c>
      <c r="F211" s="11" t="str">
        <f t="shared" si="29"/>
        <v>N/A</v>
      </c>
      <c r="G211" s="43">
        <v>1477986</v>
      </c>
      <c r="H211" s="11" t="str">
        <f t="shared" si="30"/>
        <v>N/A</v>
      </c>
      <c r="I211" s="12">
        <v>177.4</v>
      </c>
      <c r="J211" s="12">
        <v>-53.2</v>
      </c>
      <c r="K211" s="14" t="s">
        <v>217</v>
      </c>
      <c r="L211" s="9" t="str">
        <f t="shared" si="31"/>
        <v>N/A</v>
      </c>
    </row>
    <row r="212" spans="1:12" x14ac:dyDescent="0.25">
      <c r="A212" s="42" t="s">
        <v>1567</v>
      </c>
      <c r="B212" s="33" t="s">
        <v>217</v>
      </c>
      <c r="C212" s="43">
        <v>303089</v>
      </c>
      <c r="D212" s="11" t="str">
        <f t="shared" si="28"/>
        <v>N/A</v>
      </c>
      <c r="E212" s="43">
        <v>373352</v>
      </c>
      <c r="F212" s="11" t="str">
        <f t="shared" si="29"/>
        <v>N/A</v>
      </c>
      <c r="G212" s="43">
        <v>352670</v>
      </c>
      <c r="H212" s="11" t="str">
        <f t="shared" si="30"/>
        <v>N/A</v>
      </c>
      <c r="I212" s="12">
        <v>23.18</v>
      </c>
      <c r="J212" s="12">
        <v>-5.54</v>
      </c>
      <c r="K212" s="14" t="s">
        <v>217</v>
      </c>
      <c r="L212" s="9" t="str">
        <f t="shared" si="31"/>
        <v>N/A</v>
      </c>
    </row>
    <row r="213" spans="1:12" x14ac:dyDescent="0.25">
      <c r="A213" s="42" t="s">
        <v>1617</v>
      </c>
      <c r="B213" s="33" t="s">
        <v>217</v>
      </c>
      <c r="C213" s="43">
        <v>2165390</v>
      </c>
      <c r="D213" s="11" t="str">
        <f t="shared" si="28"/>
        <v>N/A</v>
      </c>
      <c r="E213" s="43">
        <v>4168833</v>
      </c>
      <c r="F213" s="11" t="str">
        <f t="shared" si="29"/>
        <v>N/A</v>
      </c>
      <c r="G213" s="43">
        <v>4258503</v>
      </c>
      <c r="H213" s="11" t="str">
        <f t="shared" si="30"/>
        <v>N/A</v>
      </c>
      <c r="I213" s="12">
        <v>92.52</v>
      </c>
      <c r="J213" s="12">
        <v>2.1509999999999998</v>
      </c>
      <c r="K213" s="14" t="s">
        <v>217</v>
      </c>
      <c r="L213" s="9" t="str">
        <f t="shared" si="31"/>
        <v>N/A</v>
      </c>
    </row>
    <row r="214" spans="1:12" x14ac:dyDescent="0.25">
      <c r="A214" s="45" t="s">
        <v>1618</v>
      </c>
      <c r="B214" s="33" t="s">
        <v>217</v>
      </c>
      <c r="C214" s="43">
        <v>505091</v>
      </c>
      <c r="D214" s="11" t="str">
        <f t="shared" si="28"/>
        <v>N/A</v>
      </c>
      <c r="E214" s="43">
        <v>407150</v>
      </c>
      <c r="F214" s="11" t="str">
        <f t="shared" si="29"/>
        <v>N/A</v>
      </c>
      <c r="G214" s="43">
        <v>428665</v>
      </c>
      <c r="H214" s="11" t="str">
        <f t="shared" si="30"/>
        <v>N/A</v>
      </c>
      <c r="I214" s="12">
        <v>-19.399999999999999</v>
      </c>
      <c r="J214" s="12">
        <v>5.2839999999999998</v>
      </c>
      <c r="K214" s="14" t="s">
        <v>217</v>
      </c>
      <c r="L214" s="9" t="str">
        <f t="shared" si="31"/>
        <v>N/A</v>
      </c>
    </row>
    <row r="215" spans="1:12" ht="25" x14ac:dyDescent="0.25">
      <c r="A215" s="42" t="s">
        <v>1381</v>
      </c>
      <c r="B215" s="33" t="s">
        <v>217</v>
      </c>
      <c r="C215" s="43">
        <v>1391276</v>
      </c>
      <c r="D215" s="11" t="str">
        <f t="shared" ref="D215:D229" si="32">IF($B215="N/A","N/A",IF(C215&gt;10,"No",IF(C215&lt;-10,"No","Yes")))</f>
        <v>N/A</v>
      </c>
      <c r="E215" s="43">
        <v>0</v>
      </c>
      <c r="F215" s="11" t="str">
        <f t="shared" ref="F215:F229" si="33">IF($B215="N/A","N/A",IF(E215&gt;10,"No",IF(E215&lt;-10,"No","Yes")))</f>
        <v>N/A</v>
      </c>
      <c r="G215" s="43">
        <v>0</v>
      </c>
      <c r="H215" s="11" t="str">
        <f t="shared" ref="H215:H229" si="34">IF($B215="N/A","N/A",IF(G215&gt;10,"No",IF(G215&lt;-10,"No","Yes")))</f>
        <v>N/A</v>
      </c>
      <c r="I215" s="12">
        <v>-100</v>
      </c>
      <c r="J215" s="12" t="s">
        <v>1742</v>
      </c>
      <c r="K215" s="41" t="s">
        <v>732</v>
      </c>
      <c r="L215" s="9" t="str">
        <f t="shared" ref="L215:L229" si="35">IF(J215="Div by 0", "N/A", IF(K215="N/A","N/A", IF(J215&gt;VALUE(MID(K215,1,2)), "No", IF(J215&lt;-1*VALUE(MID(K215,1,2)), "No", "Yes"))))</f>
        <v>N/A</v>
      </c>
    </row>
    <row r="216" spans="1:12" x14ac:dyDescent="0.25">
      <c r="A216" s="42" t="s">
        <v>649</v>
      </c>
      <c r="B216" s="33" t="s">
        <v>217</v>
      </c>
      <c r="C216" s="34">
        <v>22573</v>
      </c>
      <c r="D216" s="11" t="str">
        <f t="shared" si="32"/>
        <v>N/A</v>
      </c>
      <c r="E216" s="34">
        <v>0</v>
      </c>
      <c r="F216" s="11" t="str">
        <f t="shared" si="33"/>
        <v>N/A</v>
      </c>
      <c r="G216" s="34">
        <v>0</v>
      </c>
      <c r="H216" s="11" t="str">
        <f t="shared" si="34"/>
        <v>N/A</v>
      </c>
      <c r="I216" s="12">
        <v>-100</v>
      </c>
      <c r="J216" s="12" t="s">
        <v>1742</v>
      </c>
      <c r="K216" s="41" t="s">
        <v>732</v>
      </c>
      <c r="L216" s="9" t="str">
        <f t="shared" si="35"/>
        <v>N/A</v>
      </c>
    </row>
    <row r="217" spans="1:12" x14ac:dyDescent="0.25">
      <c r="A217" s="42" t="s">
        <v>1382</v>
      </c>
      <c r="B217" s="33" t="s">
        <v>217</v>
      </c>
      <c r="C217" s="43">
        <v>61.634519116</v>
      </c>
      <c r="D217" s="11" t="str">
        <f t="shared" si="32"/>
        <v>N/A</v>
      </c>
      <c r="E217" s="43" t="s">
        <v>1742</v>
      </c>
      <c r="F217" s="11" t="str">
        <f t="shared" si="33"/>
        <v>N/A</v>
      </c>
      <c r="G217" s="43" t="s">
        <v>1742</v>
      </c>
      <c r="H217" s="11" t="str">
        <f t="shared" si="34"/>
        <v>N/A</v>
      </c>
      <c r="I217" s="12" t="s">
        <v>1742</v>
      </c>
      <c r="J217" s="12" t="s">
        <v>1742</v>
      </c>
      <c r="K217" s="41" t="s">
        <v>732</v>
      </c>
      <c r="L217" s="9" t="str">
        <f t="shared" si="35"/>
        <v>N/A</v>
      </c>
    </row>
    <row r="218" spans="1:12" ht="25" x14ac:dyDescent="0.25">
      <c r="A218" s="42" t="s">
        <v>1383</v>
      </c>
      <c r="B218" s="33" t="s">
        <v>217</v>
      </c>
      <c r="C218" s="43">
        <v>15066671</v>
      </c>
      <c r="D218" s="11" t="str">
        <f t="shared" si="32"/>
        <v>N/A</v>
      </c>
      <c r="E218" s="43">
        <v>28391074</v>
      </c>
      <c r="F218" s="11" t="str">
        <f t="shared" si="33"/>
        <v>N/A</v>
      </c>
      <c r="G218" s="43">
        <v>29582071</v>
      </c>
      <c r="H218" s="11" t="str">
        <f t="shared" si="34"/>
        <v>N/A</v>
      </c>
      <c r="I218" s="12">
        <v>88.44</v>
      </c>
      <c r="J218" s="12">
        <v>4.1950000000000003</v>
      </c>
      <c r="K218" s="41" t="s">
        <v>732</v>
      </c>
      <c r="L218" s="9" t="str">
        <f t="shared" si="35"/>
        <v>Yes</v>
      </c>
    </row>
    <row r="219" spans="1:12" x14ac:dyDescent="0.25">
      <c r="A219" s="42" t="s">
        <v>516</v>
      </c>
      <c r="B219" s="33" t="s">
        <v>217</v>
      </c>
      <c r="C219" s="34">
        <v>79510</v>
      </c>
      <c r="D219" s="11" t="str">
        <f t="shared" si="32"/>
        <v>N/A</v>
      </c>
      <c r="E219" s="34">
        <v>80854</v>
      </c>
      <c r="F219" s="11" t="str">
        <f t="shared" si="33"/>
        <v>N/A</v>
      </c>
      <c r="G219" s="34">
        <v>84862</v>
      </c>
      <c r="H219" s="11" t="str">
        <f t="shared" si="34"/>
        <v>N/A</v>
      </c>
      <c r="I219" s="12">
        <v>1.69</v>
      </c>
      <c r="J219" s="12">
        <v>4.9569999999999999</v>
      </c>
      <c r="K219" s="41" t="s">
        <v>732</v>
      </c>
      <c r="L219" s="9" t="str">
        <f t="shared" si="35"/>
        <v>Yes</v>
      </c>
    </row>
    <row r="220" spans="1:12" x14ac:dyDescent="0.25">
      <c r="A220" s="42" t="s">
        <v>1384</v>
      </c>
      <c r="B220" s="33" t="s">
        <v>217</v>
      </c>
      <c r="C220" s="43">
        <v>189.49403849000001</v>
      </c>
      <c r="D220" s="11" t="str">
        <f t="shared" si="32"/>
        <v>N/A</v>
      </c>
      <c r="E220" s="43">
        <v>351.14000543999998</v>
      </c>
      <c r="F220" s="11" t="str">
        <f t="shared" si="33"/>
        <v>N/A</v>
      </c>
      <c r="G220" s="43">
        <v>348.59031133000002</v>
      </c>
      <c r="H220" s="11" t="str">
        <f t="shared" si="34"/>
        <v>N/A</v>
      </c>
      <c r="I220" s="12">
        <v>85.3</v>
      </c>
      <c r="J220" s="12">
        <v>-0.72599999999999998</v>
      </c>
      <c r="K220" s="41" t="s">
        <v>732</v>
      </c>
      <c r="L220" s="9" t="str">
        <f t="shared" si="35"/>
        <v>Yes</v>
      </c>
    </row>
    <row r="221" spans="1:12" ht="25" x14ac:dyDescent="0.25">
      <c r="A221" s="42" t="s">
        <v>1385</v>
      </c>
      <c r="B221" s="33" t="s">
        <v>217</v>
      </c>
      <c r="C221" s="43">
        <v>48572637</v>
      </c>
      <c r="D221" s="11" t="str">
        <f t="shared" si="32"/>
        <v>N/A</v>
      </c>
      <c r="E221" s="43">
        <v>53409474</v>
      </c>
      <c r="F221" s="11" t="str">
        <f t="shared" si="33"/>
        <v>N/A</v>
      </c>
      <c r="G221" s="43">
        <v>65530345</v>
      </c>
      <c r="H221" s="11" t="str">
        <f t="shared" si="34"/>
        <v>N/A</v>
      </c>
      <c r="I221" s="12">
        <v>9.9580000000000002</v>
      </c>
      <c r="J221" s="12">
        <v>22.69</v>
      </c>
      <c r="K221" s="41" t="s">
        <v>732</v>
      </c>
      <c r="L221" s="9" t="str">
        <f t="shared" si="35"/>
        <v>Yes</v>
      </c>
    </row>
    <row r="222" spans="1:12" x14ac:dyDescent="0.25">
      <c r="A222" s="42" t="s">
        <v>517</v>
      </c>
      <c r="B222" s="33" t="s">
        <v>217</v>
      </c>
      <c r="C222" s="34">
        <v>115941</v>
      </c>
      <c r="D222" s="11" t="str">
        <f t="shared" si="32"/>
        <v>N/A</v>
      </c>
      <c r="E222" s="34">
        <v>131611</v>
      </c>
      <c r="F222" s="11" t="str">
        <f t="shared" si="33"/>
        <v>N/A</v>
      </c>
      <c r="G222" s="34">
        <v>161437</v>
      </c>
      <c r="H222" s="11" t="str">
        <f t="shared" si="34"/>
        <v>N/A</v>
      </c>
      <c r="I222" s="12">
        <v>13.52</v>
      </c>
      <c r="J222" s="12">
        <v>22.66</v>
      </c>
      <c r="K222" s="41" t="s">
        <v>732</v>
      </c>
      <c r="L222" s="9" t="str">
        <f t="shared" si="35"/>
        <v>Yes</v>
      </c>
    </row>
    <row r="223" spans="1:12" ht="25" x14ac:dyDescent="0.25">
      <c r="A223" s="42" t="s">
        <v>1386</v>
      </c>
      <c r="B223" s="33" t="s">
        <v>217</v>
      </c>
      <c r="C223" s="43">
        <v>418.94271223999999</v>
      </c>
      <c r="D223" s="11" t="str">
        <f t="shared" si="32"/>
        <v>N/A</v>
      </c>
      <c r="E223" s="43">
        <v>405.81314631999999</v>
      </c>
      <c r="F223" s="11" t="str">
        <f t="shared" si="33"/>
        <v>N/A</v>
      </c>
      <c r="G223" s="43">
        <v>405.91899625999997</v>
      </c>
      <c r="H223" s="11" t="str">
        <f t="shared" si="34"/>
        <v>N/A</v>
      </c>
      <c r="I223" s="12">
        <v>-3.13</v>
      </c>
      <c r="J223" s="12">
        <v>2.6100000000000002E-2</v>
      </c>
      <c r="K223" s="41" t="s">
        <v>732</v>
      </c>
      <c r="L223" s="9" t="str">
        <f t="shared" si="35"/>
        <v>Yes</v>
      </c>
    </row>
    <row r="224" spans="1:12" ht="25" x14ac:dyDescent="0.25">
      <c r="A224" s="42" t="s">
        <v>1387</v>
      </c>
      <c r="B224" s="33" t="s">
        <v>217</v>
      </c>
      <c r="C224" s="43">
        <v>0</v>
      </c>
      <c r="D224" s="11" t="str">
        <f t="shared" si="32"/>
        <v>N/A</v>
      </c>
      <c r="E224" s="43">
        <v>0</v>
      </c>
      <c r="F224" s="11" t="str">
        <f t="shared" si="33"/>
        <v>N/A</v>
      </c>
      <c r="G224" s="43">
        <v>0</v>
      </c>
      <c r="H224" s="11" t="str">
        <f t="shared" si="34"/>
        <v>N/A</v>
      </c>
      <c r="I224" s="12" t="s">
        <v>1742</v>
      </c>
      <c r="J224" s="12" t="s">
        <v>1742</v>
      </c>
      <c r="K224" s="41" t="s">
        <v>732</v>
      </c>
      <c r="L224" s="9" t="str">
        <f t="shared" si="35"/>
        <v>N/A</v>
      </c>
    </row>
    <row r="225" spans="1:12" x14ac:dyDescent="0.25">
      <c r="A225" s="42" t="s">
        <v>518</v>
      </c>
      <c r="B225" s="33" t="s">
        <v>217</v>
      </c>
      <c r="C225" s="34">
        <v>0</v>
      </c>
      <c r="D225" s="11" t="str">
        <f t="shared" si="32"/>
        <v>N/A</v>
      </c>
      <c r="E225" s="34">
        <v>0</v>
      </c>
      <c r="F225" s="11" t="str">
        <f t="shared" si="33"/>
        <v>N/A</v>
      </c>
      <c r="G225" s="34">
        <v>0</v>
      </c>
      <c r="H225" s="11" t="str">
        <f t="shared" si="34"/>
        <v>N/A</v>
      </c>
      <c r="I225" s="12" t="s">
        <v>1742</v>
      </c>
      <c r="J225" s="12" t="s">
        <v>1742</v>
      </c>
      <c r="K225" s="41" t="s">
        <v>732</v>
      </c>
      <c r="L225" s="9" t="str">
        <f t="shared" si="35"/>
        <v>N/A</v>
      </c>
    </row>
    <row r="226" spans="1:12" x14ac:dyDescent="0.25">
      <c r="A226" s="42" t="s">
        <v>1388</v>
      </c>
      <c r="B226" s="33" t="s">
        <v>217</v>
      </c>
      <c r="C226" s="43" t="s">
        <v>1742</v>
      </c>
      <c r="D226" s="11" t="str">
        <f t="shared" si="32"/>
        <v>N/A</v>
      </c>
      <c r="E226" s="43" t="s">
        <v>1742</v>
      </c>
      <c r="F226" s="11" t="str">
        <f t="shared" si="33"/>
        <v>N/A</v>
      </c>
      <c r="G226" s="43" t="s">
        <v>1742</v>
      </c>
      <c r="H226" s="11" t="str">
        <f t="shared" si="34"/>
        <v>N/A</v>
      </c>
      <c r="I226" s="12" t="s">
        <v>1742</v>
      </c>
      <c r="J226" s="12" t="s">
        <v>1742</v>
      </c>
      <c r="K226" s="41" t="s">
        <v>732</v>
      </c>
      <c r="L226" s="9" t="str">
        <f t="shared" si="35"/>
        <v>N/A</v>
      </c>
    </row>
    <row r="227" spans="1:12" ht="25" x14ac:dyDescent="0.25">
      <c r="A227" s="42" t="s">
        <v>1389</v>
      </c>
      <c r="B227" s="33" t="s">
        <v>217</v>
      </c>
      <c r="C227" s="43">
        <v>991664662</v>
      </c>
      <c r="D227" s="11" t="str">
        <f t="shared" si="32"/>
        <v>N/A</v>
      </c>
      <c r="E227" s="43">
        <v>988331199</v>
      </c>
      <c r="F227" s="11" t="str">
        <f t="shared" si="33"/>
        <v>N/A</v>
      </c>
      <c r="G227" s="43">
        <v>1100084860</v>
      </c>
      <c r="H227" s="11" t="str">
        <f t="shared" si="34"/>
        <v>N/A</v>
      </c>
      <c r="I227" s="12">
        <v>-0.33600000000000002</v>
      </c>
      <c r="J227" s="12">
        <v>11.31</v>
      </c>
      <c r="K227" s="41" t="s">
        <v>732</v>
      </c>
      <c r="L227" s="9" t="str">
        <f t="shared" si="35"/>
        <v>Yes</v>
      </c>
    </row>
    <row r="228" spans="1:12" ht="25" x14ac:dyDescent="0.25">
      <c r="A228" s="42" t="s">
        <v>519</v>
      </c>
      <c r="B228" s="33" t="s">
        <v>217</v>
      </c>
      <c r="C228" s="34">
        <v>48238</v>
      </c>
      <c r="D228" s="11" t="str">
        <f t="shared" si="32"/>
        <v>N/A</v>
      </c>
      <c r="E228" s="34">
        <v>51473</v>
      </c>
      <c r="F228" s="11" t="str">
        <f t="shared" si="33"/>
        <v>N/A</v>
      </c>
      <c r="G228" s="34">
        <v>53554</v>
      </c>
      <c r="H228" s="11" t="str">
        <f t="shared" si="34"/>
        <v>N/A</v>
      </c>
      <c r="I228" s="12">
        <v>6.7060000000000004</v>
      </c>
      <c r="J228" s="12">
        <v>4.0430000000000001</v>
      </c>
      <c r="K228" s="41" t="s">
        <v>732</v>
      </c>
      <c r="L228" s="9" t="str">
        <f t="shared" si="35"/>
        <v>Yes</v>
      </c>
    </row>
    <row r="229" spans="1:12" ht="25" x14ac:dyDescent="0.25">
      <c r="A229" s="42" t="s">
        <v>1390</v>
      </c>
      <c r="B229" s="33" t="s">
        <v>217</v>
      </c>
      <c r="C229" s="43">
        <v>20557.74829</v>
      </c>
      <c r="D229" s="11" t="str">
        <f t="shared" si="32"/>
        <v>N/A</v>
      </c>
      <c r="E229" s="43">
        <v>19200.963593</v>
      </c>
      <c r="F229" s="11" t="str">
        <f t="shared" si="33"/>
        <v>N/A</v>
      </c>
      <c r="G229" s="43">
        <v>20541.600254000001</v>
      </c>
      <c r="H229" s="11" t="str">
        <f t="shared" si="34"/>
        <v>N/A</v>
      </c>
      <c r="I229" s="12">
        <v>-6.6</v>
      </c>
      <c r="J229" s="12">
        <v>6.9820000000000002</v>
      </c>
      <c r="K229" s="41" t="s">
        <v>732</v>
      </c>
      <c r="L229" s="9" t="str">
        <f t="shared" si="35"/>
        <v>Yes</v>
      </c>
    </row>
    <row r="230" spans="1:12" x14ac:dyDescent="0.25">
      <c r="A230" s="4" t="s">
        <v>1391</v>
      </c>
      <c r="B230" s="33" t="s">
        <v>217</v>
      </c>
      <c r="C230" s="14">
        <v>1197581927</v>
      </c>
      <c r="D230" s="11" t="str">
        <f t="shared" ref="D230:D253" si="36">IF($B230="N/A","N/A",IF(C230&gt;10,"No",IF(C230&lt;-10,"No","Yes")))</f>
        <v>N/A</v>
      </c>
      <c r="E230" s="14">
        <v>1178056273</v>
      </c>
      <c r="F230" s="11" t="str">
        <f t="shared" ref="F230:F253" si="37">IF($B230="N/A","N/A",IF(E230&gt;10,"No",IF(E230&lt;-10,"No","Yes")))</f>
        <v>N/A</v>
      </c>
      <c r="G230" s="14">
        <v>1299322860</v>
      </c>
      <c r="H230" s="11" t="str">
        <f t="shared" ref="H230:H253" si="38">IF($B230="N/A","N/A",IF(G230&gt;10,"No",IF(G230&lt;-10,"No","Yes")))</f>
        <v>N/A</v>
      </c>
      <c r="I230" s="12">
        <v>-1.63</v>
      </c>
      <c r="J230" s="12">
        <v>10.29</v>
      </c>
      <c r="K230" s="41" t="s">
        <v>732</v>
      </c>
      <c r="L230" s="9" t="str">
        <f t="shared" ref="L230:L253" si="39">IF(J230="Div by 0", "N/A", IF(K230="N/A","N/A", IF(J230&gt;VALUE(MID(K230,1,2)), "No", IF(J230&lt;-1*VALUE(MID(K230,1,2)), "No", "Yes"))))</f>
        <v>Yes</v>
      </c>
    </row>
    <row r="231" spans="1:12" x14ac:dyDescent="0.25">
      <c r="A231" s="4" t="s">
        <v>1568</v>
      </c>
      <c r="B231" s="33" t="s">
        <v>217</v>
      </c>
      <c r="C231" s="1">
        <v>70429</v>
      </c>
      <c r="D231" s="1" t="str">
        <f t="shared" si="36"/>
        <v>N/A</v>
      </c>
      <c r="E231" s="1">
        <v>88206</v>
      </c>
      <c r="F231" s="1" t="str">
        <f t="shared" si="37"/>
        <v>N/A</v>
      </c>
      <c r="G231" s="1">
        <v>75061</v>
      </c>
      <c r="H231" s="11" t="str">
        <f t="shared" si="38"/>
        <v>N/A</v>
      </c>
      <c r="I231" s="12">
        <v>25.24</v>
      </c>
      <c r="J231" s="12">
        <v>-14.9</v>
      </c>
      <c r="K231" s="41" t="s">
        <v>732</v>
      </c>
      <c r="L231" s="9" t="str">
        <f t="shared" si="39"/>
        <v>Yes</v>
      </c>
    </row>
    <row r="232" spans="1:12" x14ac:dyDescent="0.25">
      <c r="A232" s="4" t="s">
        <v>1569</v>
      </c>
      <c r="B232" s="33" t="s">
        <v>217</v>
      </c>
      <c r="C232" s="14">
        <v>17004.102386999999</v>
      </c>
      <c r="D232" s="11" t="str">
        <f t="shared" si="36"/>
        <v>N/A</v>
      </c>
      <c r="E232" s="14">
        <v>13355.738533</v>
      </c>
      <c r="F232" s="11" t="str">
        <f t="shared" si="37"/>
        <v>N/A</v>
      </c>
      <c r="G232" s="14">
        <v>17310.225815999998</v>
      </c>
      <c r="H232" s="11" t="str">
        <f t="shared" si="38"/>
        <v>N/A</v>
      </c>
      <c r="I232" s="12">
        <v>-21.5</v>
      </c>
      <c r="J232" s="12">
        <v>29.61</v>
      </c>
      <c r="K232" s="41" t="s">
        <v>732</v>
      </c>
      <c r="L232" s="9" t="str">
        <f t="shared" si="39"/>
        <v>Yes</v>
      </c>
    </row>
    <row r="233" spans="1:12" x14ac:dyDescent="0.25">
      <c r="A233" s="46" t="s">
        <v>1570</v>
      </c>
      <c r="B233" s="33" t="s">
        <v>217</v>
      </c>
      <c r="C233" s="14">
        <v>7287.2286837000001</v>
      </c>
      <c r="D233" s="11" t="str">
        <f t="shared" si="36"/>
        <v>N/A</v>
      </c>
      <c r="E233" s="14">
        <v>8042.107567</v>
      </c>
      <c r="F233" s="11" t="str">
        <f t="shared" si="37"/>
        <v>N/A</v>
      </c>
      <c r="G233" s="14">
        <v>8392.1070791000002</v>
      </c>
      <c r="H233" s="11" t="str">
        <f t="shared" si="38"/>
        <v>N/A</v>
      </c>
      <c r="I233" s="12">
        <v>10.36</v>
      </c>
      <c r="J233" s="12">
        <v>4.3520000000000003</v>
      </c>
      <c r="K233" s="41" t="s">
        <v>732</v>
      </c>
      <c r="L233" s="9" t="str">
        <f t="shared" si="39"/>
        <v>Yes</v>
      </c>
    </row>
    <row r="234" spans="1:12" x14ac:dyDescent="0.25">
      <c r="A234" s="46" t="s">
        <v>1571</v>
      </c>
      <c r="B234" s="33" t="s">
        <v>217</v>
      </c>
      <c r="C234" s="14">
        <v>21277.361871000001</v>
      </c>
      <c r="D234" s="11" t="str">
        <f t="shared" si="36"/>
        <v>N/A</v>
      </c>
      <c r="E234" s="14">
        <v>20597.158911999999</v>
      </c>
      <c r="F234" s="11" t="str">
        <f t="shared" si="37"/>
        <v>N/A</v>
      </c>
      <c r="G234" s="14">
        <v>22994.627232999999</v>
      </c>
      <c r="H234" s="11" t="str">
        <f t="shared" si="38"/>
        <v>N/A</v>
      </c>
      <c r="I234" s="12">
        <v>-3.2</v>
      </c>
      <c r="J234" s="12">
        <v>11.64</v>
      </c>
      <c r="K234" s="41" t="s">
        <v>732</v>
      </c>
      <c r="L234" s="9" t="str">
        <f t="shared" si="39"/>
        <v>Yes</v>
      </c>
    </row>
    <row r="235" spans="1:12" x14ac:dyDescent="0.25">
      <c r="A235" s="46" t="s">
        <v>1572</v>
      </c>
      <c r="B235" s="33" t="s">
        <v>217</v>
      </c>
      <c r="C235" s="14">
        <v>10601.627275000001</v>
      </c>
      <c r="D235" s="11" t="str">
        <f t="shared" si="36"/>
        <v>N/A</v>
      </c>
      <c r="E235" s="14">
        <v>1817.3790494</v>
      </c>
      <c r="F235" s="11" t="str">
        <f t="shared" si="37"/>
        <v>N/A</v>
      </c>
      <c r="G235" s="14">
        <v>4672.3334930999999</v>
      </c>
      <c r="H235" s="11" t="str">
        <f t="shared" si="38"/>
        <v>N/A</v>
      </c>
      <c r="I235" s="12">
        <v>-82.9</v>
      </c>
      <c r="J235" s="12">
        <v>157.1</v>
      </c>
      <c r="K235" s="41" t="s">
        <v>732</v>
      </c>
      <c r="L235" s="9" t="str">
        <f t="shared" si="39"/>
        <v>No</v>
      </c>
    </row>
    <row r="236" spans="1:12" x14ac:dyDescent="0.25">
      <c r="A236" s="46" t="s">
        <v>1573</v>
      </c>
      <c r="B236" s="33" t="s">
        <v>217</v>
      </c>
      <c r="C236" s="14">
        <v>1642.1844156</v>
      </c>
      <c r="D236" s="11" t="str">
        <f t="shared" si="36"/>
        <v>N/A</v>
      </c>
      <c r="E236" s="14">
        <v>91.917423616999997</v>
      </c>
      <c r="F236" s="11" t="str">
        <f t="shared" si="37"/>
        <v>N/A</v>
      </c>
      <c r="G236" s="14">
        <v>365.57074340999998</v>
      </c>
      <c r="H236" s="11" t="str">
        <f t="shared" si="38"/>
        <v>N/A</v>
      </c>
      <c r="I236" s="12">
        <v>-94.4</v>
      </c>
      <c r="J236" s="12">
        <v>297.7</v>
      </c>
      <c r="K236" s="41" t="s">
        <v>732</v>
      </c>
      <c r="L236" s="9" t="str">
        <f t="shared" si="39"/>
        <v>No</v>
      </c>
    </row>
    <row r="237" spans="1:12" x14ac:dyDescent="0.25">
      <c r="A237" s="42" t="s">
        <v>1574</v>
      </c>
      <c r="B237" s="33" t="s">
        <v>217</v>
      </c>
      <c r="C237" s="11">
        <v>4.4650374299999998</v>
      </c>
      <c r="D237" s="11" t="str">
        <f t="shared" si="36"/>
        <v>N/A</v>
      </c>
      <c r="E237" s="11">
        <v>5.1435489005999999</v>
      </c>
      <c r="F237" s="11" t="str">
        <f t="shared" si="37"/>
        <v>N/A</v>
      </c>
      <c r="G237" s="11">
        <v>3.9580617672999998</v>
      </c>
      <c r="H237" s="11" t="str">
        <f t="shared" si="38"/>
        <v>N/A</v>
      </c>
      <c r="I237" s="12">
        <v>15.2</v>
      </c>
      <c r="J237" s="12">
        <v>-23</v>
      </c>
      <c r="K237" s="41" t="s">
        <v>732</v>
      </c>
      <c r="L237" s="9" t="str">
        <f t="shared" si="39"/>
        <v>Yes</v>
      </c>
    </row>
    <row r="238" spans="1:12" x14ac:dyDescent="0.25">
      <c r="A238" s="45" t="s">
        <v>1575</v>
      </c>
      <c r="B238" s="33" t="s">
        <v>217</v>
      </c>
      <c r="C238" s="11">
        <v>9.3991631971</v>
      </c>
      <c r="D238" s="11" t="str">
        <f t="shared" si="36"/>
        <v>N/A</v>
      </c>
      <c r="E238" s="11">
        <v>7.3887416215000004</v>
      </c>
      <c r="F238" s="11" t="str">
        <f t="shared" si="37"/>
        <v>N/A</v>
      </c>
      <c r="G238" s="11">
        <v>7.4776582163</v>
      </c>
      <c r="H238" s="11" t="str">
        <f t="shared" si="38"/>
        <v>N/A</v>
      </c>
      <c r="I238" s="12">
        <v>-21.4</v>
      </c>
      <c r="J238" s="12">
        <v>1.2030000000000001</v>
      </c>
      <c r="K238" s="41" t="s">
        <v>732</v>
      </c>
      <c r="L238" s="9" t="str">
        <f t="shared" si="39"/>
        <v>Yes</v>
      </c>
    </row>
    <row r="239" spans="1:12" x14ac:dyDescent="0.25">
      <c r="A239" s="45" t="s">
        <v>1576</v>
      </c>
      <c r="B239" s="33" t="s">
        <v>217</v>
      </c>
      <c r="C239" s="11">
        <v>14.628556183000001</v>
      </c>
      <c r="D239" s="11" t="str">
        <f t="shared" si="36"/>
        <v>N/A</v>
      </c>
      <c r="E239" s="11">
        <v>14.340096714</v>
      </c>
      <c r="F239" s="11" t="str">
        <f t="shared" si="37"/>
        <v>N/A</v>
      </c>
      <c r="G239" s="11">
        <v>13.719198419</v>
      </c>
      <c r="H239" s="11" t="str">
        <f t="shared" si="38"/>
        <v>N/A</v>
      </c>
      <c r="I239" s="12">
        <v>-1.97</v>
      </c>
      <c r="J239" s="12">
        <v>-4.33</v>
      </c>
      <c r="K239" s="41" t="s">
        <v>732</v>
      </c>
      <c r="L239" s="9" t="str">
        <f t="shared" si="39"/>
        <v>Yes</v>
      </c>
    </row>
    <row r="240" spans="1:12" x14ac:dyDescent="0.25">
      <c r="A240" s="45" t="s">
        <v>1577</v>
      </c>
      <c r="B240" s="33" t="s">
        <v>217</v>
      </c>
      <c r="C240" s="11">
        <v>0.4809689976</v>
      </c>
      <c r="D240" s="11" t="str">
        <f t="shared" si="36"/>
        <v>N/A</v>
      </c>
      <c r="E240" s="11">
        <v>2.5295427995000002</v>
      </c>
      <c r="F240" s="11" t="str">
        <f t="shared" si="37"/>
        <v>N/A</v>
      </c>
      <c r="G240" s="11">
        <v>0.95629354600000005</v>
      </c>
      <c r="H240" s="11" t="str">
        <f t="shared" si="38"/>
        <v>N/A</v>
      </c>
      <c r="I240" s="12">
        <v>425.9</v>
      </c>
      <c r="J240" s="12">
        <v>-62.2</v>
      </c>
      <c r="K240" s="41" t="s">
        <v>732</v>
      </c>
      <c r="L240" s="9" t="str">
        <f t="shared" si="39"/>
        <v>No</v>
      </c>
    </row>
    <row r="241" spans="1:12" x14ac:dyDescent="0.25">
      <c r="A241" s="45" t="s">
        <v>1578</v>
      </c>
      <c r="B241" s="33" t="s">
        <v>217</v>
      </c>
      <c r="C241" s="11">
        <v>0.1156576414</v>
      </c>
      <c r="D241" s="11" t="str">
        <f t="shared" si="36"/>
        <v>N/A</v>
      </c>
      <c r="E241" s="11">
        <v>0.92811870110000005</v>
      </c>
      <c r="F241" s="11" t="str">
        <f t="shared" si="37"/>
        <v>N/A</v>
      </c>
      <c r="G241" s="11">
        <v>0.28155636979999998</v>
      </c>
      <c r="H241" s="11" t="str">
        <f t="shared" si="38"/>
        <v>N/A</v>
      </c>
      <c r="I241" s="12">
        <v>702.5</v>
      </c>
      <c r="J241" s="12">
        <v>-69.7</v>
      </c>
      <c r="K241" s="41" t="s">
        <v>732</v>
      </c>
      <c r="L241" s="9" t="str">
        <f t="shared" si="39"/>
        <v>No</v>
      </c>
    </row>
    <row r="242" spans="1:12" x14ac:dyDescent="0.25">
      <c r="A242" s="4" t="s">
        <v>1403</v>
      </c>
      <c r="B242" s="33" t="s">
        <v>217</v>
      </c>
      <c r="C242" s="14">
        <v>991664662</v>
      </c>
      <c r="D242" s="11" t="str">
        <f t="shared" si="36"/>
        <v>N/A</v>
      </c>
      <c r="E242" s="14">
        <v>988331199</v>
      </c>
      <c r="F242" s="11" t="str">
        <f t="shared" si="37"/>
        <v>N/A</v>
      </c>
      <c r="G242" s="14">
        <v>1100084860</v>
      </c>
      <c r="H242" s="11" t="str">
        <f t="shared" si="38"/>
        <v>N/A</v>
      </c>
      <c r="I242" s="12">
        <v>-0.33600000000000002</v>
      </c>
      <c r="J242" s="12">
        <v>11.31</v>
      </c>
      <c r="K242" s="41" t="s">
        <v>732</v>
      </c>
      <c r="L242" s="9" t="str">
        <f t="shared" si="39"/>
        <v>Yes</v>
      </c>
    </row>
    <row r="243" spans="1:12" x14ac:dyDescent="0.25">
      <c r="A243" s="4" t="s">
        <v>1579</v>
      </c>
      <c r="B243" s="33" t="s">
        <v>217</v>
      </c>
      <c r="C243" s="1">
        <v>48238</v>
      </c>
      <c r="D243" s="1" t="str">
        <f t="shared" si="36"/>
        <v>N/A</v>
      </c>
      <c r="E243" s="1">
        <v>51473</v>
      </c>
      <c r="F243" s="1" t="str">
        <f t="shared" si="37"/>
        <v>N/A</v>
      </c>
      <c r="G243" s="1">
        <v>53554</v>
      </c>
      <c r="H243" s="11" t="str">
        <f t="shared" si="38"/>
        <v>N/A</v>
      </c>
      <c r="I243" s="12">
        <v>6.7060000000000004</v>
      </c>
      <c r="J243" s="12">
        <v>4.0430000000000001</v>
      </c>
      <c r="K243" s="41" t="s">
        <v>732</v>
      </c>
      <c r="L243" s="9" t="str">
        <f t="shared" si="39"/>
        <v>Yes</v>
      </c>
    </row>
    <row r="244" spans="1:12" ht="25" x14ac:dyDescent="0.25">
      <c r="A244" s="4" t="s">
        <v>1580</v>
      </c>
      <c r="B244" s="33" t="s">
        <v>217</v>
      </c>
      <c r="C244" s="14">
        <v>20557.74829</v>
      </c>
      <c r="D244" s="11" t="str">
        <f t="shared" si="36"/>
        <v>N/A</v>
      </c>
      <c r="E244" s="14">
        <v>19200.963593</v>
      </c>
      <c r="F244" s="11" t="str">
        <f t="shared" si="37"/>
        <v>N/A</v>
      </c>
      <c r="G244" s="14">
        <v>20541.600254000001</v>
      </c>
      <c r="H244" s="11" t="str">
        <f t="shared" si="38"/>
        <v>N/A</v>
      </c>
      <c r="I244" s="12">
        <v>-6.6</v>
      </c>
      <c r="J244" s="12">
        <v>6.9820000000000002</v>
      </c>
      <c r="K244" s="41" t="s">
        <v>732</v>
      </c>
      <c r="L244" s="9" t="str">
        <f t="shared" si="39"/>
        <v>Yes</v>
      </c>
    </row>
    <row r="245" spans="1:12" ht="25" x14ac:dyDescent="0.25">
      <c r="A245" s="46" t="s">
        <v>1581</v>
      </c>
      <c r="B245" s="33" t="s">
        <v>217</v>
      </c>
      <c r="C245" s="14">
        <v>9457.9484274000006</v>
      </c>
      <c r="D245" s="11" t="str">
        <f t="shared" si="36"/>
        <v>N/A</v>
      </c>
      <c r="E245" s="14">
        <v>8764.1231879000006</v>
      </c>
      <c r="F245" s="11" t="str">
        <f t="shared" si="37"/>
        <v>N/A</v>
      </c>
      <c r="G245" s="14">
        <v>9156.9929369000001</v>
      </c>
      <c r="H245" s="11" t="str">
        <f t="shared" si="38"/>
        <v>N/A</v>
      </c>
      <c r="I245" s="12">
        <v>-7.34</v>
      </c>
      <c r="J245" s="12">
        <v>4.4829999999999997</v>
      </c>
      <c r="K245" s="41" t="s">
        <v>732</v>
      </c>
      <c r="L245" s="9" t="str">
        <f t="shared" si="39"/>
        <v>Yes</v>
      </c>
    </row>
    <row r="246" spans="1:12" ht="25" x14ac:dyDescent="0.25">
      <c r="A246" s="46" t="s">
        <v>1582</v>
      </c>
      <c r="B246" s="33" t="s">
        <v>217</v>
      </c>
      <c r="C246" s="14">
        <v>24249.740824</v>
      </c>
      <c r="D246" s="11" t="str">
        <f t="shared" si="36"/>
        <v>N/A</v>
      </c>
      <c r="E246" s="14">
        <v>23011.331128000002</v>
      </c>
      <c r="F246" s="11" t="str">
        <f t="shared" si="37"/>
        <v>N/A</v>
      </c>
      <c r="G246" s="14">
        <v>24776.981741</v>
      </c>
      <c r="H246" s="11" t="str">
        <f t="shared" si="38"/>
        <v>N/A</v>
      </c>
      <c r="I246" s="12">
        <v>-5.1100000000000003</v>
      </c>
      <c r="J246" s="12">
        <v>7.673</v>
      </c>
      <c r="K246" s="41" t="s">
        <v>732</v>
      </c>
      <c r="L246" s="9" t="str">
        <f t="shared" si="39"/>
        <v>Yes</v>
      </c>
    </row>
    <row r="247" spans="1:12" ht="25" x14ac:dyDescent="0.25">
      <c r="A247" s="46" t="s">
        <v>1583</v>
      </c>
      <c r="B247" s="33" t="s">
        <v>217</v>
      </c>
      <c r="C247" s="14">
        <v>28268.730994000001</v>
      </c>
      <c r="D247" s="11" t="str">
        <f t="shared" si="36"/>
        <v>N/A</v>
      </c>
      <c r="E247" s="14">
        <v>33446.767163999997</v>
      </c>
      <c r="F247" s="11" t="str">
        <f t="shared" si="37"/>
        <v>N/A</v>
      </c>
      <c r="G247" s="14">
        <v>33758.093278</v>
      </c>
      <c r="H247" s="11" t="str">
        <f t="shared" si="38"/>
        <v>N/A</v>
      </c>
      <c r="I247" s="12">
        <v>18.32</v>
      </c>
      <c r="J247" s="12">
        <v>0.93079999999999996</v>
      </c>
      <c r="K247" s="41" t="s">
        <v>732</v>
      </c>
      <c r="L247" s="9" t="str">
        <f t="shared" si="39"/>
        <v>Yes</v>
      </c>
    </row>
    <row r="248" spans="1:12" ht="25" x14ac:dyDescent="0.25">
      <c r="A248" s="46" t="s">
        <v>1584</v>
      </c>
      <c r="B248" s="33" t="s">
        <v>217</v>
      </c>
      <c r="C248" s="14">
        <v>7019.5238095000004</v>
      </c>
      <c r="D248" s="11" t="str">
        <f t="shared" si="36"/>
        <v>N/A</v>
      </c>
      <c r="E248" s="14">
        <v>1818.7307691999999</v>
      </c>
      <c r="F248" s="11" t="str">
        <f t="shared" si="37"/>
        <v>N/A</v>
      </c>
      <c r="G248" s="14">
        <v>5080.4237288000004</v>
      </c>
      <c r="H248" s="11" t="str">
        <f t="shared" si="38"/>
        <v>N/A</v>
      </c>
      <c r="I248" s="12">
        <v>-74.099999999999994</v>
      </c>
      <c r="J248" s="12">
        <v>179.3</v>
      </c>
      <c r="K248" s="41" t="s">
        <v>732</v>
      </c>
      <c r="L248" s="9" t="str">
        <f t="shared" si="39"/>
        <v>No</v>
      </c>
    </row>
    <row r="249" spans="1:12" ht="25" x14ac:dyDescent="0.25">
      <c r="A249" s="42" t="s">
        <v>1585</v>
      </c>
      <c r="B249" s="33" t="s">
        <v>217</v>
      </c>
      <c r="C249" s="11">
        <v>3.058178812</v>
      </c>
      <c r="D249" s="11" t="str">
        <f t="shared" si="36"/>
        <v>N/A</v>
      </c>
      <c r="E249" s="11">
        <v>3.0015406271999998</v>
      </c>
      <c r="F249" s="11" t="str">
        <f t="shared" si="37"/>
        <v>N/A</v>
      </c>
      <c r="G249" s="11">
        <v>2.8239703692</v>
      </c>
      <c r="H249" s="11" t="str">
        <f t="shared" si="38"/>
        <v>N/A</v>
      </c>
      <c r="I249" s="12">
        <v>-1.85</v>
      </c>
      <c r="J249" s="12">
        <v>-5.92</v>
      </c>
      <c r="K249" s="41" t="s">
        <v>732</v>
      </c>
      <c r="L249" s="9" t="str">
        <f t="shared" si="39"/>
        <v>Yes</v>
      </c>
    </row>
    <row r="250" spans="1:12" ht="25" x14ac:dyDescent="0.25">
      <c r="A250" s="45" t="s">
        <v>1586</v>
      </c>
      <c r="B250" s="33" t="s">
        <v>217</v>
      </c>
      <c r="C250" s="11">
        <v>6.2437188505999996</v>
      </c>
      <c r="D250" s="11" t="str">
        <f t="shared" si="36"/>
        <v>N/A</v>
      </c>
      <c r="E250" s="11">
        <v>6.4965612926</v>
      </c>
      <c r="F250" s="11" t="str">
        <f t="shared" si="37"/>
        <v>N/A</v>
      </c>
      <c r="G250" s="11">
        <v>6.6129010733999998</v>
      </c>
      <c r="H250" s="11" t="str">
        <f t="shared" si="38"/>
        <v>N/A</v>
      </c>
      <c r="I250" s="12">
        <v>4.05</v>
      </c>
      <c r="J250" s="12">
        <v>1.7909999999999999</v>
      </c>
      <c r="K250" s="41" t="s">
        <v>732</v>
      </c>
      <c r="L250" s="9" t="str">
        <f t="shared" si="39"/>
        <v>Yes</v>
      </c>
    </row>
    <row r="251" spans="1:12" ht="25" x14ac:dyDescent="0.25">
      <c r="A251" s="45" t="s">
        <v>1587</v>
      </c>
      <c r="B251" s="33" t="s">
        <v>217</v>
      </c>
      <c r="C251" s="11">
        <v>10.712510005</v>
      </c>
      <c r="D251" s="11" t="str">
        <f t="shared" si="36"/>
        <v>N/A</v>
      </c>
      <c r="E251" s="11">
        <v>10.663619696</v>
      </c>
      <c r="F251" s="11" t="str">
        <f t="shared" si="37"/>
        <v>N/A</v>
      </c>
      <c r="G251" s="11">
        <v>10.686622548000001</v>
      </c>
      <c r="H251" s="11" t="str">
        <f t="shared" si="38"/>
        <v>N/A</v>
      </c>
      <c r="I251" s="12">
        <v>-0.45600000000000002</v>
      </c>
      <c r="J251" s="12">
        <v>0.2157</v>
      </c>
      <c r="K251" s="41" t="s">
        <v>732</v>
      </c>
      <c r="L251" s="9" t="str">
        <f t="shared" si="39"/>
        <v>Yes</v>
      </c>
    </row>
    <row r="252" spans="1:12" ht="25" x14ac:dyDescent="0.25">
      <c r="A252" s="45" t="s">
        <v>1588</v>
      </c>
      <c r="B252" s="33" t="s">
        <v>217</v>
      </c>
      <c r="C252" s="11">
        <v>9.5054260099999996E-2</v>
      </c>
      <c r="D252" s="11" t="str">
        <f t="shared" si="36"/>
        <v>N/A</v>
      </c>
      <c r="E252" s="11">
        <v>8.7845004700000007E-2</v>
      </c>
      <c r="F252" s="11" t="str">
        <f t="shared" si="37"/>
        <v>N/A</v>
      </c>
      <c r="G252" s="11">
        <v>8.3539604000000003E-2</v>
      </c>
      <c r="H252" s="11" t="str">
        <f t="shared" si="38"/>
        <v>N/A</v>
      </c>
      <c r="I252" s="12">
        <v>-7.58</v>
      </c>
      <c r="J252" s="12">
        <v>-4.9000000000000004</v>
      </c>
      <c r="K252" s="41" t="s">
        <v>732</v>
      </c>
      <c r="L252" s="9" t="str">
        <f t="shared" si="39"/>
        <v>Yes</v>
      </c>
    </row>
    <row r="253" spans="1:12" ht="25" x14ac:dyDescent="0.25">
      <c r="A253" s="45" t="s">
        <v>1589</v>
      </c>
      <c r="B253" s="33" t="s">
        <v>217</v>
      </c>
      <c r="C253" s="11">
        <v>1.2617197199999999E-2</v>
      </c>
      <c r="D253" s="11" t="str">
        <f t="shared" si="36"/>
        <v>N/A</v>
      </c>
      <c r="E253" s="11">
        <v>1.99265782E-2</v>
      </c>
      <c r="F253" s="11" t="str">
        <f t="shared" si="37"/>
        <v>N/A</v>
      </c>
      <c r="G253" s="11">
        <v>1.3278837599999999E-2</v>
      </c>
      <c r="H253" s="11" t="str">
        <f t="shared" si="38"/>
        <v>N/A</v>
      </c>
      <c r="I253" s="12">
        <v>57.93</v>
      </c>
      <c r="J253" s="12">
        <v>-33.4</v>
      </c>
      <c r="K253" s="41" t="s">
        <v>732</v>
      </c>
      <c r="L253" s="9" t="str">
        <f t="shared" si="39"/>
        <v>No</v>
      </c>
    </row>
    <row r="254" spans="1:12" x14ac:dyDescent="0.25">
      <c r="A254" s="151" t="s">
        <v>1648</v>
      </c>
      <c r="B254" s="152"/>
      <c r="C254" s="152"/>
      <c r="D254" s="152"/>
      <c r="E254" s="152"/>
      <c r="F254" s="152"/>
      <c r="G254" s="152"/>
      <c r="H254" s="152"/>
      <c r="I254" s="152"/>
      <c r="J254" s="152"/>
      <c r="K254" s="152"/>
      <c r="L254" s="153"/>
    </row>
    <row r="255" spans="1:12" x14ac:dyDescent="0.25">
      <c r="A255" s="145" t="s">
        <v>1646</v>
      </c>
      <c r="B255" s="146"/>
      <c r="C255" s="146"/>
      <c r="D255" s="146"/>
      <c r="E255" s="146"/>
      <c r="F255" s="146"/>
      <c r="G255" s="146"/>
      <c r="H255" s="146"/>
      <c r="I255" s="146"/>
      <c r="J255" s="146"/>
      <c r="K255" s="146"/>
      <c r="L255" s="147"/>
    </row>
    <row r="256" spans="1:12" x14ac:dyDescent="0.25">
      <c r="A256" s="47"/>
    </row>
    <row r="258" spans="1:1" x14ac:dyDescent="0.25">
      <c r="A258" s="2"/>
    </row>
    <row r="259" spans="1:1" x14ac:dyDescent="0.25">
      <c r="A259" s="2"/>
    </row>
  </sheetData>
  <mergeCells count="5">
    <mergeCell ref="A4:K4"/>
    <mergeCell ref="A2:L2"/>
    <mergeCell ref="A254:L254"/>
    <mergeCell ref="A255:L255"/>
    <mergeCell ref="A1:L1"/>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K40"/>
  <sheetViews>
    <sheetView zoomScaleNormal="100" workbookViewId="0">
      <pane xSplit="2" ySplit="5" topLeftCell="C6"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36" customWidth="1"/>
    <col min="2" max="2" width="10.7265625" style="18"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18"/>
  </cols>
  <sheetData>
    <row r="1" spans="1:11" s="17" customFormat="1" ht="18.75" customHeight="1" x14ac:dyDescent="0.25">
      <c r="A1" s="136" t="s">
        <v>1677</v>
      </c>
      <c r="B1" s="137"/>
      <c r="C1" s="137"/>
      <c r="D1" s="137"/>
      <c r="E1" s="137"/>
      <c r="F1" s="137"/>
      <c r="G1" s="137"/>
      <c r="H1" s="137"/>
      <c r="I1" s="137"/>
      <c r="J1" s="137"/>
      <c r="K1" s="138"/>
    </row>
    <row r="2" spans="1:11" ht="13" x14ac:dyDescent="0.3">
      <c r="A2" s="142" t="s">
        <v>1591</v>
      </c>
      <c r="B2" s="143"/>
      <c r="C2" s="143"/>
      <c r="D2" s="143"/>
      <c r="E2" s="143"/>
      <c r="F2" s="143"/>
      <c r="G2" s="143"/>
      <c r="H2" s="143"/>
      <c r="I2" s="143"/>
      <c r="J2" s="143"/>
      <c r="K2" s="144"/>
    </row>
    <row r="3" spans="1:11" ht="13" x14ac:dyDescent="0.3">
      <c r="A3" s="134" t="s">
        <v>1741</v>
      </c>
      <c r="B3" s="19"/>
      <c r="C3" s="19"/>
      <c r="D3" s="19"/>
      <c r="E3" s="19"/>
      <c r="F3" s="19"/>
      <c r="G3" s="19"/>
      <c r="H3" s="19"/>
      <c r="I3" s="19"/>
      <c r="J3" s="19"/>
      <c r="K3" s="20"/>
    </row>
    <row r="4" spans="1:11" ht="13" x14ac:dyDescent="0.3">
      <c r="A4" s="139" t="s">
        <v>650</v>
      </c>
      <c r="B4" s="140"/>
      <c r="C4" s="140"/>
      <c r="D4" s="140"/>
      <c r="E4" s="140"/>
      <c r="F4" s="140"/>
      <c r="G4" s="140"/>
      <c r="H4" s="140"/>
      <c r="I4" s="140"/>
      <c r="J4" s="140"/>
      <c r="K4" s="141"/>
    </row>
    <row r="5" spans="1:11" ht="52" x14ac:dyDescent="0.3">
      <c r="A5" s="21" t="s">
        <v>11</v>
      </c>
      <c r="B5" s="22" t="s">
        <v>216</v>
      </c>
      <c r="C5" s="22" t="s">
        <v>1670</v>
      </c>
      <c r="D5" s="22" t="s">
        <v>1671</v>
      </c>
      <c r="E5" s="22" t="s">
        <v>651</v>
      </c>
      <c r="F5" s="22" t="s">
        <v>1672</v>
      </c>
      <c r="G5" s="22" t="s">
        <v>652</v>
      </c>
      <c r="H5" s="22" t="s">
        <v>1673</v>
      </c>
      <c r="I5" s="23" t="s">
        <v>1674</v>
      </c>
      <c r="J5" s="23" t="s">
        <v>1675</v>
      </c>
      <c r="K5" s="22" t="s">
        <v>653</v>
      </c>
    </row>
    <row r="6" spans="1:11" s="26" customFormat="1" x14ac:dyDescent="0.25">
      <c r="A6" s="24" t="s">
        <v>345</v>
      </c>
      <c r="B6" s="116" t="s">
        <v>217</v>
      </c>
      <c r="C6" s="121">
        <v>7</v>
      </c>
      <c r="D6" s="116" t="s">
        <v>217</v>
      </c>
      <c r="E6" s="121">
        <v>7</v>
      </c>
      <c r="F6" s="116" t="s">
        <v>217</v>
      </c>
      <c r="G6" s="121">
        <v>7</v>
      </c>
      <c r="H6" s="116" t="s">
        <v>217</v>
      </c>
      <c r="I6" s="122" t="s">
        <v>217</v>
      </c>
      <c r="J6" s="122" t="s">
        <v>217</v>
      </c>
      <c r="K6" s="116" t="s">
        <v>217</v>
      </c>
    </row>
    <row r="7" spans="1:11" s="26" customFormat="1" x14ac:dyDescent="0.25">
      <c r="A7" s="27" t="s">
        <v>305</v>
      </c>
      <c r="B7" s="123" t="s">
        <v>217</v>
      </c>
      <c r="C7" s="124">
        <v>400348</v>
      </c>
      <c r="D7" s="125" t="str">
        <f>IF($B7="N/A","N/A",IF(C7&gt;15,"No",IF(C7&lt;-15,"No","Yes")))</f>
        <v>N/A</v>
      </c>
      <c r="E7" s="124">
        <v>518383</v>
      </c>
      <c r="F7" s="125" t="str">
        <f>IF($B7="N/A","N/A",IF(E7&gt;15,"No",IF(E7&lt;-15,"No","Yes")))</f>
        <v>N/A</v>
      </c>
      <c r="G7" s="124">
        <v>510236</v>
      </c>
      <c r="H7" s="125" t="str">
        <f>IF($B7="N/A","N/A",IF(G7&gt;15,"No",IF(G7&lt;-15,"No","Yes")))</f>
        <v>N/A</v>
      </c>
      <c r="I7" s="126">
        <v>29.48</v>
      </c>
      <c r="J7" s="126">
        <v>-1.57</v>
      </c>
      <c r="K7" s="125" t="str">
        <f t="shared" ref="K7:K24" si="0">IF(J7="Div by 0", "N/A", IF(J7="N/A","N/A", IF(J7&gt;30, "No", IF(J7&lt;-30, "No", "Yes"))))</f>
        <v>Yes</v>
      </c>
    </row>
    <row r="8" spans="1:11" x14ac:dyDescent="0.25">
      <c r="A8" s="24" t="s">
        <v>365</v>
      </c>
      <c r="B8" s="123" t="s">
        <v>217</v>
      </c>
      <c r="C8" s="124" t="s">
        <v>217</v>
      </c>
      <c r="D8" s="125" t="str">
        <f>IF($B8="N/A","N/A",IF(C8&gt;15,"No",IF(C8&lt;-15,"No","Yes")))</f>
        <v>N/A</v>
      </c>
      <c r="E8" s="124" t="s">
        <v>217</v>
      </c>
      <c r="F8" s="125" t="str">
        <f>IF($B8="N/A","N/A",IF(E8&gt;15,"No",IF(E8&lt;-15,"No","Yes")))</f>
        <v>N/A</v>
      </c>
      <c r="G8" s="127">
        <v>89.196567862999999</v>
      </c>
      <c r="H8" s="125" t="str">
        <f>IF($B8="N/A","N/A",IF(G8&gt;15,"No",IF(G8&lt;-15,"No","Yes")))</f>
        <v>N/A</v>
      </c>
      <c r="I8" s="126" t="s">
        <v>217</v>
      </c>
      <c r="J8" s="126" t="s">
        <v>217</v>
      </c>
      <c r="K8" s="125" t="str">
        <f t="shared" si="0"/>
        <v>N/A</v>
      </c>
    </row>
    <row r="9" spans="1:11" x14ac:dyDescent="0.25">
      <c r="A9" s="24" t="s">
        <v>306</v>
      </c>
      <c r="B9" s="117" t="s">
        <v>217</v>
      </c>
      <c r="C9" s="116">
        <v>0.81004526060000004</v>
      </c>
      <c r="D9" s="116" t="str">
        <f>IF($B9="N/A","N/A",IF(C9&gt;15,"No",IF(C9&lt;-15,"No","Yes")))</f>
        <v>N/A</v>
      </c>
      <c r="E9" s="116">
        <v>16.745340800000001</v>
      </c>
      <c r="F9" s="116" t="str">
        <f>IF($B9="N/A","N/A",IF(E9&gt;15,"No",IF(E9&lt;-15,"No","Yes")))</f>
        <v>N/A</v>
      </c>
      <c r="G9" s="116">
        <v>10.803432137</v>
      </c>
      <c r="H9" s="116" t="str">
        <f>IF($B9="N/A","N/A",IF(G9&gt;15,"No",IF(G9&lt;-15,"No","Yes")))</f>
        <v>N/A</v>
      </c>
      <c r="I9" s="122">
        <v>1967</v>
      </c>
      <c r="J9" s="122">
        <v>-35.5</v>
      </c>
      <c r="K9" s="116" t="str">
        <f t="shared" si="0"/>
        <v>No</v>
      </c>
    </row>
    <row r="10" spans="1:11" x14ac:dyDescent="0.25">
      <c r="A10" s="24" t="s">
        <v>307</v>
      </c>
      <c r="B10" s="117" t="s">
        <v>217</v>
      </c>
      <c r="C10" s="116">
        <v>0</v>
      </c>
      <c r="D10" s="116" t="str">
        <f>IF($B10="N/A","N/A",IF(C10&gt;15,"No",IF(C10&lt;-15,"No","Yes")))</f>
        <v>N/A</v>
      </c>
      <c r="E10" s="116">
        <v>0</v>
      </c>
      <c r="F10" s="116" t="str">
        <f>IF($B10="N/A","N/A",IF(E10&gt;15,"No",IF(E10&lt;-15,"No","Yes")))</f>
        <v>N/A</v>
      </c>
      <c r="G10" s="116">
        <v>0</v>
      </c>
      <c r="H10" s="116" t="str">
        <f>IF($B10="N/A","N/A",IF(G10&gt;15,"No",IF(G10&lt;-15,"No","Yes")))</f>
        <v>N/A</v>
      </c>
      <c r="I10" s="122" t="s">
        <v>1742</v>
      </c>
      <c r="J10" s="122" t="s">
        <v>1742</v>
      </c>
      <c r="K10" s="116" t="str">
        <f t="shared" si="0"/>
        <v>N/A</v>
      </c>
    </row>
    <row r="11" spans="1:11" x14ac:dyDescent="0.25">
      <c r="A11" s="24" t="s">
        <v>811</v>
      </c>
      <c r="B11" s="117" t="s">
        <v>218</v>
      </c>
      <c r="C11" s="116" t="s">
        <v>217</v>
      </c>
      <c r="D11" s="116" t="str">
        <f>IF(OR($B11="N/A",$C11="N/A"),"N/A",IF(C11&gt;100,"No",IF(C11&lt;95,"No","Yes")))</f>
        <v>N/A</v>
      </c>
      <c r="E11" s="116">
        <v>98.433590608000003</v>
      </c>
      <c r="F11" s="116" t="str">
        <f>IF(OR($B11="N/A",$E11="N/A"),"N/A",IF(E11&gt;100,"No",IF(E11&lt;95,"No","Yes")))</f>
        <v>Yes</v>
      </c>
      <c r="G11" s="116">
        <v>98.915011876999998</v>
      </c>
      <c r="H11" s="116" t="str">
        <f>IF($B11="N/A","N/A",IF(G11&gt;100,"No",IF(G11&lt;95,"No","Yes")))</f>
        <v>Yes</v>
      </c>
      <c r="I11" s="122" t="s">
        <v>217</v>
      </c>
      <c r="J11" s="122">
        <v>0.48909999999999998</v>
      </c>
      <c r="K11" s="116" t="str">
        <f t="shared" si="0"/>
        <v>Yes</v>
      </c>
    </row>
    <row r="12" spans="1:11" x14ac:dyDescent="0.25">
      <c r="A12" s="24" t="s">
        <v>308</v>
      </c>
      <c r="B12" s="117" t="s">
        <v>217</v>
      </c>
      <c r="C12" s="116" t="s">
        <v>217</v>
      </c>
      <c r="D12" s="116" t="str">
        <f t="shared" ref="D12:D13" si="1">IF(OR($B12="N/A",$C12="N/A"),"N/A",IF(C12&gt;100,"No",IF(C12&lt;95,"No","Yes")))</f>
        <v>N/A</v>
      </c>
      <c r="E12" s="116">
        <v>0</v>
      </c>
      <c r="F12" s="116" t="str">
        <f t="shared" ref="F12:F13" si="2">IF(OR($B12="N/A",$E12="N/A"),"N/A",IF(E12&gt;100,"No",IF(E12&lt;95,"No","Yes")))</f>
        <v>N/A</v>
      </c>
      <c r="G12" s="116">
        <v>0</v>
      </c>
      <c r="H12" s="116" t="str">
        <f t="shared" ref="H12:H13" si="3">IF($B12="N/A","N/A",IF(G12&gt;100,"No",IF(G12&lt;95,"No","Yes")))</f>
        <v>N/A</v>
      </c>
      <c r="I12" s="122" t="s">
        <v>217</v>
      </c>
      <c r="J12" s="122" t="s">
        <v>1742</v>
      </c>
      <c r="K12" s="116" t="str">
        <f t="shared" si="0"/>
        <v>N/A</v>
      </c>
    </row>
    <row r="13" spans="1:11" x14ac:dyDescent="0.25">
      <c r="A13" s="24" t="s">
        <v>812</v>
      </c>
      <c r="B13" s="117" t="s">
        <v>218</v>
      </c>
      <c r="C13" s="116" t="s">
        <v>217</v>
      </c>
      <c r="D13" s="116" t="str">
        <f t="shared" si="1"/>
        <v>N/A</v>
      </c>
      <c r="E13" s="116">
        <v>84.157466584000005</v>
      </c>
      <c r="F13" s="116" t="str">
        <f t="shared" si="2"/>
        <v>No</v>
      </c>
      <c r="G13" s="116">
        <v>86.616781254000003</v>
      </c>
      <c r="H13" s="116" t="str">
        <f t="shared" si="3"/>
        <v>No</v>
      </c>
      <c r="I13" s="122" t="s">
        <v>217</v>
      </c>
      <c r="J13" s="122">
        <v>2.9220000000000002</v>
      </c>
      <c r="K13" s="116" t="str">
        <f t="shared" si="0"/>
        <v>Yes</v>
      </c>
    </row>
    <row r="14" spans="1:11" x14ac:dyDescent="0.25">
      <c r="A14" s="27" t="s">
        <v>309</v>
      </c>
      <c r="B14" s="117" t="s">
        <v>217</v>
      </c>
      <c r="C14" s="128">
        <v>397105</v>
      </c>
      <c r="D14" s="116" t="str">
        <f>IF($B14="N/A","N/A",IF(C14&gt;15,"No",IF(C14&lt;-15,"No","Yes")))</f>
        <v>N/A</v>
      </c>
      <c r="E14" s="128">
        <v>431578</v>
      </c>
      <c r="F14" s="116" t="str">
        <f>IF($B14="N/A","N/A",IF(E14&gt;15,"No",IF(E14&lt;-15,"No","Yes")))</f>
        <v>N/A</v>
      </c>
      <c r="G14" s="128">
        <v>455113</v>
      </c>
      <c r="H14" s="116" t="str">
        <f>IF($B14="N/A","N/A",IF(G14&gt;15,"No",IF(G14&lt;-15,"No","Yes")))</f>
        <v>N/A</v>
      </c>
      <c r="I14" s="122">
        <v>8.6809999999999992</v>
      </c>
      <c r="J14" s="122">
        <v>5.4530000000000003</v>
      </c>
      <c r="K14" s="116" t="str">
        <f t="shared" si="0"/>
        <v>Yes</v>
      </c>
    </row>
    <row r="15" spans="1:11" x14ac:dyDescent="0.25">
      <c r="A15" s="24" t="s">
        <v>435</v>
      </c>
      <c r="B15" s="117" t="s">
        <v>219</v>
      </c>
      <c r="C15" s="116">
        <v>27.088553404999999</v>
      </c>
      <c r="D15" s="116" t="str">
        <f>IF($B15="N/A","N/A",IF(C15&gt;20,"No",IF(C15&lt;5,"No","Yes")))</f>
        <v>No</v>
      </c>
      <c r="E15" s="116">
        <v>25.191969933999999</v>
      </c>
      <c r="F15" s="116" t="str">
        <f>IF($B15="N/A","N/A",IF(E15&gt;20,"No",IF(E15&lt;5,"No","Yes")))</f>
        <v>No</v>
      </c>
      <c r="G15" s="116">
        <v>26.288416283</v>
      </c>
      <c r="H15" s="116" t="str">
        <f>IF($B15="N/A","N/A",IF(G15&gt;20,"No",IF(G15&lt;5,"No","Yes")))</f>
        <v>No</v>
      </c>
      <c r="I15" s="122">
        <v>-7</v>
      </c>
      <c r="J15" s="122">
        <v>4.3520000000000003</v>
      </c>
      <c r="K15" s="116" t="str">
        <f t="shared" si="0"/>
        <v>Yes</v>
      </c>
    </row>
    <row r="16" spans="1:11" x14ac:dyDescent="0.25">
      <c r="A16" s="24" t="s">
        <v>436</v>
      </c>
      <c r="B16" s="117" t="s">
        <v>217</v>
      </c>
      <c r="C16" s="116" t="s">
        <v>217</v>
      </c>
      <c r="D16" s="116" t="str">
        <f>IF($B16="N/A","N/A",IF(C16&gt;15,"No",IF(C16&lt;-15,"No","Yes")))</f>
        <v>N/A</v>
      </c>
      <c r="E16" s="116" t="s">
        <v>217</v>
      </c>
      <c r="F16" s="116" t="str">
        <f>IF($B16="N/A","N/A",IF(E16&gt;15,"No",IF(E16&lt;-15,"No","Yes")))</f>
        <v>N/A</v>
      </c>
      <c r="G16" s="116">
        <v>73.711583716999996</v>
      </c>
      <c r="H16" s="116" t="str">
        <f>IF($B16="N/A","N/A",IF(G16&gt;15,"No",IF(G16&lt;-15,"No","Yes")))</f>
        <v>N/A</v>
      </c>
      <c r="I16" s="122" t="s">
        <v>217</v>
      </c>
      <c r="J16" s="122" t="s">
        <v>217</v>
      </c>
      <c r="K16" s="116" t="str">
        <f t="shared" si="0"/>
        <v>N/A</v>
      </c>
    </row>
    <row r="17" spans="1:11" x14ac:dyDescent="0.25">
      <c r="A17" s="24" t="s">
        <v>437</v>
      </c>
      <c r="B17" s="117" t="s">
        <v>217</v>
      </c>
      <c r="C17" s="116">
        <v>35.946915803000003</v>
      </c>
      <c r="D17" s="116" t="str">
        <f>IF($B17="N/A","N/A",IF(C17&gt;15,"No",IF(C17&lt;-15,"No","Yes")))</f>
        <v>N/A</v>
      </c>
      <c r="E17" s="116">
        <v>31.298629680000001</v>
      </c>
      <c r="F17" s="116" t="str">
        <f>IF($B17="N/A","N/A",IF(E17&gt;15,"No",IF(E17&lt;-15,"No","Yes")))</f>
        <v>N/A</v>
      </c>
      <c r="G17" s="116">
        <v>25.925209783</v>
      </c>
      <c r="H17" s="116" t="str">
        <f>IF($B17="N/A","N/A",IF(G17&gt;15,"No",IF(G17&lt;-15,"No","Yes")))</f>
        <v>N/A</v>
      </c>
      <c r="I17" s="122">
        <v>-12.9</v>
      </c>
      <c r="J17" s="122">
        <v>-17.2</v>
      </c>
      <c r="K17" s="116" t="str">
        <f t="shared" si="0"/>
        <v>Yes</v>
      </c>
    </row>
    <row r="18" spans="1:11" x14ac:dyDescent="0.25">
      <c r="A18" s="24" t="s">
        <v>813</v>
      </c>
      <c r="B18" s="117" t="s">
        <v>217</v>
      </c>
      <c r="C18" s="135">
        <v>7036.5333842</v>
      </c>
      <c r="D18" s="116" t="str">
        <f>IF($B18="N/A","N/A",IF(C18&gt;15,"No",IF(C18&lt;-15,"No","Yes")))</f>
        <v>N/A</v>
      </c>
      <c r="E18" s="135">
        <v>8121.7035861000004</v>
      </c>
      <c r="F18" s="116" t="str">
        <f>IF($B18="N/A","N/A",IF(E18&gt;15,"No",IF(E18&lt;-15,"No","Yes")))</f>
        <v>N/A</v>
      </c>
      <c r="G18" s="135">
        <v>7901.3308444000004</v>
      </c>
      <c r="H18" s="116" t="str">
        <f>IF($B18="N/A","N/A",IF(G18&gt;15,"No",IF(G18&lt;-15,"No","Yes")))</f>
        <v>N/A</v>
      </c>
      <c r="I18" s="122">
        <v>15.42</v>
      </c>
      <c r="J18" s="122">
        <v>-2.71</v>
      </c>
      <c r="K18" s="116" t="str">
        <f t="shared" si="0"/>
        <v>Yes</v>
      </c>
    </row>
    <row r="19" spans="1:11" x14ac:dyDescent="0.25">
      <c r="A19" s="3" t="s">
        <v>310</v>
      </c>
      <c r="B19" s="117" t="s">
        <v>217</v>
      </c>
      <c r="C19" s="128">
        <v>8303</v>
      </c>
      <c r="D19" s="117" t="s">
        <v>217</v>
      </c>
      <c r="E19" s="128">
        <v>1106</v>
      </c>
      <c r="F19" s="117" t="s">
        <v>217</v>
      </c>
      <c r="G19" s="128">
        <v>8333</v>
      </c>
      <c r="H19" s="116" t="str">
        <f>IF($B19="N/A","N/A",IF(G19&gt;15,"No",IF(G19&lt;-15,"No","Yes")))</f>
        <v>N/A</v>
      </c>
      <c r="I19" s="122">
        <v>-86.7</v>
      </c>
      <c r="J19" s="122">
        <v>653.4</v>
      </c>
      <c r="K19" s="116" t="str">
        <f t="shared" si="0"/>
        <v>No</v>
      </c>
    </row>
    <row r="20" spans="1:11" x14ac:dyDescent="0.25">
      <c r="A20" s="3" t="s">
        <v>350</v>
      </c>
      <c r="B20" s="117" t="s">
        <v>217</v>
      </c>
      <c r="C20" s="128" t="s">
        <v>217</v>
      </c>
      <c r="D20" s="117" t="s">
        <v>217</v>
      </c>
      <c r="E20" s="128" t="s">
        <v>217</v>
      </c>
      <c r="F20" s="117" t="s">
        <v>217</v>
      </c>
      <c r="G20" s="129">
        <v>1.6331658291</v>
      </c>
      <c r="H20" s="116" t="str">
        <f>IF($B20="N/A","N/A",IF(G20&gt;15,"No",IF(G20&lt;-15,"No","Yes")))</f>
        <v>N/A</v>
      </c>
      <c r="I20" s="122" t="s">
        <v>217</v>
      </c>
      <c r="J20" s="122" t="s">
        <v>217</v>
      </c>
      <c r="K20" s="116" t="str">
        <f t="shared" si="0"/>
        <v>N/A</v>
      </c>
    </row>
    <row r="21" spans="1:11" ht="25" x14ac:dyDescent="0.25">
      <c r="A21" s="3" t="s">
        <v>814</v>
      </c>
      <c r="B21" s="117" t="s">
        <v>217</v>
      </c>
      <c r="C21" s="130">
        <v>5161.2169095999998</v>
      </c>
      <c r="D21" s="116" t="str">
        <f>IF($B21="N/A","N/A",IF(C21&gt;60,"No",IF(C21&lt;15,"No","Yes")))</f>
        <v>N/A</v>
      </c>
      <c r="E21" s="130">
        <v>12171.021699999999</v>
      </c>
      <c r="F21" s="116" t="str">
        <f>IF($B21="N/A","N/A",IF(E21&gt;60,"No",IF(E21&lt;15,"No","Yes")))</f>
        <v>N/A</v>
      </c>
      <c r="G21" s="130">
        <v>7373.4695787999999</v>
      </c>
      <c r="H21" s="116" t="str">
        <f>IF($B21="N/A","N/A",IF(G21&gt;60,"No",IF(G21&lt;15,"No","Yes")))</f>
        <v>N/A</v>
      </c>
      <c r="I21" s="122">
        <v>135.80000000000001</v>
      </c>
      <c r="J21" s="122">
        <v>-39.4</v>
      </c>
      <c r="K21" s="116" t="str">
        <f t="shared" si="0"/>
        <v>No</v>
      </c>
    </row>
    <row r="22" spans="1:11" x14ac:dyDescent="0.25">
      <c r="A22" s="3" t="s">
        <v>815</v>
      </c>
      <c r="B22" s="117" t="s">
        <v>221</v>
      </c>
      <c r="C22" s="128">
        <v>0</v>
      </c>
      <c r="D22" s="116" t="str">
        <f>IF($B22="N/A","N/A",IF(C22="N/A","N/A",IF(C22=0,"Yes","No")))</f>
        <v>Yes</v>
      </c>
      <c r="E22" s="128">
        <v>11</v>
      </c>
      <c r="F22" s="116" t="str">
        <f>IF($B22="N/A","N/A",IF(E22="N/A","N/A",IF(E22=0,"Yes","No")))</f>
        <v>No</v>
      </c>
      <c r="G22" s="128">
        <v>11</v>
      </c>
      <c r="H22" s="116" t="str">
        <f>IF($B22="N/A","N/A",IF(G22=0,"Yes","No"))</f>
        <v>No</v>
      </c>
      <c r="I22" s="122" t="s">
        <v>1742</v>
      </c>
      <c r="J22" s="122">
        <v>-33.299999999999997</v>
      </c>
      <c r="K22" s="116" t="str">
        <f t="shared" si="0"/>
        <v>No</v>
      </c>
    </row>
    <row r="23" spans="1:11" x14ac:dyDescent="0.25">
      <c r="A23" s="3" t="s">
        <v>816</v>
      </c>
      <c r="B23" s="117" t="s">
        <v>221</v>
      </c>
      <c r="C23" s="116">
        <v>0</v>
      </c>
      <c r="D23" s="116" t="str">
        <f>IF($B23="N/A","N/A",IF(C23="N/A","N/A",IF(C23=0,"Yes","No")))</f>
        <v>Yes</v>
      </c>
      <c r="E23" s="116">
        <v>0</v>
      </c>
      <c r="F23" s="116" t="str">
        <f t="shared" ref="F23:F24" si="4">IF($B23="N/A","N/A",IF(E23="N/A","N/A",IF(E23=0,"Yes","No")))</f>
        <v>Yes</v>
      </c>
      <c r="G23" s="116">
        <v>0</v>
      </c>
      <c r="H23" s="116" t="str">
        <f t="shared" ref="H23:H24" si="5">IF($B23="N/A","N/A",IF(G23=0,"Yes","No"))</f>
        <v>Yes</v>
      </c>
      <c r="I23" s="122" t="s">
        <v>1742</v>
      </c>
      <c r="J23" s="122" t="s">
        <v>1742</v>
      </c>
      <c r="K23" s="116" t="str">
        <f t="shared" si="0"/>
        <v>N/A</v>
      </c>
    </row>
    <row r="24" spans="1:11" x14ac:dyDescent="0.25">
      <c r="A24" s="3" t="s">
        <v>817</v>
      </c>
      <c r="B24" s="117" t="s">
        <v>221</v>
      </c>
      <c r="C24" s="135">
        <v>0</v>
      </c>
      <c r="D24" s="116" t="str">
        <f>IF($B24="N/A","N/A",IF(C24="N/A","N/A",IF(C24=0,"Yes","No")))</f>
        <v>Yes</v>
      </c>
      <c r="E24" s="135">
        <v>0</v>
      </c>
      <c r="F24" s="116" t="str">
        <f t="shared" si="4"/>
        <v>Yes</v>
      </c>
      <c r="G24" s="135">
        <v>0</v>
      </c>
      <c r="H24" s="116" t="str">
        <f t="shared" si="5"/>
        <v>Yes</v>
      </c>
      <c r="I24" s="122" t="s">
        <v>1742</v>
      </c>
      <c r="J24" s="122" t="s">
        <v>1742</v>
      </c>
      <c r="K24" s="116" t="str">
        <f t="shared" si="0"/>
        <v>N/A</v>
      </c>
    </row>
    <row r="25" spans="1:11" s="100" customFormat="1" x14ac:dyDescent="0.25">
      <c r="A25" s="95" t="s">
        <v>1648</v>
      </c>
      <c r="B25" s="96"/>
      <c r="C25" s="97"/>
      <c r="D25" s="98"/>
      <c r="E25" s="97"/>
      <c r="F25" s="98"/>
      <c r="G25" s="97"/>
      <c r="H25" s="98"/>
      <c r="I25" s="99"/>
      <c r="J25" s="99"/>
      <c r="K25" s="98"/>
    </row>
    <row r="26" spans="1:11" ht="12.75" customHeight="1" x14ac:dyDescent="0.25">
      <c r="A26" s="145" t="s">
        <v>1646</v>
      </c>
      <c r="B26" s="146"/>
      <c r="C26" s="146"/>
      <c r="D26" s="146"/>
      <c r="E26" s="146"/>
      <c r="F26" s="146"/>
      <c r="G26" s="146"/>
      <c r="H26" s="146"/>
      <c r="I26" s="146"/>
      <c r="J26" s="146"/>
      <c r="K26" s="147"/>
    </row>
    <row r="27" spans="1:11" x14ac:dyDescent="0.25">
      <c r="B27" s="33"/>
      <c r="C27" s="8"/>
      <c r="D27" s="9"/>
      <c r="E27" s="8"/>
      <c r="F27" s="9"/>
      <c r="G27" s="8"/>
      <c r="H27" s="9"/>
      <c r="I27" s="10"/>
      <c r="J27" s="10"/>
      <c r="K27" s="9"/>
    </row>
    <row r="28" spans="1:11" x14ac:dyDescent="0.25">
      <c r="B28" s="33"/>
      <c r="C28" s="8"/>
      <c r="D28" s="9"/>
      <c r="E28" s="8"/>
      <c r="F28" s="9"/>
      <c r="G28" s="8"/>
      <c r="H28" s="9"/>
      <c r="I28" s="10"/>
      <c r="J28" s="10"/>
      <c r="K28" s="9"/>
    </row>
    <row r="29" spans="1:11" x14ac:dyDescent="0.25">
      <c r="B29" s="33"/>
      <c r="C29" s="8"/>
      <c r="D29" s="9"/>
      <c r="E29" s="8"/>
      <c r="F29" s="9"/>
      <c r="G29" s="8"/>
      <c r="H29" s="9"/>
      <c r="I29" s="10"/>
      <c r="J29" s="10"/>
      <c r="K29" s="9"/>
    </row>
    <row r="30" spans="1:11" x14ac:dyDescent="0.25">
      <c r="B30" s="33"/>
      <c r="C30" s="8"/>
      <c r="D30" s="9"/>
      <c r="E30" s="8"/>
      <c r="F30" s="9"/>
      <c r="G30" s="8"/>
      <c r="H30" s="9"/>
      <c r="I30" s="10"/>
      <c r="J30" s="10"/>
      <c r="K30" s="9"/>
    </row>
    <row r="31" spans="1:11" x14ac:dyDescent="0.25">
      <c r="B31" s="33"/>
      <c r="C31" s="8"/>
      <c r="D31" s="9"/>
      <c r="E31" s="8"/>
      <c r="F31" s="9"/>
      <c r="G31" s="8"/>
      <c r="H31" s="9"/>
      <c r="I31" s="10"/>
      <c r="J31" s="10"/>
      <c r="K31" s="9"/>
    </row>
    <row r="32" spans="1:11" x14ac:dyDescent="0.25">
      <c r="B32" s="33"/>
      <c r="C32" s="8"/>
      <c r="D32" s="9"/>
      <c r="E32" s="8"/>
      <c r="F32" s="9"/>
      <c r="G32" s="8"/>
      <c r="H32" s="9"/>
      <c r="I32" s="10"/>
      <c r="J32" s="10"/>
      <c r="K32" s="9"/>
    </row>
    <row r="33" spans="2:11" x14ac:dyDescent="0.25">
      <c r="B33" s="33"/>
      <c r="C33" s="8"/>
      <c r="D33" s="9"/>
      <c r="E33" s="8"/>
      <c r="F33" s="9"/>
      <c r="G33" s="8"/>
      <c r="H33" s="9"/>
      <c r="I33" s="10"/>
      <c r="J33" s="10"/>
      <c r="K33" s="9"/>
    </row>
    <row r="34" spans="2:11" x14ac:dyDescent="0.25">
      <c r="B34" s="33"/>
      <c r="C34" s="8"/>
      <c r="D34" s="9"/>
      <c r="E34" s="8"/>
      <c r="F34" s="9"/>
      <c r="G34" s="8"/>
      <c r="H34" s="9"/>
      <c r="I34" s="10"/>
      <c r="J34" s="10"/>
      <c r="K34" s="9"/>
    </row>
    <row r="35" spans="2:11" x14ac:dyDescent="0.25">
      <c r="B35" s="33"/>
      <c r="C35" s="8"/>
      <c r="D35" s="9"/>
      <c r="E35" s="8"/>
      <c r="F35" s="9"/>
      <c r="G35" s="8"/>
      <c r="H35" s="9"/>
      <c r="I35" s="10"/>
      <c r="J35" s="10"/>
      <c r="K35" s="9"/>
    </row>
    <row r="36" spans="2:11" x14ac:dyDescent="0.25">
      <c r="B36" s="33"/>
      <c r="C36" s="8"/>
      <c r="D36" s="9"/>
      <c r="E36" s="8"/>
      <c r="F36" s="9"/>
      <c r="G36" s="8"/>
      <c r="H36" s="9"/>
      <c r="I36" s="10"/>
      <c r="J36" s="10"/>
      <c r="K36" s="9"/>
    </row>
    <row r="37" spans="2:11" x14ac:dyDescent="0.25">
      <c r="B37" s="33"/>
      <c r="C37" s="8"/>
      <c r="D37" s="9"/>
      <c r="E37" s="8"/>
      <c r="F37" s="9"/>
      <c r="G37" s="8"/>
      <c r="H37" s="9"/>
      <c r="I37" s="10"/>
      <c r="J37" s="10"/>
      <c r="K37" s="9"/>
    </row>
    <row r="38" spans="2:11" x14ac:dyDescent="0.25">
      <c r="B38" s="33"/>
      <c r="C38" s="8"/>
      <c r="D38" s="9"/>
      <c r="E38" s="8"/>
      <c r="F38" s="9"/>
      <c r="G38" s="8"/>
      <c r="H38" s="9"/>
      <c r="I38" s="10"/>
      <c r="J38" s="10"/>
      <c r="K38" s="9"/>
    </row>
    <row r="39" spans="2:11" x14ac:dyDescent="0.25">
      <c r="B39" s="33"/>
      <c r="C39" s="8"/>
      <c r="D39" s="9"/>
      <c r="E39" s="8"/>
      <c r="F39" s="9"/>
      <c r="G39" s="8"/>
      <c r="H39" s="9"/>
      <c r="I39" s="10"/>
      <c r="J39" s="10"/>
      <c r="K39" s="9"/>
    </row>
    <row r="40" spans="2:11" x14ac:dyDescent="0.25">
      <c r="B40" s="33"/>
      <c r="C40" s="8"/>
      <c r="D40" s="9"/>
      <c r="E40" s="8"/>
      <c r="F40" s="9"/>
      <c r="G40" s="8"/>
      <c r="H40" s="9"/>
      <c r="I40" s="10"/>
      <c r="J40" s="10"/>
      <c r="K40" s="9"/>
    </row>
  </sheetData>
  <mergeCells count="4">
    <mergeCell ref="A1:K1"/>
    <mergeCell ref="A4:K4"/>
    <mergeCell ref="A2:K2"/>
    <mergeCell ref="A26:K26"/>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
  <dimension ref="A1:K42"/>
  <sheetViews>
    <sheetView zoomScaleNormal="100" zoomScaleSheetLayoutView="70" workbookViewId="0">
      <pane xSplit="2" ySplit="5" topLeftCell="C12"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36" customWidth="1"/>
    <col min="2" max="2" width="10.7265625" style="18"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18"/>
  </cols>
  <sheetData>
    <row r="1" spans="1:11" s="17" customFormat="1" ht="18.75" customHeight="1" x14ac:dyDescent="0.25">
      <c r="A1" s="136" t="s">
        <v>1677</v>
      </c>
      <c r="B1" s="137"/>
      <c r="C1" s="137"/>
      <c r="D1" s="137"/>
      <c r="E1" s="137"/>
      <c r="F1" s="137"/>
      <c r="G1" s="137"/>
      <c r="H1" s="137"/>
      <c r="I1" s="137"/>
      <c r="J1" s="137"/>
      <c r="K1" s="138"/>
    </row>
    <row r="2" spans="1:11" ht="13" x14ac:dyDescent="0.3">
      <c r="A2" s="142" t="s">
        <v>1592</v>
      </c>
      <c r="B2" s="143"/>
      <c r="C2" s="143"/>
      <c r="D2" s="143"/>
      <c r="E2" s="143"/>
      <c r="F2" s="143"/>
      <c r="G2" s="143"/>
      <c r="H2" s="143"/>
      <c r="I2" s="143"/>
      <c r="J2" s="143"/>
      <c r="K2" s="144"/>
    </row>
    <row r="3" spans="1:11" ht="13" x14ac:dyDescent="0.3">
      <c r="A3" s="134" t="s">
        <v>1741</v>
      </c>
      <c r="B3" s="19"/>
      <c r="C3" s="19"/>
      <c r="D3" s="19"/>
      <c r="E3" s="19"/>
      <c r="F3" s="19"/>
      <c r="G3" s="19"/>
      <c r="H3" s="19"/>
      <c r="I3" s="19"/>
      <c r="J3" s="19"/>
      <c r="K3" s="20"/>
    </row>
    <row r="4" spans="1:11" ht="13" x14ac:dyDescent="0.3">
      <c r="A4" s="139" t="s">
        <v>650</v>
      </c>
      <c r="B4" s="140"/>
      <c r="C4" s="140"/>
      <c r="D4" s="140"/>
      <c r="E4" s="140"/>
      <c r="F4" s="140"/>
      <c r="G4" s="140"/>
      <c r="H4" s="140"/>
      <c r="I4" s="140"/>
      <c r="J4" s="140"/>
      <c r="K4" s="141"/>
    </row>
    <row r="5" spans="1:11" ht="52" x14ac:dyDescent="0.3">
      <c r="A5" s="21" t="s">
        <v>11</v>
      </c>
      <c r="B5" s="22" t="s">
        <v>216</v>
      </c>
      <c r="C5" s="22" t="s">
        <v>1670</v>
      </c>
      <c r="D5" s="22" t="s">
        <v>1671</v>
      </c>
      <c r="E5" s="22" t="s">
        <v>651</v>
      </c>
      <c r="F5" s="22" t="s">
        <v>1672</v>
      </c>
      <c r="G5" s="22" t="s">
        <v>652</v>
      </c>
      <c r="H5" s="22" t="s">
        <v>1673</v>
      </c>
      <c r="I5" s="23" t="s">
        <v>1674</v>
      </c>
      <c r="J5" s="23" t="s">
        <v>1675</v>
      </c>
      <c r="K5" s="22" t="s">
        <v>653</v>
      </c>
    </row>
    <row r="6" spans="1:11" x14ac:dyDescent="0.25">
      <c r="A6" s="90" t="s">
        <v>305</v>
      </c>
      <c r="B6" s="33" t="s">
        <v>217</v>
      </c>
      <c r="C6" s="34">
        <v>289535</v>
      </c>
      <c r="D6" s="9" t="str">
        <f>IF($B6="N/A","N/A",IF(C6&gt;15,"No",IF(C6&lt;-15,"No","Yes")))</f>
        <v>N/A</v>
      </c>
      <c r="E6" s="34">
        <v>322855</v>
      </c>
      <c r="F6" s="9" t="str">
        <f>IF($B6="N/A","N/A",IF(E6&gt;15,"No",IF(E6&lt;-15,"No","Yes")))</f>
        <v>N/A</v>
      </c>
      <c r="G6" s="34">
        <v>335471</v>
      </c>
      <c r="H6" s="9" t="str">
        <f>IF($B6="N/A","N/A",IF(G6&gt;15,"No",IF(G6&lt;-15,"No","Yes")))</f>
        <v>N/A</v>
      </c>
      <c r="I6" s="10">
        <v>11.51</v>
      </c>
      <c r="J6" s="10">
        <v>3.9079999999999999</v>
      </c>
      <c r="K6" s="9" t="str">
        <f t="shared" ref="K6:K36" si="0">IF(J6="Div by 0", "N/A", IF(J6="N/A","N/A", IF(J6&gt;30, "No", IF(J6&lt;-30, "No", "Yes"))))</f>
        <v>Yes</v>
      </c>
    </row>
    <row r="7" spans="1:11" x14ac:dyDescent="0.25">
      <c r="A7" s="90" t="s">
        <v>311</v>
      </c>
      <c r="B7" s="33" t="s">
        <v>218</v>
      </c>
      <c r="C7" s="91">
        <v>100</v>
      </c>
      <c r="D7" s="9" t="str">
        <f>IF($B7="N/A","N/A",IF(C7&gt;100,"No",IF(C7&lt;95,"No","Yes")))</f>
        <v>Yes</v>
      </c>
      <c r="E7" s="91">
        <v>100</v>
      </c>
      <c r="F7" s="9" t="str">
        <f>IF($B7="N/A","N/A",IF(E7&gt;100,"No",IF(E7&lt;95,"No","Yes")))</f>
        <v>Yes</v>
      </c>
      <c r="G7" s="9">
        <v>100</v>
      </c>
      <c r="H7" s="9" t="str">
        <f>IF($B7="N/A","N/A",IF(G7&gt;100,"No",IF(G7&lt;95,"No","Yes")))</f>
        <v>Yes</v>
      </c>
      <c r="I7" s="10">
        <v>0</v>
      </c>
      <c r="J7" s="10">
        <v>0</v>
      </c>
      <c r="K7" s="9" t="str">
        <f t="shared" si="0"/>
        <v>Yes</v>
      </c>
    </row>
    <row r="8" spans="1:11" x14ac:dyDescent="0.25">
      <c r="A8" s="90" t="s">
        <v>312</v>
      </c>
      <c r="B8" s="33" t="s">
        <v>221</v>
      </c>
      <c r="C8" s="91">
        <v>0</v>
      </c>
      <c r="D8" s="9" t="str">
        <f>IF($B8="N/A","N/A",IF(C8=0,"Yes","No"))</f>
        <v>Yes</v>
      </c>
      <c r="E8" s="91">
        <v>0</v>
      </c>
      <c r="F8" s="9" t="str">
        <f>IF($B8="N/A","N/A",IF(E8=0,"Yes","No"))</f>
        <v>Yes</v>
      </c>
      <c r="G8" s="91">
        <v>0</v>
      </c>
      <c r="H8" s="9" t="str">
        <f>IF($B8="N/A","N/A",IF(G8=0,"Yes","No"))</f>
        <v>Yes</v>
      </c>
      <c r="I8" s="10" t="s">
        <v>1742</v>
      </c>
      <c r="J8" s="10" t="s">
        <v>1742</v>
      </c>
      <c r="K8" s="9" t="str">
        <f t="shared" si="0"/>
        <v>N/A</v>
      </c>
    </row>
    <row r="9" spans="1:11" x14ac:dyDescent="0.25">
      <c r="A9" s="90" t="s">
        <v>818</v>
      </c>
      <c r="B9" s="33" t="s">
        <v>222</v>
      </c>
      <c r="C9" s="76">
        <v>7196.9715577999996</v>
      </c>
      <c r="D9" s="9" t="str">
        <f>IF($B9="N/A","N/A",IF(C9&gt;7000,"No",IF(C9&lt;2000,"No","Yes")))</f>
        <v>No</v>
      </c>
      <c r="E9" s="76">
        <v>7405.2826284000002</v>
      </c>
      <c r="F9" s="9" t="str">
        <f>IF($B9="N/A","N/A",IF(E9&gt;7000,"No",IF(E9&lt;2000,"No","Yes")))</f>
        <v>No</v>
      </c>
      <c r="G9" s="76">
        <v>7962.4267970000001</v>
      </c>
      <c r="H9" s="9" t="str">
        <f>IF($B9="N/A","N/A",IF(G9&gt;7000,"No",IF(G9&lt;2000,"No","Yes")))</f>
        <v>No</v>
      </c>
      <c r="I9" s="10">
        <v>2.8940000000000001</v>
      </c>
      <c r="J9" s="10">
        <v>7.524</v>
      </c>
      <c r="K9" s="9" t="str">
        <f t="shared" si="0"/>
        <v>Yes</v>
      </c>
    </row>
    <row r="10" spans="1:11" x14ac:dyDescent="0.25">
      <c r="A10" s="90" t="s">
        <v>819</v>
      </c>
      <c r="B10" s="33" t="s">
        <v>217</v>
      </c>
      <c r="C10" s="76">
        <v>1420.7508998000001</v>
      </c>
      <c r="D10" s="9" t="str">
        <f>IF($B10="N/A","N/A",IF(C10&gt;15,"No",IF(C10&lt;-15,"No","Yes")))</f>
        <v>N/A</v>
      </c>
      <c r="E10" s="76">
        <v>1537.9748649000001</v>
      </c>
      <c r="F10" s="9" t="str">
        <f>IF($B10="N/A","N/A",IF(E10&gt;15,"No",IF(E10&lt;-15,"No","Yes")))</f>
        <v>N/A</v>
      </c>
      <c r="G10" s="76">
        <v>1643.0113389999999</v>
      </c>
      <c r="H10" s="9" t="str">
        <f>IF($B10="N/A","N/A",IF(G10&gt;15,"No",IF(G10&lt;-15,"No","Yes")))</f>
        <v>N/A</v>
      </c>
      <c r="I10" s="10">
        <v>8.2509999999999994</v>
      </c>
      <c r="J10" s="10">
        <v>6.83</v>
      </c>
      <c r="K10" s="9" t="str">
        <f t="shared" si="0"/>
        <v>Yes</v>
      </c>
    </row>
    <row r="11" spans="1:11" x14ac:dyDescent="0.25">
      <c r="A11" s="90" t="s">
        <v>313</v>
      </c>
      <c r="B11" s="33" t="s">
        <v>223</v>
      </c>
      <c r="C11" s="9">
        <v>8.56545841E-2</v>
      </c>
      <c r="D11" s="9" t="str">
        <f>IF($B11="N/A","N/A",IF(C11&gt;10,"No",IF(C11&lt;=0,"No","Yes")))</f>
        <v>Yes</v>
      </c>
      <c r="E11" s="9">
        <v>0</v>
      </c>
      <c r="F11" s="9" t="str">
        <f>IF($B11="N/A","N/A",IF(E11&gt;10,"No",IF(E11&lt;=0,"No","Yes")))</f>
        <v>No</v>
      </c>
      <c r="G11" s="9">
        <v>0</v>
      </c>
      <c r="H11" s="9" t="str">
        <f>IF($B11="N/A","N/A",IF(G11&gt;10,"No",IF(G11&lt;=0,"No","Yes")))</f>
        <v>No</v>
      </c>
      <c r="I11" s="10">
        <v>-100</v>
      </c>
      <c r="J11" s="10" t="s">
        <v>1742</v>
      </c>
      <c r="K11" s="9" t="str">
        <f t="shared" si="0"/>
        <v>N/A</v>
      </c>
    </row>
    <row r="12" spans="1:11" x14ac:dyDescent="0.25">
      <c r="A12" s="90" t="s">
        <v>820</v>
      </c>
      <c r="B12" s="33" t="s">
        <v>217</v>
      </c>
      <c r="C12" s="76">
        <v>3448.625</v>
      </c>
      <c r="D12" s="9" t="str">
        <f>IF($B12="N/A","N/A",IF(C12&gt;15,"No",IF(C12&lt;-15,"No","Yes")))</f>
        <v>N/A</v>
      </c>
      <c r="E12" s="76" t="s">
        <v>1742</v>
      </c>
      <c r="F12" s="9" t="str">
        <f>IF($B12="N/A","N/A",IF(E12&gt;15,"No",IF(E12&lt;-15,"No","Yes")))</f>
        <v>N/A</v>
      </c>
      <c r="G12" s="76" t="s">
        <v>1742</v>
      </c>
      <c r="H12" s="9" t="str">
        <f>IF($B12="N/A","N/A",IF(G12&gt;15,"No",IF(G12&lt;-15,"No","Yes")))</f>
        <v>N/A</v>
      </c>
      <c r="I12" s="10" t="s">
        <v>1742</v>
      </c>
      <c r="J12" s="10" t="s">
        <v>1742</v>
      </c>
      <c r="K12" s="9" t="str">
        <f t="shared" si="0"/>
        <v>N/A</v>
      </c>
    </row>
    <row r="13" spans="1:11" x14ac:dyDescent="0.25">
      <c r="A13" s="90" t="s">
        <v>314</v>
      </c>
      <c r="B13" s="33" t="s">
        <v>218</v>
      </c>
      <c r="C13" s="8">
        <v>99.477092579000001</v>
      </c>
      <c r="D13" s="9" t="str">
        <f>IF($B13="N/A","N/A",IF(C13&gt;100,"No",IF(C13&lt;95,"No","Yes")))</f>
        <v>Yes</v>
      </c>
      <c r="E13" s="8">
        <v>99.813848321999998</v>
      </c>
      <c r="F13" s="9" t="str">
        <f>IF($B13="N/A","N/A",IF(E13&gt;100,"No",IF(E13&lt;95,"No","Yes")))</f>
        <v>Yes</v>
      </c>
      <c r="G13" s="8">
        <v>99.914448641000007</v>
      </c>
      <c r="H13" s="9" t="str">
        <f>IF($B13="N/A","N/A",IF(G13&gt;100,"No",IF(G13&lt;95,"No","Yes")))</f>
        <v>Yes</v>
      </c>
      <c r="I13" s="10">
        <v>0.33850000000000002</v>
      </c>
      <c r="J13" s="10">
        <v>0.1008</v>
      </c>
      <c r="K13" s="9" t="str">
        <f t="shared" si="0"/>
        <v>Yes</v>
      </c>
    </row>
    <row r="14" spans="1:11" x14ac:dyDescent="0.25">
      <c r="A14" s="90" t="s">
        <v>821</v>
      </c>
      <c r="B14" s="33" t="s">
        <v>224</v>
      </c>
      <c r="C14" s="8">
        <v>1.2912218205999999</v>
      </c>
      <c r="D14" s="9" t="str">
        <f>IF($B14="N/A","N/A",IF(C14&gt;1,"Yes","No"))</f>
        <v>Yes</v>
      </c>
      <c r="E14" s="8">
        <v>1.1791009576</v>
      </c>
      <c r="F14" s="9" t="str">
        <f>IF($B14="N/A","N/A",IF(E14&gt;1,"Yes","No"))</f>
        <v>Yes</v>
      </c>
      <c r="G14" s="8">
        <v>1.3500077569</v>
      </c>
      <c r="H14" s="9" t="str">
        <f>IF($B14="N/A","N/A",IF(G14&gt;1,"Yes","No"))</f>
        <v>Yes</v>
      </c>
      <c r="I14" s="10">
        <v>-8.68</v>
      </c>
      <c r="J14" s="10">
        <v>14.49</v>
      </c>
      <c r="K14" s="9" t="str">
        <f t="shared" si="0"/>
        <v>Yes</v>
      </c>
    </row>
    <row r="15" spans="1:11" x14ac:dyDescent="0.25">
      <c r="A15" s="90" t="s">
        <v>315</v>
      </c>
      <c r="B15" s="33" t="s">
        <v>218</v>
      </c>
      <c r="C15" s="8">
        <v>94.220387862999999</v>
      </c>
      <c r="D15" s="9" t="str">
        <f>IF($B15="N/A","N/A",IF(C15&gt;100,"No",IF(C15&lt;95,"No","Yes")))</f>
        <v>No</v>
      </c>
      <c r="E15" s="8">
        <v>53.412212912999998</v>
      </c>
      <c r="F15" s="9" t="str">
        <f>IF($B15="N/A","N/A",IF(E15&gt;100,"No",IF(E15&lt;95,"No","Yes")))</f>
        <v>No</v>
      </c>
      <c r="G15" s="8">
        <v>88.554301265999996</v>
      </c>
      <c r="H15" s="9" t="str">
        <f>IF($B15="N/A","N/A",IF(G15&gt;100,"No",IF(G15&lt;95,"No","Yes")))</f>
        <v>No</v>
      </c>
      <c r="I15" s="10">
        <v>-43.3</v>
      </c>
      <c r="J15" s="10">
        <v>65.790000000000006</v>
      </c>
      <c r="K15" s="9" t="str">
        <f t="shared" si="0"/>
        <v>No</v>
      </c>
    </row>
    <row r="16" spans="1:11" x14ac:dyDescent="0.25">
      <c r="A16" s="90" t="s">
        <v>822</v>
      </c>
      <c r="B16" s="33" t="s">
        <v>225</v>
      </c>
      <c r="C16" s="8">
        <v>12.00675584</v>
      </c>
      <c r="D16" s="9" t="str">
        <f>IF($B16="N/A","N/A",IF(C16&gt;3,"Yes","No"))</f>
        <v>Yes</v>
      </c>
      <c r="E16" s="8">
        <v>11.770047088</v>
      </c>
      <c r="F16" s="9" t="str">
        <f>IF($B16="N/A","N/A",IF(E16&gt;3,"Yes","No"))</f>
        <v>Yes</v>
      </c>
      <c r="G16" s="8">
        <v>12.318903707</v>
      </c>
      <c r="H16" s="9" t="str">
        <f>IF($B16="N/A","N/A",IF(G16&gt;3,"Yes","No"))</f>
        <v>Yes</v>
      </c>
      <c r="I16" s="10">
        <v>-1.97</v>
      </c>
      <c r="J16" s="10">
        <v>4.6630000000000003</v>
      </c>
      <c r="K16" s="9" t="str">
        <f t="shared" si="0"/>
        <v>Yes</v>
      </c>
    </row>
    <row r="17" spans="1:11" x14ac:dyDescent="0.25">
      <c r="A17" s="90" t="s">
        <v>823</v>
      </c>
      <c r="B17" s="33" t="s">
        <v>226</v>
      </c>
      <c r="C17" s="8">
        <v>4.9260837263999999</v>
      </c>
      <c r="D17" s="9" t="str">
        <f>IF($B17="N/A","N/A",IF(C17&gt;=8,"No",IF(C17&lt;2,"No","Yes")))</f>
        <v>Yes</v>
      </c>
      <c r="E17" s="8">
        <v>4.4547082812000003</v>
      </c>
      <c r="F17" s="9" t="str">
        <f>IF($B17="N/A","N/A",IF(E17&gt;=8,"No",IF(E17&lt;2,"No","Yes")))</f>
        <v>Yes</v>
      </c>
      <c r="G17" s="8">
        <v>4.4942434479999998</v>
      </c>
      <c r="H17" s="9" t="str">
        <f>IF($B17="N/A","N/A",IF(G17&gt;=8,"No",IF(G17&lt;2,"No","Yes")))</f>
        <v>Yes</v>
      </c>
      <c r="I17" s="10">
        <v>-9.57</v>
      </c>
      <c r="J17" s="10">
        <v>0.88749999999999996</v>
      </c>
      <c r="K17" s="9" t="str">
        <f t="shared" si="0"/>
        <v>Yes</v>
      </c>
    </row>
    <row r="18" spans="1:11" x14ac:dyDescent="0.25">
      <c r="A18" s="90" t="s">
        <v>824</v>
      </c>
      <c r="B18" s="33" t="s">
        <v>226</v>
      </c>
      <c r="C18" s="8">
        <v>5.0667185561999997</v>
      </c>
      <c r="D18" s="9" t="str">
        <f>IF($B18="N/A","N/A",IF(C18&gt;=8,"No",IF(C18&lt;2,"No","Yes")))</f>
        <v>Yes</v>
      </c>
      <c r="E18" s="8">
        <v>4.8206483614</v>
      </c>
      <c r="F18" s="9" t="str">
        <f>IF($B18="N/A","N/A",IF(E18&gt;=8,"No",IF(E18&lt;2,"No","Yes")))</f>
        <v>Yes</v>
      </c>
      <c r="G18" s="8">
        <v>4.8494290292000004</v>
      </c>
      <c r="H18" s="9" t="str">
        <f>IF($B18="N/A","N/A",IF(G18&gt;=8,"No",IF(G18&lt;2,"No","Yes")))</f>
        <v>Yes</v>
      </c>
      <c r="I18" s="10">
        <v>-4.8600000000000003</v>
      </c>
      <c r="J18" s="10">
        <v>0.59699999999999998</v>
      </c>
      <c r="K18" s="9" t="str">
        <f t="shared" si="0"/>
        <v>Yes</v>
      </c>
    </row>
    <row r="19" spans="1:11" x14ac:dyDescent="0.25">
      <c r="A19" s="90" t="s">
        <v>316</v>
      </c>
      <c r="B19" s="33" t="s">
        <v>227</v>
      </c>
      <c r="C19" s="8">
        <v>99.992401608999998</v>
      </c>
      <c r="D19" s="9" t="str">
        <f>IF(OR($B19="N/A",$C19="N/A"),"N/A",IF(C19&gt;100,"No",IF(C19&lt;98,"No","Yes")))</f>
        <v>Yes</v>
      </c>
      <c r="E19" s="8">
        <v>99.990398166000006</v>
      </c>
      <c r="F19" s="9" t="str">
        <f>IF(OR($B19="N/A",$E19="N/A"),"N/A",IF(E19&gt;100,"No",IF(E19&lt;98,"No","Yes")))</f>
        <v>Yes</v>
      </c>
      <c r="G19" s="8">
        <v>99.991355437999999</v>
      </c>
      <c r="H19" s="9" t="str">
        <f>IF($B19="N/A","N/A",IF(G19&gt;100,"No",IF(G19&lt;98,"No","Yes")))</f>
        <v>Yes</v>
      </c>
      <c r="I19" s="10">
        <v>-2E-3</v>
      </c>
      <c r="J19" s="10">
        <v>1E-3</v>
      </c>
      <c r="K19" s="9" t="str">
        <f t="shared" si="0"/>
        <v>Yes</v>
      </c>
    </row>
    <row r="20" spans="1:11" x14ac:dyDescent="0.25">
      <c r="A20" s="90" t="s">
        <v>31</v>
      </c>
      <c r="B20" s="49" t="s">
        <v>218</v>
      </c>
      <c r="C20" s="8">
        <v>95.181238883000006</v>
      </c>
      <c r="D20" s="9" t="str">
        <f>IF($B20="N/A","N/A",IF(C20&gt;100,"No",IF(C20&lt;95,"No","Yes")))</f>
        <v>Yes</v>
      </c>
      <c r="E20" s="8">
        <v>94.330891577000003</v>
      </c>
      <c r="F20" s="9" t="str">
        <f>IF($B20="N/A","N/A",IF(E20&gt;100,"No",IF(E20&lt;95,"No","Yes")))</f>
        <v>No</v>
      </c>
      <c r="G20" s="8">
        <v>94.310685573000001</v>
      </c>
      <c r="H20" s="9" t="str">
        <f>IF($B20="N/A","N/A",IF(G20&gt;100,"No",IF(G20&lt;95,"No","Yes")))</f>
        <v>No</v>
      </c>
      <c r="I20" s="10">
        <v>-0.89300000000000002</v>
      </c>
      <c r="J20" s="10">
        <v>-2.1000000000000001E-2</v>
      </c>
      <c r="K20" s="9" t="str">
        <f t="shared" si="0"/>
        <v>Yes</v>
      </c>
    </row>
    <row r="21" spans="1:11" x14ac:dyDescent="0.25">
      <c r="A21" s="90" t="s">
        <v>317</v>
      </c>
      <c r="B21" s="33" t="s">
        <v>218</v>
      </c>
      <c r="C21" s="8">
        <v>99.843196849999998</v>
      </c>
      <c r="D21" s="9" t="str">
        <f>IF($B21="N/A","N/A",IF(C21&gt;100,"No",IF(C21&lt;95,"No","Yes")))</f>
        <v>Yes</v>
      </c>
      <c r="E21" s="8">
        <v>100</v>
      </c>
      <c r="F21" s="9" t="str">
        <f>IF($B21="N/A","N/A",IF(E21&gt;100,"No",IF(E21&lt;95,"No","Yes")))</f>
        <v>Yes</v>
      </c>
      <c r="G21" s="8">
        <v>100</v>
      </c>
      <c r="H21" s="9" t="str">
        <f>IF($B21="N/A","N/A",IF(G21&gt;100,"No",IF(G21&lt;95,"No","Yes")))</f>
        <v>Yes</v>
      </c>
      <c r="I21" s="10">
        <v>0.157</v>
      </c>
      <c r="J21" s="10">
        <v>0</v>
      </c>
      <c r="K21" s="9" t="str">
        <f t="shared" si="0"/>
        <v>Yes</v>
      </c>
    </row>
    <row r="22" spans="1:11" x14ac:dyDescent="0.25">
      <c r="A22" s="90" t="s">
        <v>1718</v>
      </c>
      <c r="B22" s="33" t="s">
        <v>228</v>
      </c>
      <c r="C22" s="8">
        <v>0.14091560610000001</v>
      </c>
      <c r="D22" s="9" t="str">
        <f>IF($B22="N/A","N/A",IF(C22&gt;5,"No",IF(C22&lt;=0,"No","Yes")))</f>
        <v>Yes</v>
      </c>
      <c r="E22" s="8">
        <v>0</v>
      </c>
      <c r="F22" s="9" t="str">
        <f>IF($B22="N/A","N/A",IF(E22&gt;5,"No",IF(E22&lt;=0,"No","Yes")))</f>
        <v>No</v>
      </c>
      <c r="G22" s="8">
        <v>0</v>
      </c>
      <c r="H22" s="9" t="str">
        <f>IF($B22="N/A","N/A",IF(G22&gt;5,"No",IF(G22&lt;=0,"No","Yes")))</f>
        <v>No</v>
      </c>
      <c r="I22" s="10">
        <v>-100</v>
      </c>
      <c r="J22" s="10" t="s">
        <v>1742</v>
      </c>
      <c r="K22" s="9" t="str">
        <f t="shared" si="0"/>
        <v>N/A</v>
      </c>
    </row>
    <row r="23" spans="1:11" x14ac:dyDescent="0.25">
      <c r="A23" s="90" t="s">
        <v>318</v>
      </c>
      <c r="B23" s="33" t="s">
        <v>227</v>
      </c>
      <c r="C23" s="8">
        <v>99.979622497999998</v>
      </c>
      <c r="D23" s="9" t="str">
        <f>IF($B23="N/A","N/A",IF(C23&gt;100,"No",IF(C23&lt;98,"No","Yes")))</f>
        <v>Yes</v>
      </c>
      <c r="E23" s="8">
        <v>99.986371590999994</v>
      </c>
      <c r="F23" s="9" t="str">
        <f>IF($B23="N/A","N/A",IF(E23&gt;100,"No",IF(E23&lt;98,"No","Yes")))</f>
        <v>Yes</v>
      </c>
      <c r="G23" s="8">
        <v>99.986884111999998</v>
      </c>
      <c r="H23" s="9" t="str">
        <f>IF($B23="N/A","N/A",IF(G23&gt;100,"No",IF(G23&lt;98,"No","Yes")))</f>
        <v>Yes</v>
      </c>
      <c r="I23" s="10">
        <v>6.7999999999999996E-3</v>
      </c>
      <c r="J23" s="10">
        <v>5.0000000000000001E-4</v>
      </c>
      <c r="K23" s="9" t="str">
        <f t="shared" si="0"/>
        <v>Yes</v>
      </c>
    </row>
    <row r="24" spans="1:11" x14ac:dyDescent="0.25">
      <c r="A24" s="90" t="s">
        <v>825</v>
      </c>
      <c r="B24" s="33" t="s">
        <v>229</v>
      </c>
      <c r="C24" s="8">
        <v>4.2611339108999999</v>
      </c>
      <c r="D24" s="9" t="str">
        <f>IF($B24="N/A","N/A",IF(C24&gt;=2,"Yes","No"))</f>
        <v>Yes</v>
      </c>
      <c r="E24" s="8">
        <v>4.0666581994</v>
      </c>
      <c r="F24" s="9" t="str">
        <f>IF($B24="N/A","N/A",IF(E24&gt;=2,"Yes","No"))</f>
        <v>Yes</v>
      </c>
      <c r="G24" s="8">
        <v>4.1909238075999999</v>
      </c>
      <c r="H24" s="9" t="str">
        <f>IF($B24="N/A","N/A",IF(G24&gt;=2,"Yes","No"))</f>
        <v>Yes</v>
      </c>
      <c r="I24" s="10">
        <v>-4.5599999999999996</v>
      </c>
      <c r="J24" s="10">
        <v>3.056</v>
      </c>
      <c r="K24" s="9" t="str">
        <f t="shared" si="0"/>
        <v>Yes</v>
      </c>
    </row>
    <row r="25" spans="1:11" x14ac:dyDescent="0.25">
      <c r="A25" s="90" t="s">
        <v>826</v>
      </c>
      <c r="B25" s="33" t="s">
        <v>230</v>
      </c>
      <c r="C25" s="8">
        <v>16.995536763</v>
      </c>
      <c r="D25" s="9" t="str">
        <f>IF($B25="N/A","N/A",IF(C25&gt;30,"No",IF(C25&lt;5,"No","Yes")))</f>
        <v>Yes</v>
      </c>
      <c r="E25" s="8">
        <v>21.885561521</v>
      </c>
      <c r="F25" s="9" t="str">
        <f>IF($B25="N/A","N/A",IF(E25&gt;30,"No",IF(E25&lt;5,"No","Yes")))</f>
        <v>Yes</v>
      </c>
      <c r="G25" s="8">
        <v>21.729914407999999</v>
      </c>
      <c r="H25" s="9" t="str">
        <f>IF($B25="N/A","N/A",IF(G25&gt;30,"No",IF(G25&lt;5,"No","Yes")))</f>
        <v>Yes</v>
      </c>
      <c r="I25" s="10">
        <v>28.77</v>
      </c>
      <c r="J25" s="10">
        <v>-0.71099999999999997</v>
      </c>
      <c r="K25" s="9" t="str">
        <f t="shared" si="0"/>
        <v>Yes</v>
      </c>
    </row>
    <row r="26" spans="1:11" x14ac:dyDescent="0.25">
      <c r="A26" s="90" t="s">
        <v>827</v>
      </c>
      <c r="B26" s="33" t="s">
        <v>231</v>
      </c>
      <c r="C26" s="8">
        <v>34.544832732000003</v>
      </c>
      <c r="D26" s="9" t="str">
        <f>IF($B26="N/A","N/A",IF(C26&gt;75,"No",IF(C26&lt;15,"No","Yes")))</f>
        <v>Yes</v>
      </c>
      <c r="E26" s="8">
        <v>40.15786327</v>
      </c>
      <c r="F26" s="9" t="str">
        <f>IF($B26="N/A","N/A",IF(E26&gt;75,"No",IF(E26&lt;15,"No","Yes")))</f>
        <v>Yes</v>
      </c>
      <c r="G26" s="8">
        <v>40.278510674000003</v>
      </c>
      <c r="H26" s="9" t="str">
        <f>IF($B26="N/A","N/A",IF(G26&gt;75,"No",IF(G26&lt;15,"No","Yes")))</f>
        <v>Yes</v>
      </c>
      <c r="I26" s="10">
        <v>16.25</v>
      </c>
      <c r="J26" s="10">
        <v>0.3004</v>
      </c>
      <c r="K26" s="9" t="str">
        <f t="shared" si="0"/>
        <v>Yes</v>
      </c>
    </row>
    <row r="27" spans="1:11" x14ac:dyDescent="0.25">
      <c r="A27" s="90" t="s">
        <v>828</v>
      </c>
      <c r="B27" s="33" t="s">
        <v>232</v>
      </c>
      <c r="C27" s="8">
        <v>48.459630505</v>
      </c>
      <c r="D27" s="9" t="str">
        <f>IF($B27="N/A","N/A",IF(C27&gt;70,"No",IF(C27&lt;25,"No","Yes")))</f>
        <v>Yes</v>
      </c>
      <c r="E27" s="8">
        <v>37.956575209999997</v>
      </c>
      <c r="F27" s="9" t="str">
        <f>IF($B27="N/A","N/A",IF(E27&gt;70,"No",IF(E27&lt;25,"No","Yes")))</f>
        <v>Yes</v>
      </c>
      <c r="G27" s="8">
        <v>37.991574917999998</v>
      </c>
      <c r="H27" s="9" t="str">
        <f>IF($B27="N/A","N/A",IF(G27&gt;70,"No",IF(G27&lt;25,"No","Yes")))</f>
        <v>Yes</v>
      </c>
      <c r="I27" s="10">
        <v>-21.7</v>
      </c>
      <c r="J27" s="10">
        <v>9.2200000000000004E-2</v>
      </c>
      <c r="K27" s="9" t="str">
        <f t="shared" si="0"/>
        <v>Yes</v>
      </c>
    </row>
    <row r="28" spans="1:11" x14ac:dyDescent="0.25">
      <c r="A28" s="90" t="s">
        <v>322</v>
      </c>
      <c r="B28" s="33" t="s">
        <v>233</v>
      </c>
      <c r="C28" s="8">
        <v>59.537188940999997</v>
      </c>
      <c r="D28" s="9" t="str">
        <f>IF($B28="N/A","N/A",IF(C28&gt;70,"No",IF(C28&lt;35,"No","Yes")))</f>
        <v>Yes</v>
      </c>
      <c r="E28" s="8">
        <v>55.935946477999998</v>
      </c>
      <c r="F28" s="9" t="str">
        <f>IF($B28="N/A","N/A",IF(E28&gt;70,"No",IF(E28&lt;35,"No","Yes")))</f>
        <v>Yes</v>
      </c>
      <c r="G28" s="8">
        <v>56.035544055999999</v>
      </c>
      <c r="H28" s="9" t="str">
        <f>IF($B28="N/A","N/A",IF(G28&gt;70,"No",IF(G28&lt;35,"No","Yes")))</f>
        <v>Yes</v>
      </c>
      <c r="I28" s="10">
        <v>-6.05</v>
      </c>
      <c r="J28" s="10">
        <v>0.17810000000000001</v>
      </c>
      <c r="K28" s="9" t="str">
        <f t="shared" si="0"/>
        <v>Yes</v>
      </c>
    </row>
    <row r="29" spans="1:11" x14ac:dyDescent="0.25">
      <c r="A29" s="90" t="s">
        <v>829</v>
      </c>
      <c r="B29" s="33" t="s">
        <v>224</v>
      </c>
      <c r="C29" s="8">
        <v>2.0524709799999998</v>
      </c>
      <c r="D29" s="9" t="str">
        <f>IF($B29="N/A","N/A",IF(C29&gt;1,"Yes","No"))</f>
        <v>Yes</v>
      </c>
      <c r="E29" s="8">
        <v>2.0519679719999999</v>
      </c>
      <c r="F29" s="9" t="str">
        <f>IF($B29="N/A","N/A",IF(E29&gt;1,"Yes","No"))</f>
        <v>Yes</v>
      </c>
      <c r="G29" s="8">
        <v>2.0671603283</v>
      </c>
      <c r="H29" s="9" t="str">
        <f>IF($B29="N/A","N/A",IF(G29&gt;1,"Yes","No"))</f>
        <v>Yes</v>
      </c>
      <c r="I29" s="10">
        <v>-2.5000000000000001E-2</v>
      </c>
      <c r="J29" s="10">
        <v>0.74039999999999995</v>
      </c>
      <c r="K29" s="9" t="str">
        <f t="shared" si="0"/>
        <v>Yes</v>
      </c>
    </row>
    <row r="30" spans="1:11" x14ac:dyDescent="0.25">
      <c r="A30" s="90" t="s">
        <v>323</v>
      </c>
      <c r="B30" s="33" t="s">
        <v>217</v>
      </c>
      <c r="C30" s="8">
        <v>0</v>
      </c>
      <c r="D30" s="9" t="str">
        <f>IF($B30="N/A","N/A",IF(C30&gt;15,"No",IF(C30&lt;-15,"No","Yes")))</f>
        <v>N/A</v>
      </c>
      <c r="E30" s="8">
        <v>0</v>
      </c>
      <c r="F30" s="9" t="str">
        <f>IF($B30="N/A","N/A",IF(E30&gt;15,"No",IF(E30&lt;-15,"No","Yes")))</f>
        <v>N/A</v>
      </c>
      <c r="G30" s="8">
        <v>0</v>
      </c>
      <c r="H30" s="9" t="str">
        <f>IF($B30="N/A","N/A",IF(G30&gt;15,"No",IF(G30&lt;-15,"No","Yes")))</f>
        <v>N/A</v>
      </c>
      <c r="I30" s="10" t="s">
        <v>1742</v>
      </c>
      <c r="J30" s="10" t="s">
        <v>1742</v>
      </c>
      <c r="K30" s="9" t="str">
        <f t="shared" si="0"/>
        <v>N/A</v>
      </c>
    </row>
    <row r="31" spans="1:11" x14ac:dyDescent="0.25">
      <c r="A31" s="90" t="s">
        <v>830</v>
      </c>
      <c r="B31" s="33" t="s">
        <v>217</v>
      </c>
      <c r="C31" s="8">
        <v>99.685580196999993</v>
      </c>
      <c r="D31" s="9" t="str">
        <f>IF($B31="N/A","N/A",IF(C31&gt;15,"No",IF(C31&lt;-15,"No","Yes")))</f>
        <v>N/A</v>
      </c>
      <c r="E31" s="8">
        <v>99.977850625000002</v>
      </c>
      <c r="F31" s="9" t="str">
        <f>IF($B31="N/A","N/A",IF(E31&gt;15,"No",IF(E31&lt;-15,"No","Yes")))</f>
        <v>N/A</v>
      </c>
      <c r="G31" s="8">
        <v>99.977657554000004</v>
      </c>
      <c r="H31" s="9" t="str">
        <f>IF($B31="N/A","N/A",IF(G31&gt;15,"No",IF(G31&lt;-15,"No","Yes")))</f>
        <v>N/A</v>
      </c>
      <c r="I31" s="10">
        <v>0.29320000000000002</v>
      </c>
      <c r="J31" s="10">
        <v>0</v>
      </c>
      <c r="K31" s="9" t="str">
        <f t="shared" si="0"/>
        <v>Yes</v>
      </c>
    </row>
    <row r="32" spans="1:11" x14ac:dyDescent="0.25">
      <c r="A32" s="90" t="s">
        <v>324</v>
      </c>
      <c r="B32" s="33" t="s">
        <v>217</v>
      </c>
      <c r="C32" s="8" t="s">
        <v>1742</v>
      </c>
      <c r="D32" s="9" t="str">
        <f>IF($B32="N/A","N/A",IF(C32&gt;15,"No",IF(C32&lt;-15,"No","Yes")))</f>
        <v>N/A</v>
      </c>
      <c r="E32" s="8" t="s">
        <v>1742</v>
      </c>
      <c r="F32" s="9" t="str">
        <f>IF($B32="N/A","N/A",IF(E32&gt;15,"No",IF(E32&lt;-15,"No","Yes")))</f>
        <v>N/A</v>
      </c>
      <c r="G32" s="8" t="s">
        <v>1742</v>
      </c>
      <c r="H32" s="9" t="str">
        <f>IF($B32="N/A","N/A",IF(G32&gt;15,"No",IF(G32&lt;-15,"No","Yes")))</f>
        <v>N/A</v>
      </c>
      <c r="I32" s="10" t="s">
        <v>1742</v>
      </c>
      <c r="J32" s="10" t="s">
        <v>1742</v>
      </c>
      <c r="K32" s="9" t="str">
        <f t="shared" si="0"/>
        <v>N/A</v>
      </c>
    </row>
    <row r="33" spans="1:11" x14ac:dyDescent="0.25">
      <c r="A33" s="90" t="s">
        <v>325</v>
      </c>
      <c r="B33" s="33" t="s">
        <v>217</v>
      </c>
      <c r="C33" s="8">
        <v>100</v>
      </c>
      <c r="D33" s="9" t="str">
        <f>IF($B33="N/A","N/A",IF(C33&gt;15,"No",IF(C33&lt;-15,"No","Yes")))</f>
        <v>N/A</v>
      </c>
      <c r="E33" s="8">
        <v>100</v>
      </c>
      <c r="F33" s="9" t="str">
        <f>IF($B33="N/A","N/A",IF(E33&gt;15,"No",IF(E33&lt;-15,"No","Yes")))</f>
        <v>N/A</v>
      </c>
      <c r="G33" s="8">
        <v>100</v>
      </c>
      <c r="H33" s="9" t="str">
        <f>IF($B33="N/A","N/A",IF(G33&gt;15,"No",IF(G33&lt;-15,"No","Yes")))</f>
        <v>N/A</v>
      </c>
      <c r="I33" s="10">
        <v>0</v>
      </c>
      <c r="J33" s="10">
        <v>0</v>
      </c>
      <c r="K33" s="9" t="str">
        <f t="shared" si="0"/>
        <v>Yes</v>
      </c>
    </row>
    <row r="34" spans="1:11" x14ac:dyDescent="0.25">
      <c r="A34" s="90" t="s">
        <v>326</v>
      </c>
      <c r="B34" s="33" t="s">
        <v>234</v>
      </c>
      <c r="C34" s="8">
        <v>0</v>
      </c>
      <c r="D34" s="9" t="str">
        <f>IF($B34="N/A","N/A",IF(C34&gt;=90,"Yes","No"))</f>
        <v>No</v>
      </c>
      <c r="E34" s="8">
        <v>0</v>
      </c>
      <c r="F34" s="9" t="str">
        <f>IF($B34="N/A","N/A",IF(E34&gt;=90,"Yes","No"))</f>
        <v>No</v>
      </c>
      <c r="G34" s="8">
        <v>0</v>
      </c>
      <c r="H34" s="9" t="str">
        <f>IF($B34="N/A","N/A",IF(G34&gt;=90,"Yes","No"))</f>
        <v>No</v>
      </c>
      <c r="I34" s="10" t="s">
        <v>1742</v>
      </c>
      <c r="J34" s="10" t="s">
        <v>1742</v>
      </c>
      <c r="K34" s="9" t="str">
        <f t="shared" si="0"/>
        <v>N/A</v>
      </c>
    </row>
    <row r="35" spans="1:11" x14ac:dyDescent="0.25">
      <c r="A35" s="90" t="s">
        <v>327</v>
      </c>
      <c r="B35" s="33" t="s">
        <v>217</v>
      </c>
      <c r="C35" s="8">
        <v>22.595886508</v>
      </c>
      <c r="D35" s="9" t="str">
        <f>IF($B35="N/A","N/A",IF(C35&gt;15,"No",IF(C35&lt;-15,"No","Yes")))</f>
        <v>N/A</v>
      </c>
      <c r="E35" s="8">
        <v>15.032754642</v>
      </c>
      <c r="F35" s="9" t="str">
        <f>IF($B35="N/A","N/A",IF(E35&gt;15,"No",IF(E35&lt;-15,"No","Yes")))</f>
        <v>N/A</v>
      </c>
      <c r="G35" s="8">
        <v>14.429861299000001</v>
      </c>
      <c r="H35" s="9" t="str">
        <f>IF($B35="N/A","N/A",IF(G35&gt;15,"No",IF(G35&lt;-15,"No","Yes")))</f>
        <v>N/A</v>
      </c>
      <c r="I35" s="10">
        <v>-33.5</v>
      </c>
      <c r="J35" s="10">
        <v>-4.01</v>
      </c>
      <c r="K35" s="9" t="str">
        <f t="shared" si="0"/>
        <v>Yes</v>
      </c>
    </row>
    <row r="36" spans="1:11" ht="25" x14ac:dyDescent="0.25">
      <c r="A36" s="90" t="s">
        <v>368</v>
      </c>
      <c r="B36" s="33" t="s">
        <v>217</v>
      </c>
      <c r="C36" s="8">
        <v>7.0050252991999997</v>
      </c>
      <c r="D36" s="9" t="str">
        <f>IF($B36="N/A","N/A",IF(C36&gt;15,"No",IF(C36&lt;-15,"No","Yes")))</f>
        <v>N/A</v>
      </c>
      <c r="E36" s="8">
        <v>6.230660823</v>
      </c>
      <c r="F36" s="9" t="str">
        <f>IF($B36="N/A","N/A",IF(E36&gt;15,"No",IF(E36&lt;-15,"No","Yes")))</f>
        <v>N/A</v>
      </c>
      <c r="G36" s="8">
        <v>5.8812833299999996</v>
      </c>
      <c r="H36" s="9" t="str">
        <f>IF($B36="N/A","N/A",IF(G36&gt;15,"No",IF(G36&lt;-15,"No","Yes")))</f>
        <v>N/A</v>
      </c>
      <c r="I36" s="10">
        <v>-11.1</v>
      </c>
      <c r="J36" s="10">
        <v>-5.61</v>
      </c>
      <c r="K36" s="9" t="str">
        <f t="shared" si="0"/>
        <v>Yes</v>
      </c>
    </row>
    <row r="37" spans="1:11" x14ac:dyDescent="0.25">
      <c r="A37" s="90" t="s">
        <v>373</v>
      </c>
      <c r="B37" s="33" t="s">
        <v>235</v>
      </c>
      <c r="C37" s="8">
        <v>89.379176955999995</v>
      </c>
      <c r="D37" s="9" t="str">
        <f>IF($B37="N/A","N/A",IF(C37&gt;90,"No",IF(C37&lt;75,"No","Yes")))</f>
        <v>Yes</v>
      </c>
      <c r="E37" s="8">
        <v>89.345062025000004</v>
      </c>
      <c r="F37" s="9" t="str">
        <f>IF($B37="N/A","N/A",IF(E37&gt;90,"No",IF(E37&lt;75,"No","Yes")))</f>
        <v>Yes</v>
      </c>
      <c r="G37" s="8">
        <v>88.973413499000003</v>
      </c>
      <c r="H37" s="9" t="str">
        <f>IF($B37="N/A","N/A",IF(G37&gt;90,"No",IF(G37&lt;75,"No","Yes")))</f>
        <v>Yes</v>
      </c>
      <c r="I37" s="10">
        <v>-3.7999999999999999E-2</v>
      </c>
      <c r="J37" s="10">
        <v>-0.41599999999999998</v>
      </c>
      <c r="K37" s="9" t="str">
        <f>IF(J37="Div by 0", "N/A", IF(J37="N/A","N/A", IF(J37&gt;30, "No", IF(J37&lt;-30, "No", "Yes"))))</f>
        <v>Yes</v>
      </c>
    </row>
    <row r="38" spans="1:11" x14ac:dyDescent="0.25">
      <c r="A38" s="90" t="s">
        <v>374</v>
      </c>
      <c r="B38" s="33" t="s">
        <v>236</v>
      </c>
      <c r="C38" s="8">
        <v>7.6298202289999999</v>
      </c>
      <c r="D38" s="9" t="str">
        <f>IF($B38="N/A","N/A",IF(C38&gt;10,"No",IF(C38&lt;1,"No","Yes")))</f>
        <v>Yes</v>
      </c>
      <c r="E38" s="8">
        <v>7.3745179724999996</v>
      </c>
      <c r="F38" s="9" t="str">
        <f>IF($B38="N/A","N/A",IF(E38&gt;10,"No",IF(E38&lt;1,"No","Yes")))</f>
        <v>Yes</v>
      </c>
      <c r="G38" s="8">
        <v>7.4396892726999999</v>
      </c>
      <c r="H38" s="9" t="str">
        <f>IF($B38="N/A","N/A",IF(G38&gt;10,"No",IF(G38&lt;1,"No","Yes")))</f>
        <v>Yes</v>
      </c>
      <c r="I38" s="10">
        <v>-3.35</v>
      </c>
      <c r="J38" s="10">
        <v>0.88370000000000004</v>
      </c>
      <c r="K38" s="9" t="str">
        <f>IF(J38="Div by 0", "N/A", IF(J38="N/A","N/A", IF(J38&gt;30, "No", IF(J38&lt;-30, "No", "Yes"))))</f>
        <v>Yes</v>
      </c>
    </row>
    <row r="39" spans="1:11" x14ac:dyDescent="0.25">
      <c r="A39" s="90" t="s">
        <v>375</v>
      </c>
      <c r="B39" s="33" t="s">
        <v>237</v>
      </c>
      <c r="C39" s="8">
        <v>1.1079834907999999</v>
      </c>
      <c r="D39" s="9" t="str">
        <f>IF($B39="N/A","N/A",IF(C39&gt;2,"No",IF(C39&lt;=0,"No","Yes")))</f>
        <v>Yes</v>
      </c>
      <c r="E39" s="8">
        <v>1.0518653885</v>
      </c>
      <c r="F39" s="9" t="str">
        <f>IF($B39="N/A","N/A",IF(E39&gt;2,"No",IF(E39&lt;=0,"No","Yes")))</f>
        <v>Yes</v>
      </c>
      <c r="G39" s="8">
        <v>1.2230565384000001</v>
      </c>
      <c r="H39" s="9" t="str">
        <f>IF($B39="N/A","N/A",IF(G39&gt;2,"No",IF(G39&lt;=0,"No","Yes")))</f>
        <v>Yes</v>
      </c>
      <c r="I39" s="10">
        <v>-5.0599999999999996</v>
      </c>
      <c r="J39" s="10">
        <v>16.28</v>
      </c>
      <c r="K39" s="9" t="str">
        <f>IF(J39="Div by 0", "N/A", IF(J39="N/A","N/A", IF(J39&gt;30, "No", IF(J39&lt;-30, "No", "Yes"))))</f>
        <v>Yes</v>
      </c>
    </row>
    <row r="40" spans="1:11" x14ac:dyDescent="0.25">
      <c r="A40" s="90" t="s">
        <v>376</v>
      </c>
      <c r="B40" s="33" t="s">
        <v>238</v>
      </c>
      <c r="C40" s="8">
        <v>0.92354982990000001</v>
      </c>
      <c r="D40" s="9" t="str">
        <f>IF($B40="N/A","N/A",IF(C40&gt;3,"No",IF(C40&lt;=0,"No","Yes")))</f>
        <v>Yes</v>
      </c>
      <c r="E40" s="8">
        <v>0.96297099320000001</v>
      </c>
      <c r="F40" s="9" t="str">
        <f>IF($B40="N/A","N/A",IF(E40&gt;3,"No",IF(E40&lt;=0,"No","Yes")))</f>
        <v>Yes</v>
      </c>
      <c r="G40" s="8">
        <v>0.9544789266</v>
      </c>
      <c r="H40" s="9" t="str">
        <f>IF($B40="N/A","N/A",IF(G40&gt;3,"No",IF(G40&lt;=0,"No","Yes")))</f>
        <v>Yes</v>
      </c>
      <c r="I40" s="10">
        <v>4.2679999999999998</v>
      </c>
      <c r="J40" s="10">
        <v>-0.88200000000000001</v>
      </c>
      <c r="K40" s="9" t="str">
        <f>IF(J40="Div by 0", "N/A", IF(J40="N/A","N/A", IF(J40&gt;30, "No", IF(J40&lt;-30, "No", "Yes"))))</f>
        <v>Yes</v>
      </c>
    </row>
    <row r="41" spans="1:11" s="100" customFormat="1" x14ac:dyDescent="0.25">
      <c r="A41" s="148" t="s">
        <v>1648</v>
      </c>
      <c r="B41" s="149"/>
      <c r="C41" s="149"/>
      <c r="D41" s="149"/>
      <c r="E41" s="149"/>
      <c r="F41" s="149"/>
      <c r="G41" s="149"/>
      <c r="H41" s="149"/>
      <c r="I41" s="149"/>
      <c r="J41" s="149"/>
      <c r="K41" s="150"/>
    </row>
    <row r="42" spans="1:11" ht="16.5" customHeight="1" x14ac:dyDescent="0.25">
      <c r="A42" s="145" t="s">
        <v>1646</v>
      </c>
      <c r="B42" s="146"/>
      <c r="C42" s="146"/>
      <c r="D42" s="146"/>
      <c r="E42" s="146"/>
      <c r="F42" s="146"/>
      <c r="G42" s="146"/>
      <c r="H42" s="146"/>
      <c r="I42" s="146"/>
      <c r="J42" s="146"/>
      <c r="K42" s="147"/>
    </row>
  </sheetData>
  <mergeCells count="5">
    <mergeCell ref="A1:K1"/>
    <mergeCell ref="A2:K2"/>
    <mergeCell ref="A4:K4"/>
    <mergeCell ref="A42:K42"/>
    <mergeCell ref="A41:K41"/>
  </mergeCells>
  <phoneticPr fontId="0" type="noConversion"/>
  <printOptions headings="1"/>
  <pageMargins left="0.75" right="0.75" top="1" bottom="0.75" header="0.5" footer="0.5"/>
  <pageSetup scale="63" fitToHeight="3" orientation="landscape" useFirstPageNumber="1" r:id="rId1"/>
  <headerFooter alignWithMargins="0">
    <oddFooter>&amp;R&amp;A Page &amp;P</oddFooter>
  </headerFooter>
  <rowBreaks count="1" manualBreakCount="1">
    <brk id="34"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K42"/>
  <sheetViews>
    <sheetView showGridLines="0" zoomScaleNormal="100" workbookViewId="0">
      <pane xSplit="2" ySplit="5" topLeftCell="C6"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36" customWidth="1"/>
    <col min="2" max="2" width="10.7265625" style="18"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18"/>
  </cols>
  <sheetData>
    <row r="1" spans="1:11" s="17" customFormat="1" ht="18.75" customHeight="1" x14ac:dyDescent="0.25">
      <c r="A1" s="136" t="s">
        <v>1677</v>
      </c>
      <c r="B1" s="137"/>
      <c r="C1" s="137"/>
      <c r="D1" s="137"/>
      <c r="E1" s="137"/>
      <c r="F1" s="137"/>
      <c r="G1" s="137"/>
      <c r="H1" s="137"/>
      <c r="I1" s="137"/>
      <c r="J1" s="137"/>
      <c r="K1" s="138"/>
    </row>
    <row r="2" spans="1:11" ht="13" x14ac:dyDescent="0.3">
      <c r="A2" s="142" t="s">
        <v>1590</v>
      </c>
      <c r="B2" s="143"/>
      <c r="C2" s="143"/>
      <c r="D2" s="143"/>
      <c r="E2" s="143"/>
      <c r="F2" s="143"/>
      <c r="G2" s="143"/>
      <c r="H2" s="143"/>
      <c r="I2" s="143"/>
      <c r="J2" s="143"/>
      <c r="K2" s="144"/>
    </row>
    <row r="3" spans="1:11" ht="13" x14ac:dyDescent="0.3">
      <c r="A3" s="134" t="s">
        <v>1741</v>
      </c>
      <c r="B3" s="19"/>
      <c r="C3" s="19"/>
      <c r="D3" s="19"/>
      <c r="E3" s="19"/>
      <c r="F3" s="19"/>
      <c r="G3" s="19"/>
      <c r="H3" s="19"/>
      <c r="I3" s="19"/>
      <c r="J3" s="19"/>
      <c r="K3" s="20"/>
    </row>
    <row r="4" spans="1:11" ht="13" x14ac:dyDescent="0.3">
      <c r="A4" s="139" t="s">
        <v>650</v>
      </c>
      <c r="B4" s="140"/>
      <c r="C4" s="140"/>
      <c r="D4" s="140"/>
      <c r="E4" s="140"/>
      <c r="F4" s="140"/>
      <c r="G4" s="140"/>
      <c r="H4" s="140"/>
      <c r="I4" s="140"/>
      <c r="J4" s="140"/>
      <c r="K4" s="141"/>
    </row>
    <row r="5" spans="1:11" ht="52" x14ac:dyDescent="0.3">
      <c r="A5" s="21" t="s">
        <v>11</v>
      </c>
      <c r="B5" s="22" t="s">
        <v>216</v>
      </c>
      <c r="C5" s="22" t="s">
        <v>1670</v>
      </c>
      <c r="D5" s="22" t="s">
        <v>1671</v>
      </c>
      <c r="E5" s="22" t="s">
        <v>651</v>
      </c>
      <c r="F5" s="22" t="s">
        <v>1672</v>
      </c>
      <c r="G5" s="22" t="s">
        <v>652</v>
      </c>
      <c r="H5" s="22" t="s">
        <v>1673</v>
      </c>
      <c r="I5" s="23" t="s">
        <v>1674</v>
      </c>
      <c r="J5" s="23" t="s">
        <v>1675</v>
      </c>
      <c r="K5" s="22" t="s">
        <v>653</v>
      </c>
    </row>
    <row r="6" spans="1:11" x14ac:dyDescent="0.25">
      <c r="A6" s="90" t="s">
        <v>305</v>
      </c>
      <c r="B6" s="33" t="s">
        <v>217</v>
      </c>
      <c r="C6" s="34">
        <v>107570</v>
      </c>
      <c r="D6" s="9" t="str">
        <f>IF($B6="N/A","N/A",IF(C6&gt;15,"No",IF(C6&lt;-15,"No","Yes")))</f>
        <v>N/A</v>
      </c>
      <c r="E6" s="34">
        <v>108723</v>
      </c>
      <c r="F6" s="9" t="str">
        <f>IF($B6="N/A","N/A",IF(E6&gt;15,"No",IF(E6&lt;-15,"No","Yes")))</f>
        <v>N/A</v>
      </c>
      <c r="G6" s="34">
        <v>119642</v>
      </c>
      <c r="H6" s="9" t="str">
        <f>IF($B6="N/A","N/A",IF(G6&gt;15,"No",IF(G6&lt;-15,"No","Yes")))</f>
        <v>N/A</v>
      </c>
      <c r="I6" s="10">
        <v>1.0720000000000001</v>
      </c>
      <c r="J6" s="10">
        <v>10.039999999999999</v>
      </c>
      <c r="K6" s="9" t="str">
        <f t="shared" ref="K6:K31" si="0">IF(J6="Div by 0", "N/A", IF(J6="N/A","N/A", IF(J6&gt;30, "No", IF(J6&lt;-30, "No", "Yes"))))</f>
        <v>Yes</v>
      </c>
    </row>
    <row r="7" spans="1:11" x14ac:dyDescent="0.25">
      <c r="A7" s="90" t="s">
        <v>311</v>
      </c>
      <c r="B7" s="33" t="s">
        <v>217</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5">
      <c r="A8" s="90" t="s">
        <v>312</v>
      </c>
      <c r="B8" s="33" t="s">
        <v>221</v>
      </c>
      <c r="C8" s="8">
        <v>0</v>
      </c>
      <c r="D8" s="9" t="str">
        <f>IF($B8="N/A","N/A",IF(C8=0,"Yes","No"))</f>
        <v>Yes</v>
      </c>
      <c r="E8" s="8">
        <v>0</v>
      </c>
      <c r="F8" s="9" t="str">
        <f>IF($B8="N/A","N/A",IF(E8=0,"Yes","No"))</f>
        <v>Yes</v>
      </c>
      <c r="G8" s="8">
        <v>0</v>
      </c>
      <c r="H8" s="9" t="str">
        <f>IF($B8="N/A","N/A",IF(G8=0,"Yes","No"))</f>
        <v>Yes</v>
      </c>
      <c r="I8" s="10" t="s">
        <v>1742</v>
      </c>
      <c r="J8" s="10" t="s">
        <v>1742</v>
      </c>
      <c r="K8" s="9" t="str">
        <f t="shared" si="0"/>
        <v>N/A</v>
      </c>
    </row>
    <row r="9" spans="1:11" x14ac:dyDescent="0.25">
      <c r="A9" s="90" t="s">
        <v>818</v>
      </c>
      <c r="B9" s="33" t="s">
        <v>217</v>
      </c>
      <c r="C9" s="76">
        <v>1055.0466300999999</v>
      </c>
      <c r="D9" s="9" t="str">
        <f>IF($B9="N/A","N/A",IF(C9&gt;15,"No",IF(C9&lt;-15,"No","Yes")))</f>
        <v>N/A</v>
      </c>
      <c r="E9" s="76">
        <v>1074.4052959999999</v>
      </c>
      <c r="F9" s="9" t="str">
        <f>IF($B9="N/A","N/A",IF(E9&gt;15,"No",IF(E9&lt;-15,"No","Yes")))</f>
        <v>N/A</v>
      </c>
      <c r="G9" s="76">
        <v>1105.3597482</v>
      </c>
      <c r="H9" s="9" t="str">
        <f>IF($B9="N/A","N/A",IF(G9&gt;15,"No",IF(G9&lt;-15,"No","Yes")))</f>
        <v>N/A</v>
      </c>
      <c r="I9" s="10">
        <v>1.835</v>
      </c>
      <c r="J9" s="10">
        <v>2.8809999999999998</v>
      </c>
      <c r="K9" s="9" t="str">
        <f t="shared" si="0"/>
        <v>Yes</v>
      </c>
    </row>
    <row r="10" spans="1:11" x14ac:dyDescent="0.25">
      <c r="A10" s="90" t="s">
        <v>313</v>
      </c>
      <c r="B10" s="33" t="s">
        <v>217</v>
      </c>
      <c r="C10" s="8">
        <v>0.60704657429999997</v>
      </c>
      <c r="D10" s="9" t="str">
        <f>IF($B10="N/A","N/A",IF(C10&gt;15,"No",IF(C10&lt;-15,"No","Yes")))</f>
        <v>N/A</v>
      </c>
      <c r="E10" s="8">
        <v>0.44792730149999999</v>
      </c>
      <c r="F10" s="9" t="str">
        <f>IF($B10="N/A","N/A",IF(E10&gt;15,"No",IF(E10&lt;-15,"No","Yes")))</f>
        <v>N/A</v>
      </c>
      <c r="G10" s="8">
        <v>0.1512846659</v>
      </c>
      <c r="H10" s="9" t="str">
        <f>IF($B10="N/A","N/A",IF(G10&gt;15,"No",IF(G10&lt;-15,"No","Yes")))</f>
        <v>N/A</v>
      </c>
      <c r="I10" s="10">
        <v>-26.2</v>
      </c>
      <c r="J10" s="10">
        <v>-66.2</v>
      </c>
      <c r="K10" s="9" t="str">
        <f t="shared" si="0"/>
        <v>No</v>
      </c>
    </row>
    <row r="11" spans="1:11" x14ac:dyDescent="0.25">
      <c r="A11" s="90" t="s">
        <v>820</v>
      </c>
      <c r="B11" s="33" t="s">
        <v>217</v>
      </c>
      <c r="C11" s="76">
        <v>223.36140888</v>
      </c>
      <c r="D11" s="9" t="str">
        <f>IF($B11="N/A","N/A",IF(C11&gt;15,"No",IF(C11&lt;-15,"No","Yes")))</f>
        <v>N/A</v>
      </c>
      <c r="E11" s="76">
        <v>375.32443532000002</v>
      </c>
      <c r="F11" s="9" t="str">
        <f>IF($B11="N/A","N/A",IF(E11&gt;15,"No",IF(E11&lt;-15,"No","Yes")))</f>
        <v>N/A</v>
      </c>
      <c r="G11" s="76">
        <v>673.81215469999995</v>
      </c>
      <c r="H11" s="9" t="str">
        <f>IF($B11="N/A","N/A",IF(G11&gt;15,"No",IF(G11&lt;-15,"No","Yes")))</f>
        <v>N/A</v>
      </c>
      <c r="I11" s="10">
        <v>68.03</v>
      </c>
      <c r="J11" s="10">
        <v>79.53</v>
      </c>
      <c r="K11" s="9" t="str">
        <f t="shared" si="0"/>
        <v>No</v>
      </c>
    </row>
    <row r="12" spans="1:11" x14ac:dyDescent="0.25">
      <c r="A12" s="90" t="s">
        <v>314</v>
      </c>
      <c r="B12" s="33" t="s">
        <v>218</v>
      </c>
      <c r="C12" s="8">
        <v>98.290415542999995</v>
      </c>
      <c r="D12" s="9" t="str">
        <f>IF($B12="N/A","N/A",IF(C12&gt;100,"No",IF(C12&lt;95,"No","Yes")))</f>
        <v>Yes</v>
      </c>
      <c r="E12" s="8">
        <v>99.043440669999995</v>
      </c>
      <c r="F12" s="9" t="str">
        <f>IF($B12="N/A","N/A",IF(E12&gt;100,"No",IF(E12&lt;95,"No","Yes")))</f>
        <v>Yes</v>
      </c>
      <c r="G12" s="8">
        <v>99.017903411999995</v>
      </c>
      <c r="H12" s="9" t="str">
        <f>IF($B12="N/A","N/A",IF(G12&gt;100,"No",IF(G12&lt;95,"No","Yes")))</f>
        <v>Yes</v>
      </c>
      <c r="I12" s="10">
        <v>0.7661</v>
      </c>
      <c r="J12" s="10">
        <v>-2.5999999999999999E-2</v>
      </c>
      <c r="K12" s="9" t="str">
        <f t="shared" si="0"/>
        <v>Yes</v>
      </c>
    </row>
    <row r="13" spans="1:11" x14ac:dyDescent="0.25">
      <c r="A13" s="90" t="s">
        <v>821</v>
      </c>
      <c r="B13" s="33" t="s">
        <v>224</v>
      </c>
      <c r="C13" s="8">
        <v>1.2686534697</v>
      </c>
      <c r="D13" s="9" t="str">
        <f>IF($B13="N/A","N/A",IF(C13&gt;1,"Yes","No"))</f>
        <v>Yes</v>
      </c>
      <c r="E13" s="8">
        <v>1.2724849790999999</v>
      </c>
      <c r="F13" s="9" t="str">
        <f>IF($B13="N/A","N/A",IF(E13&gt;1,"Yes","No"))</f>
        <v>Yes</v>
      </c>
      <c r="G13" s="8">
        <v>1.2677032423000001</v>
      </c>
      <c r="H13" s="9" t="str">
        <f>IF($B13="N/A","N/A",IF(G13&gt;1,"Yes","No"))</f>
        <v>Yes</v>
      </c>
      <c r="I13" s="10">
        <v>0.30199999999999999</v>
      </c>
      <c r="J13" s="10">
        <v>-0.376</v>
      </c>
      <c r="K13" s="9" t="str">
        <f t="shared" si="0"/>
        <v>Yes</v>
      </c>
    </row>
    <row r="14" spans="1:11" x14ac:dyDescent="0.25">
      <c r="A14" s="90" t="s">
        <v>315</v>
      </c>
      <c r="B14" s="33" t="s">
        <v>218</v>
      </c>
      <c r="C14" s="8">
        <v>99.083387561999999</v>
      </c>
      <c r="D14" s="9" t="str">
        <f>IF($B14="N/A","N/A",IF(C14&gt;100,"No",IF(C14&lt;95,"No","Yes")))</f>
        <v>Yes</v>
      </c>
      <c r="E14" s="8">
        <v>98.417078262999993</v>
      </c>
      <c r="F14" s="9" t="str">
        <f>IF($B14="N/A","N/A",IF(E14&gt;100,"No",IF(E14&lt;95,"No","Yes")))</f>
        <v>Yes</v>
      </c>
      <c r="G14" s="8">
        <v>98.448705304000001</v>
      </c>
      <c r="H14" s="9" t="str">
        <f>IF($B14="N/A","N/A",IF(G14&gt;100,"No",IF(G14&lt;95,"No","Yes")))</f>
        <v>Yes</v>
      </c>
      <c r="I14" s="10">
        <v>-0.67200000000000004</v>
      </c>
      <c r="J14" s="10">
        <v>3.2099999999999997E-2</v>
      </c>
      <c r="K14" s="9" t="str">
        <f t="shared" si="0"/>
        <v>Yes</v>
      </c>
    </row>
    <row r="15" spans="1:11" x14ac:dyDescent="0.25">
      <c r="A15" s="90" t="s">
        <v>822</v>
      </c>
      <c r="B15" s="33" t="s">
        <v>225</v>
      </c>
      <c r="C15" s="8">
        <v>14.370815507</v>
      </c>
      <c r="D15" s="9" t="str">
        <f>IF($B15="N/A","N/A",IF(C15&gt;3,"Yes","No"))</f>
        <v>Yes</v>
      </c>
      <c r="E15" s="8">
        <v>14.487103045</v>
      </c>
      <c r="F15" s="9" t="str">
        <f>IF($B15="N/A","N/A",IF(E15&gt;3,"Yes","No"))</f>
        <v>Yes</v>
      </c>
      <c r="G15" s="8">
        <v>14.455088041</v>
      </c>
      <c r="H15" s="9" t="str">
        <f>IF($B15="N/A","N/A",IF(G15&gt;3,"Yes","No"))</f>
        <v>Yes</v>
      </c>
      <c r="I15" s="10">
        <v>0.80920000000000003</v>
      </c>
      <c r="J15" s="10">
        <v>-0.221</v>
      </c>
      <c r="K15" s="9" t="str">
        <f t="shared" si="0"/>
        <v>Yes</v>
      </c>
    </row>
    <row r="16" spans="1:11" x14ac:dyDescent="0.25">
      <c r="A16" s="90" t="s">
        <v>823</v>
      </c>
      <c r="B16" s="33" t="s">
        <v>226</v>
      </c>
      <c r="C16" s="8">
        <v>5.8019039826999999</v>
      </c>
      <c r="D16" s="9" t="str">
        <f>IF($B16="N/A","N/A",IF(C16&gt;=8,"No",IF(C16&lt;2,"No","Yes")))</f>
        <v>Yes</v>
      </c>
      <c r="E16" s="8">
        <v>5.6052154716000002</v>
      </c>
      <c r="F16" s="9" t="str">
        <f>IF($B16="N/A","N/A",IF(E16&gt;=8,"No",IF(E16&lt;2,"No","Yes")))</f>
        <v>Yes</v>
      </c>
      <c r="G16" s="8">
        <v>5.4926487181999999</v>
      </c>
      <c r="H16" s="9" t="str">
        <f>IF($B16="N/A","N/A",IF(G16&gt;=8,"No",IF(G16&lt;2,"No","Yes")))</f>
        <v>Yes</v>
      </c>
      <c r="I16" s="10">
        <v>-3.39</v>
      </c>
      <c r="J16" s="10">
        <v>-2.0099999999999998</v>
      </c>
      <c r="K16" s="9" t="str">
        <f t="shared" si="0"/>
        <v>Yes</v>
      </c>
    </row>
    <row r="17" spans="1:11" x14ac:dyDescent="0.25">
      <c r="A17" s="90" t="s">
        <v>316</v>
      </c>
      <c r="B17" s="33" t="s">
        <v>227</v>
      </c>
      <c r="C17" s="8">
        <v>98.876080692000002</v>
      </c>
      <c r="D17" s="9" t="str">
        <f>IF(OR($B17="N/A",$C17="N/A"),"N/A",IF(C17&gt;100,"No",IF(C17&lt;98,"No","Yes")))</f>
        <v>Yes</v>
      </c>
      <c r="E17" s="8">
        <v>99.971487174000004</v>
      </c>
      <c r="F17" s="9" t="str">
        <f>IF(OR($B17="N/A",$E17="N/A"),"N/A",IF(E17&gt;100,"No",IF(E17&lt;98,"No","Yes")))</f>
        <v>Yes</v>
      </c>
      <c r="G17" s="8">
        <v>99.964895271000003</v>
      </c>
      <c r="H17" s="9" t="str">
        <f>IF($B17="N/A","N/A",IF(G17&gt;100,"No",IF(G17&lt;98,"No","Yes")))</f>
        <v>Yes</v>
      </c>
      <c r="I17" s="10">
        <v>1.1080000000000001</v>
      </c>
      <c r="J17" s="10">
        <v>-7.0000000000000001E-3</v>
      </c>
      <c r="K17" s="9" t="str">
        <f t="shared" si="0"/>
        <v>Yes</v>
      </c>
    </row>
    <row r="18" spans="1:11" x14ac:dyDescent="0.25">
      <c r="A18" s="90" t="s">
        <v>31</v>
      </c>
      <c r="B18" s="33" t="s">
        <v>218</v>
      </c>
      <c r="C18" s="8">
        <v>98.784047596999997</v>
      </c>
      <c r="D18" s="9" t="str">
        <f>IF($B18="N/A","N/A",IF(C18&gt;100,"No",IF(C18&lt;95,"No","Yes")))</f>
        <v>Yes</v>
      </c>
      <c r="E18" s="8">
        <v>99.826163737000002</v>
      </c>
      <c r="F18" s="9" t="str">
        <f>IF($B18="N/A","N/A",IF(E18&gt;100,"No",IF(E18&lt;95,"No","Yes")))</f>
        <v>Yes</v>
      </c>
      <c r="G18" s="8">
        <v>99.877133447999995</v>
      </c>
      <c r="H18" s="9" t="str">
        <f>IF($B18="N/A","N/A",IF(G18&gt;100,"No",IF(G18&lt;95,"No","Yes")))</f>
        <v>Yes</v>
      </c>
      <c r="I18" s="10">
        <v>1.0549999999999999</v>
      </c>
      <c r="J18" s="10">
        <v>5.11E-2</v>
      </c>
      <c r="K18" s="9" t="str">
        <f t="shared" si="0"/>
        <v>Yes</v>
      </c>
    </row>
    <row r="19" spans="1:11" x14ac:dyDescent="0.25">
      <c r="A19" s="90" t="s">
        <v>317</v>
      </c>
      <c r="B19" s="33" t="s">
        <v>218</v>
      </c>
      <c r="C19" s="8">
        <v>100</v>
      </c>
      <c r="D19" s="9" t="str">
        <f>IF($B19="N/A","N/A",IF(C19&gt;100,"No",IF(C19&lt;95,"No","Yes")))</f>
        <v>Yes</v>
      </c>
      <c r="E19" s="8">
        <v>100</v>
      </c>
      <c r="F19" s="9" t="str">
        <f>IF($B19="N/A","N/A",IF(E19&gt;100,"No",IF(E19&lt;95,"No","Yes")))</f>
        <v>Yes</v>
      </c>
      <c r="G19" s="8">
        <v>100</v>
      </c>
      <c r="H19" s="9" t="str">
        <f>IF($B19="N/A","N/A",IF(G19&gt;100,"No",IF(G19&lt;95,"No","Yes")))</f>
        <v>Yes</v>
      </c>
      <c r="I19" s="10">
        <v>0</v>
      </c>
      <c r="J19" s="10">
        <v>0</v>
      </c>
      <c r="K19" s="9" t="str">
        <f t="shared" si="0"/>
        <v>Yes</v>
      </c>
    </row>
    <row r="20" spans="1:11" x14ac:dyDescent="0.25">
      <c r="A20" s="90" t="s">
        <v>318</v>
      </c>
      <c r="B20" s="33" t="s">
        <v>227</v>
      </c>
      <c r="C20" s="8">
        <v>98.895602862999993</v>
      </c>
      <c r="D20" s="9" t="str">
        <f>IF($B20="N/A","N/A",IF(C20&gt;100,"No",IF(C20&lt;98,"No","Yes")))</f>
        <v>Yes</v>
      </c>
      <c r="E20" s="8">
        <v>99.996320925999996</v>
      </c>
      <c r="F20" s="9" t="str">
        <f>IF($B20="N/A","N/A",IF(E20&gt;100,"No",IF(E20&lt;98,"No","Yes")))</f>
        <v>Yes</v>
      </c>
      <c r="G20" s="8">
        <v>99.994985038999999</v>
      </c>
      <c r="H20" s="9" t="str">
        <f>IF($B20="N/A","N/A",IF(G20&gt;100,"No",IF(G20&lt;98,"No","Yes")))</f>
        <v>Yes</v>
      </c>
      <c r="I20" s="10">
        <v>1.113</v>
      </c>
      <c r="J20" s="10">
        <v>-1E-3</v>
      </c>
      <c r="K20" s="9" t="str">
        <f t="shared" si="0"/>
        <v>Yes</v>
      </c>
    </row>
    <row r="21" spans="1:11" x14ac:dyDescent="0.25">
      <c r="A21" s="90" t="s">
        <v>825</v>
      </c>
      <c r="B21" s="33" t="s">
        <v>229</v>
      </c>
      <c r="C21" s="8">
        <v>6.7545355417000001</v>
      </c>
      <c r="D21" s="9" t="str">
        <f>IF($B21="N/A","N/A",IF(C21&gt;=2,"Yes","No"))</f>
        <v>Yes</v>
      </c>
      <c r="E21" s="8">
        <v>6.4330705763999996</v>
      </c>
      <c r="F21" s="9" t="str">
        <f>IF($B21="N/A","N/A",IF(E21&gt;=2,"Yes","No"))</f>
        <v>Yes</v>
      </c>
      <c r="G21" s="8">
        <v>6.5538968204000003</v>
      </c>
      <c r="H21" s="9" t="str">
        <f>IF($B21="N/A","N/A",IF(G21&gt;=2,"Yes","No"))</f>
        <v>Yes</v>
      </c>
      <c r="I21" s="10">
        <v>-4.76</v>
      </c>
      <c r="J21" s="10">
        <v>1.8779999999999999</v>
      </c>
      <c r="K21" s="9" t="str">
        <f t="shared" si="0"/>
        <v>Yes</v>
      </c>
    </row>
    <row r="22" spans="1:11" x14ac:dyDescent="0.25">
      <c r="A22" s="90" t="s">
        <v>826</v>
      </c>
      <c r="B22" s="33" t="s">
        <v>230</v>
      </c>
      <c r="C22" s="8">
        <v>15.040138368999999</v>
      </c>
      <c r="D22" s="9" t="str">
        <f>IF($B22="N/A","N/A",IF(C22&gt;30,"No",IF(C22&lt;5,"No","Yes")))</f>
        <v>Yes</v>
      </c>
      <c r="E22" s="8">
        <v>20.526310947999999</v>
      </c>
      <c r="F22" s="9" t="str">
        <f>IF($B22="N/A","N/A",IF(E22&gt;30,"No",IF(E22&lt;5,"No","Yes")))</f>
        <v>Yes</v>
      </c>
      <c r="G22" s="8">
        <v>20.24808586</v>
      </c>
      <c r="H22" s="9" t="str">
        <f>IF($B22="N/A","N/A",IF(G22&gt;30,"No",IF(G22&lt;5,"No","Yes")))</f>
        <v>Yes</v>
      </c>
      <c r="I22" s="10">
        <v>36.479999999999997</v>
      </c>
      <c r="J22" s="10">
        <v>-1.36</v>
      </c>
      <c r="K22" s="9" t="str">
        <f t="shared" si="0"/>
        <v>Yes</v>
      </c>
    </row>
    <row r="23" spans="1:11" x14ac:dyDescent="0.25">
      <c r="A23" s="90" t="s">
        <v>827</v>
      </c>
      <c r="B23" s="33" t="s">
        <v>231</v>
      </c>
      <c r="C23" s="8">
        <v>38.293132297</v>
      </c>
      <c r="D23" s="9" t="str">
        <f>IF($B23="N/A","N/A",IF(C23&gt;75,"No",IF(C23&lt;15,"No","Yes")))</f>
        <v>Yes</v>
      </c>
      <c r="E23" s="8">
        <v>37.457114212</v>
      </c>
      <c r="F23" s="9" t="str">
        <f>IF($B23="N/A","N/A",IF(E23&gt;75,"No",IF(E23&lt;15,"No","Yes")))</f>
        <v>Yes</v>
      </c>
      <c r="G23" s="8">
        <v>37.400949547000003</v>
      </c>
      <c r="H23" s="9" t="str">
        <f>IF($B23="N/A","N/A",IF(G23&gt;75,"No",IF(G23&lt;15,"No","Yes")))</f>
        <v>Yes</v>
      </c>
      <c r="I23" s="10">
        <v>-2.1800000000000002</v>
      </c>
      <c r="J23" s="10">
        <v>-0.15</v>
      </c>
      <c r="K23" s="9" t="str">
        <f t="shared" si="0"/>
        <v>Yes</v>
      </c>
    </row>
    <row r="24" spans="1:11" x14ac:dyDescent="0.25">
      <c r="A24" s="90" t="s">
        <v>828</v>
      </c>
      <c r="B24" s="33" t="s">
        <v>232</v>
      </c>
      <c r="C24" s="8">
        <v>46.666729334000003</v>
      </c>
      <c r="D24" s="9" t="str">
        <f>IF($B24="N/A","N/A",IF(C24&gt;70,"No",IF(C24&lt;25,"No","Yes")))</f>
        <v>Yes</v>
      </c>
      <c r="E24" s="8">
        <v>42.016574839999997</v>
      </c>
      <c r="F24" s="9" t="str">
        <f>IF($B24="N/A","N/A",IF(E24&gt;70,"No",IF(E24&lt;25,"No","Yes")))</f>
        <v>Yes</v>
      </c>
      <c r="G24" s="8">
        <v>42.350964593</v>
      </c>
      <c r="H24" s="9" t="str">
        <f>IF($B24="N/A","N/A",IF(G24&gt;70,"No",IF(G24&lt;25,"No","Yes")))</f>
        <v>Yes</v>
      </c>
      <c r="I24" s="10">
        <v>-9.9600000000000009</v>
      </c>
      <c r="J24" s="10">
        <v>0.79590000000000005</v>
      </c>
      <c r="K24" s="9" t="str">
        <f t="shared" si="0"/>
        <v>Yes</v>
      </c>
    </row>
    <row r="25" spans="1:11" x14ac:dyDescent="0.25">
      <c r="A25" s="90" t="s">
        <v>322</v>
      </c>
      <c r="B25" s="33" t="s">
        <v>233</v>
      </c>
      <c r="C25" s="8">
        <v>49.189365064999997</v>
      </c>
      <c r="D25" s="9" t="str">
        <f>IF($B25="N/A","N/A",IF(C25&gt;70,"No",IF(C25&lt;35,"No","Yes")))</f>
        <v>Yes</v>
      </c>
      <c r="E25" s="8">
        <v>49.324429973000001</v>
      </c>
      <c r="F25" s="9" t="str">
        <f>IF($B25="N/A","N/A",IF(E25&gt;70,"No",IF(E25&lt;35,"No","Yes")))</f>
        <v>Yes</v>
      </c>
      <c r="G25" s="8">
        <v>49.134919175999997</v>
      </c>
      <c r="H25" s="9" t="str">
        <f>IF($B25="N/A","N/A",IF(G25&gt;70,"No",IF(G25&lt;35,"No","Yes")))</f>
        <v>Yes</v>
      </c>
      <c r="I25" s="10">
        <v>0.27460000000000001</v>
      </c>
      <c r="J25" s="10">
        <v>-0.38400000000000001</v>
      </c>
      <c r="K25" s="9" t="str">
        <f t="shared" si="0"/>
        <v>Yes</v>
      </c>
    </row>
    <row r="26" spans="1:11" x14ac:dyDescent="0.25">
      <c r="A26" s="90" t="s">
        <v>829</v>
      </c>
      <c r="B26" s="33" t="s">
        <v>224</v>
      </c>
      <c r="C26" s="8">
        <v>2.4056281065</v>
      </c>
      <c r="D26" s="9" t="str">
        <f>IF($B26="N/A","N/A",IF(C26&gt;1,"Yes","No"))</f>
        <v>Yes</v>
      </c>
      <c r="E26" s="8">
        <v>2.4165252578</v>
      </c>
      <c r="F26" s="9" t="str">
        <f>IF($B26="N/A","N/A",IF(E26&gt;1,"Yes","No"))</f>
        <v>Yes</v>
      </c>
      <c r="G26" s="8">
        <v>2.3934270064000001</v>
      </c>
      <c r="H26" s="9" t="str">
        <f>IF($B26="N/A","N/A",IF(G26&gt;1,"Yes","No"))</f>
        <v>Yes</v>
      </c>
      <c r="I26" s="10">
        <v>0.45300000000000001</v>
      </c>
      <c r="J26" s="10">
        <v>-0.95599999999999996</v>
      </c>
      <c r="K26" s="9" t="str">
        <f t="shared" si="0"/>
        <v>Yes</v>
      </c>
    </row>
    <row r="27" spans="1:11" x14ac:dyDescent="0.25">
      <c r="A27" s="90" t="s">
        <v>323</v>
      </c>
      <c r="B27" s="33" t="s">
        <v>217</v>
      </c>
      <c r="C27" s="8">
        <v>0</v>
      </c>
      <c r="D27" s="9" t="str">
        <f>IF($B27="N/A","N/A",IF(C27&gt;15,"No",IF(C27&lt;-15,"No","Yes")))</f>
        <v>N/A</v>
      </c>
      <c r="E27" s="8">
        <v>0</v>
      </c>
      <c r="F27" s="9" t="str">
        <f>IF($B27="N/A","N/A",IF(E27&gt;15,"No",IF(E27&lt;-15,"No","Yes")))</f>
        <v>N/A</v>
      </c>
      <c r="G27" s="8">
        <v>0</v>
      </c>
      <c r="H27" s="9" t="str">
        <f>IF($B27="N/A","N/A",IF(G27&gt;15,"No",IF(G27&lt;-15,"No","Yes")))</f>
        <v>N/A</v>
      </c>
      <c r="I27" s="10" t="s">
        <v>1742</v>
      </c>
      <c r="J27" s="10" t="s">
        <v>1742</v>
      </c>
      <c r="K27" s="9" t="str">
        <f t="shared" si="0"/>
        <v>N/A</v>
      </c>
    </row>
    <row r="28" spans="1:11" x14ac:dyDescent="0.25">
      <c r="A28" s="90" t="s">
        <v>830</v>
      </c>
      <c r="B28" s="33" t="s">
        <v>217</v>
      </c>
      <c r="C28" s="8">
        <v>65.414926389000001</v>
      </c>
      <c r="D28" s="9" t="str">
        <f>IF($B28="N/A","N/A",IF(C28&gt;15,"No",IF(C28&lt;-15,"No","Yes")))</f>
        <v>N/A</v>
      </c>
      <c r="E28" s="8">
        <v>99.705372294</v>
      </c>
      <c r="F28" s="9" t="str">
        <f>IF($B28="N/A","N/A",IF(E28&gt;15,"No",IF(E28&lt;-15,"No","Yes")))</f>
        <v>N/A</v>
      </c>
      <c r="G28" s="8">
        <v>99.561119994999999</v>
      </c>
      <c r="H28" s="9" t="str">
        <f>IF($B28="N/A","N/A",IF(G28&gt;15,"No",IF(G28&lt;-15,"No","Yes")))</f>
        <v>N/A</v>
      </c>
      <c r="I28" s="10">
        <v>52.42</v>
      </c>
      <c r="J28" s="10">
        <v>-0.14499999999999999</v>
      </c>
      <c r="K28" s="9" t="str">
        <f t="shared" si="0"/>
        <v>Yes</v>
      </c>
    </row>
    <row r="29" spans="1:11" x14ac:dyDescent="0.25">
      <c r="A29" s="90" t="s">
        <v>324</v>
      </c>
      <c r="B29" s="33" t="s">
        <v>217</v>
      </c>
      <c r="C29" s="8" t="s">
        <v>1742</v>
      </c>
      <c r="D29" s="9" t="str">
        <f>IF($B29="N/A","N/A",IF(C29&gt;15,"No",IF(C29&lt;-15,"No","Yes")))</f>
        <v>N/A</v>
      </c>
      <c r="E29" s="8" t="s">
        <v>1742</v>
      </c>
      <c r="F29" s="9" t="str">
        <f>IF($B29="N/A","N/A",IF(E29&gt;15,"No",IF(E29&lt;-15,"No","Yes")))</f>
        <v>N/A</v>
      </c>
      <c r="G29" s="8" t="s">
        <v>1742</v>
      </c>
      <c r="H29" s="9" t="str">
        <f>IF($B29="N/A","N/A",IF(G29&gt;15,"No",IF(G29&lt;-15,"No","Yes")))</f>
        <v>N/A</v>
      </c>
      <c r="I29" s="10" t="s">
        <v>1742</v>
      </c>
      <c r="J29" s="10" t="s">
        <v>1742</v>
      </c>
      <c r="K29" s="9" t="str">
        <f t="shared" si="0"/>
        <v>N/A</v>
      </c>
    </row>
    <row r="30" spans="1:11" x14ac:dyDescent="0.25">
      <c r="A30" s="90" t="s">
        <v>325</v>
      </c>
      <c r="B30" s="33" t="s">
        <v>217</v>
      </c>
      <c r="C30" s="8">
        <v>100</v>
      </c>
      <c r="D30" s="9" t="str">
        <f>IF($B30="N/A","N/A",IF(C30&gt;15,"No",IF(C30&lt;-15,"No","Yes")))</f>
        <v>N/A</v>
      </c>
      <c r="E30" s="8">
        <v>100</v>
      </c>
      <c r="F30" s="9" t="str">
        <f>IF($B30="N/A","N/A",IF(E30&gt;15,"No",IF(E30&lt;-15,"No","Yes")))</f>
        <v>N/A</v>
      </c>
      <c r="G30" s="8">
        <v>100</v>
      </c>
      <c r="H30" s="9" t="str">
        <f>IF($B30="N/A","N/A",IF(G30&gt;15,"No",IF(G30&lt;-15,"No","Yes")))</f>
        <v>N/A</v>
      </c>
      <c r="I30" s="10">
        <v>0</v>
      </c>
      <c r="J30" s="10">
        <v>0</v>
      </c>
      <c r="K30" s="9" t="str">
        <f t="shared" si="0"/>
        <v>Yes</v>
      </c>
    </row>
    <row r="31" spans="1:11" x14ac:dyDescent="0.25">
      <c r="A31" s="90" t="s">
        <v>326</v>
      </c>
      <c r="B31" s="33" t="s">
        <v>234</v>
      </c>
      <c r="C31" s="8">
        <v>0</v>
      </c>
      <c r="D31" s="9" t="str">
        <f>IF($B31="N/A","N/A",IF(C31&gt;=90,"Yes","No"))</f>
        <v>No</v>
      </c>
      <c r="E31" s="8">
        <v>0</v>
      </c>
      <c r="F31" s="9" t="str">
        <f>IF($B31="N/A","N/A",IF(E31&gt;=90,"Yes","No"))</f>
        <v>No</v>
      </c>
      <c r="G31" s="8">
        <v>0</v>
      </c>
      <c r="H31" s="9" t="str">
        <f>IF($B31="N/A","N/A",IF(G31&gt;=90,"Yes","No"))</f>
        <v>No</v>
      </c>
      <c r="I31" s="10" t="s">
        <v>1742</v>
      </c>
      <c r="J31" s="10" t="s">
        <v>1742</v>
      </c>
      <c r="K31" s="9" t="str">
        <f t="shared" si="0"/>
        <v>N/A</v>
      </c>
    </row>
    <row r="32" spans="1:11" x14ac:dyDescent="0.25">
      <c r="A32" s="148" t="s">
        <v>1648</v>
      </c>
      <c r="B32" s="149"/>
      <c r="C32" s="149"/>
      <c r="D32" s="149"/>
      <c r="E32" s="149"/>
      <c r="F32" s="149"/>
      <c r="G32" s="149"/>
      <c r="H32" s="149"/>
      <c r="I32" s="149"/>
      <c r="J32" s="149"/>
      <c r="K32" s="150"/>
    </row>
    <row r="33" spans="1:11" x14ac:dyDescent="0.25">
      <c r="A33" s="145" t="s">
        <v>1646</v>
      </c>
      <c r="B33" s="146"/>
      <c r="C33" s="146"/>
      <c r="D33" s="146"/>
      <c r="E33" s="146"/>
      <c r="F33" s="146"/>
      <c r="G33" s="146"/>
      <c r="H33" s="146"/>
      <c r="I33" s="146"/>
      <c r="J33" s="146"/>
      <c r="K33" s="147"/>
    </row>
    <row r="34" spans="1:11" x14ac:dyDescent="0.25">
      <c r="C34" s="8"/>
      <c r="D34" s="8"/>
    </row>
    <row r="35" spans="1:11" x14ac:dyDescent="0.25">
      <c r="C35" s="8"/>
      <c r="D35" s="8"/>
    </row>
    <row r="36" spans="1:11" x14ac:dyDescent="0.25">
      <c r="C36" s="8"/>
      <c r="D36" s="8"/>
    </row>
    <row r="37" spans="1:11" x14ac:dyDescent="0.25">
      <c r="C37" s="8"/>
      <c r="D37" s="8"/>
    </row>
    <row r="38" spans="1:11" x14ac:dyDescent="0.25">
      <c r="C38" s="8"/>
      <c r="D38" s="8"/>
    </row>
    <row r="39" spans="1:11" x14ac:dyDescent="0.25">
      <c r="C39" s="8"/>
      <c r="D39" s="8"/>
    </row>
    <row r="40" spans="1:11" x14ac:dyDescent="0.25">
      <c r="C40" s="8"/>
      <c r="D40" s="8"/>
    </row>
    <row r="41" spans="1:11" x14ac:dyDescent="0.25">
      <c r="C41" s="8"/>
      <c r="D41" s="8"/>
    </row>
    <row r="42" spans="1:11" x14ac:dyDescent="0.25">
      <c r="C42" s="8"/>
      <c r="D42" s="8"/>
    </row>
  </sheetData>
  <mergeCells count="5">
    <mergeCell ref="A1:K1"/>
    <mergeCell ref="A2:K2"/>
    <mergeCell ref="A4:K4"/>
    <mergeCell ref="A32:K32"/>
    <mergeCell ref="A33:K3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K41"/>
  <sheetViews>
    <sheetView zoomScaleNormal="100" workbookViewId="0">
      <pane xSplit="2" ySplit="5" topLeftCell="C12"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36" customWidth="1"/>
    <col min="2" max="2" width="10.7265625" style="18"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18"/>
  </cols>
  <sheetData>
    <row r="1" spans="1:11" s="17" customFormat="1" ht="18.75" customHeight="1" x14ac:dyDescent="0.25">
      <c r="A1" s="136" t="s">
        <v>1677</v>
      </c>
      <c r="B1" s="137"/>
      <c r="C1" s="137"/>
      <c r="D1" s="137"/>
      <c r="E1" s="137"/>
      <c r="F1" s="137"/>
      <c r="G1" s="137"/>
      <c r="H1" s="137"/>
      <c r="I1" s="137"/>
      <c r="J1" s="137"/>
      <c r="K1" s="138"/>
    </row>
    <row r="2" spans="1:11" ht="13" x14ac:dyDescent="0.3">
      <c r="A2" s="142" t="s">
        <v>1593</v>
      </c>
      <c r="B2" s="143"/>
      <c r="C2" s="143"/>
      <c r="D2" s="143"/>
      <c r="E2" s="143"/>
      <c r="F2" s="143"/>
      <c r="G2" s="143"/>
      <c r="H2" s="143"/>
      <c r="I2" s="143"/>
      <c r="J2" s="143"/>
      <c r="K2" s="144"/>
    </row>
    <row r="3" spans="1:11" ht="13" x14ac:dyDescent="0.3">
      <c r="A3" s="134" t="s">
        <v>1741</v>
      </c>
      <c r="B3" s="19"/>
      <c r="C3" s="19"/>
      <c r="D3" s="19"/>
      <c r="E3" s="19"/>
      <c r="F3" s="19"/>
      <c r="G3" s="19"/>
      <c r="H3" s="19"/>
      <c r="I3" s="19"/>
      <c r="J3" s="19"/>
      <c r="K3" s="20"/>
    </row>
    <row r="4" spans="1:11" ht="13" x14ac:dyDescent="0.3">
      <c r="A4" s="139" t="s">
        <v>650</v>
      </c>
      <c r="B4" s="140"/>
      <c r="C4" s="140"/>
      <c r="D4" s="140"/>
      <c r="E4" s="140"/>
      <c r="F4" s="140"/>
      <c r="G4" s="140"/>
      <c r="H4" s="140"/>
      <c r="I4" s="140"/>
      <c r="J4" s="140"/>
      <c r="K4" s="141"/>
    </row>
    <row r="5" spans="1:11" ht="52" x14ac:dyDescent="0.3">
      <c r="A5" s="21" t="s">
        <v>11</v>
      </c>
      <c r="B5" s="22" t="s">
        <v>216</v>
      </c>
      <c r="C5" s="22" t="s">
        <v>1670</v>
      </c>
      <c r="D5" s="22" t="s">
        <v>1671</v>
      </c>
      <c r="E5" s="22" t="s">
        <v>651</v>
      </c>
      <c r="F5" s="22" t="s">
        <v>1672</v>
      </c>
      <c r="G5" s="22" t="s">
        <v>652</v>
      </c>
      <c r="H5" s="22" t="s">
        <v>1673</v>
      </c>
      <c r="I5" s="23" t="s">
        <v>1674</v>
      </c>
      <c r="J5" s="23" t="s">
        <v>1675</v>
      </c>
      <c r="K5" s="22" t="s">
        <v>653</v>
      </c>
    </row>
    <row r="6" spans="1:11" x14ac:dyDescent="0.25">
      <c r="A6" s="89" t="s">
        <v>305</v>
      </c>
      <c r="B6" s="85" t="s">
        <v>217</v>
      </c>
      <c r="C6" s="34" t="s">
        <v>217</v>
      </c>
      <c r="D6" s="9" t="str">
        <f>IF(OR($B6="N/A",$C6="N/A"),"N/A",IF(C6&lt;0,"No","Yes"))</f>
        <v>N/A</v>
      </c>
      <c r="E6" s="34">
        <v>86805</v>
      </c>
      <c r="F6" s="9" t="str">
        <f>IF($B6="N/A","N/A",IF(E6&lt;0,"No","Yes"))</f>
        <v>N/A</v>
      </c>
      <c r="G6" s="34">
        <v>55123</v>
      </c>
      <c r="H6" s="9" t="str">
        <f>IF($B6="N/A","N/A",IF(G6&lt;0,"No","Yes"))</f>
        <v>N/A</v>
      </c>
      <c r="I6" s="10" t="s">
        <v>217</v>
      </c>
      <c r="J6" s="10">
        <v>-36.5</v>
      </c>
      <c r="K6" s="9" t="str">
        <f t="shared" ref="K6:K35" si="0">IF(J6="Div by 0", "N/A", IF(J6="N/A","N/A", IF(J6&gt;30, "No", IF(J6&lt;-30, "No", "Yes"))))</f>
        <v>No</v>
      </c>
    </row>
    <row r="7" spans="1:11" x14ac:dyDescent="0.25">
      <c r="A7" s="90" t="s">
        <v>438</v>
      </c>
      <c r="B7" s="85" t="s">
        <v>217</v>
      </c>
      <c r="C7" s="9" t="s">
        <v>217</v>
      </c>
      <c r="D7" s="9" t="str">
        <f t="shared" ref="D7:D17" si="1">IF(OR($B7="N/A",$C7="N/A"),"N/A",IF(C7&lt;0,"No","Yes"))</f>
        <v>N/A</v>
      </c>
      <c r="E7" s="9">
        <v>3.3488854329</v>
      </c>
      <c r="F7" s="9" t="str">
        <f t="shared" ref="F7:F17" si="2">IF($B7="N/A","N/A",IF(E7&lt;0,"No","Yes"))</f>
        <v>N/A</v>
      </c>
      <c r="G7" s="9">
        <v>4.0727101210000001</v>
      </c>
      <c r="H7" s="9" t="str">
        <f t="shared" ref="H7:H17" si="3">IF($B7="N/A","N/A",IF(G7&lt;0,"No","Yes"))</f>
        <v>N/A</v>
      </c>
      <c r="I7" s="10" t="s">
        <v>217</v>
      </c>
      <c r="J7" s="10">
        <v>21.61</v>
      </c>
      <c r="K7" s="9" t="str">
        <f t="shared" si="0"/>
        <v>Yes</v>
      </c>
    </row>
    <row r="8" spans="1:11" x14ac:dyDescent="0.25">
      <c r="A8" s="90" t="s">
        <v>439</v>
      </c>
      <c r="B8" s="85" t="s">
        <v>217</v>
      </c>
      <c r="C8" s="9" t="s">
        <v>217</v>
      </c>
      <c r="D8" s="9" t="str">
        <f t="shared" si="1"/>
        <v>N/A</v>
      </c>
      <c r="E8" s="9">
        <v>45.968550198999999</v>
      </c>
      <c r="F8" s="9" t="str">
        <f t="shared" si="2"/>
        <v>N/A</v>
      </c>
      <c r="G8" s="9">
        <v>44.518621991000003</v>
      </c>
      <c r="H8" s="9" t="str">
        <f t="shared" si="3"/>
        <v>N/A</v>
      </c>
      <c r="I8" s="10" t="s">
        <v>217</v>
      </c>
      <c r="J8" s="10">
        <v>-3.15</v>
      </c>
      <c r="K8" s="9" t="str">
        <f t="shared" si="0"/>
        <v>Yes</v>
      </c>
    </row>
    <row r="9" spans="1:11" x14ac:dyDescent="0.25">
      <c r="A9" s="90" t="s">
        <v>440</v>
      </c>
      <c r="B9" s="85" t="s">
        <v>217</v>
      </c>
      <c r="C9" s="9" t="s">
        <v>217</v>
      </c>
      <c r="D9" s="9" t="str">
        <f t="shared" si="1"/>
        <v>N/A</v>
      </c>
      <c r="E9" s="9">
        <v>24.359195898999999</v>
      </c>
      <c r="F9" s="9" t="str">
        <f t="shared" si="2"/>
        <v>N/A</v>
      </c>
      <c r="G9" s="9">
        <v>24.247591749000001</v>
      </c>
      <c r="H9" s="9" t="str">
        <f t="shared" si="3"/>
        <v>N/A</v>
      </c>
      <c r="I9" s="10" t="s">
        <v>217</v>
      </c>
      <c r="J9" s="10">
        <v>-0.45800000000000002</v>
      </c>
      <c r="K9" s="9" t="str">
        <f t="shared" si="0"/>
        <v>Yes</v>
      </c>
    </row>
    <row r="10" spans="1:11" x14ac:dyDescent="0.25">
      <c r="A10" s="90" t="s">
        <v>441</v>
      </c>
      <c r="B10" s="85" t="s">
        <v>217</v>
      </c>
      <c r="C10" s="9" t="s">
        <v>217</v>
      </c>
      <c r="D10" s="9" t="str">
        <f t="shared" si="1"/>
        <v>N/A</v>
      </c>
      <c r="E10" s="9">
        <v>25.724324635999999</v>
      </c>
      <c r="F10" s="9" t="str">
        <f t="shared" si="2"/>
        <v>N/A</v>
      </c>
      <c r="G10" s="9">
        <v>26.780109935999999</v>
      </c>
      <c r="H10" s="9" t="str">
        <f t="shared" si="3"/>
        <v>N/A</v>
      </c>
      <c r="I10" s="10" t="s">
        <v>217</v>
      </c>
      <c r="J10" s="10">
        <v>4.1040000000000001</v>
      </c>
      <c r="K10" s="9" t="str">
        <f t="shared" si="0"/>
        <v>Yes</v>
      </c>
    </row>
    <row r="11" spans="1:11" x14ac:dyDescent="0.25">
      <c r="A11" s="24" t="s">
        <v>328</v>
      </c>
      <c r="B11" s="85" t="s">
        <v>217</v>
      </c>
      <c r="C11" s="9" t="s">
        <v>217</v>
      </c>
      <c r="D11" s="9" t="str">
        <f t="shared" si="1"/>
        <v>N/A</v>
      </c>
      <c r="E11" s="9">
        <v>0</v>
      </c>
      <c r="F11" s="9" t="str">
        <f t="shared" si="2"/>
        <v>N/A</v>
      </c>
      <c r="G11" s="9">
        <v>0</v>
      </c>
      <c r="H11" s="9" t="str">
        <f t="shared" si="3"/>
        <v>N/A</v>
      </c>
      <c r="I11" s="10" t="s">
        <v>217</v>
      </c>
      <c r="J11" s="10" t="s">
        <v>1742</v>
      </c>
      <c r="K11" s="9" t="str">
        <f t="shared" si="0"/>
        <v>N/A</v>
      </c>
    </row>
    <row r="12" spans="1:11" x14ac:dyDescent="0.25">
      <c r="A12" s="24" t="s">
        <v>314</v>
      </c>
      <c r="B12" s="85" t="s">
        <v>217</v>
      </c>
      <c r="C12" s="9" t="s">
        <v>217</v>
      </c>
      <c r="D12" s="9" t="str">
        <f t="shared" si="1"/>
        <v>N/A</v>
      </c>
      <c r="E12" s="9">
        <v>98.944761245999999</v>
      </c>
      <c r="F12" s="9" t="str">
        <f t="shared" si="2"/>
        <v>N/A</v>
      </c>
      <c r="G12" s="9">
        <v>99.020372621000007</v>
      </c>
      <c r="H12" s="9" t="str">
        <f t="shared" si="3"/>
        <v>N/A</v>
      </c>
      <c r="I12" s="10" t="s">
        <v>217</v>
      </c>
      <c r="J12" s="10">
        <v>7.6399999999999996E-2</v>
      </c>
      <c r="K12" s="9" t="str">
        <f t="shared" si="0"/>
        <v>Yes</v>
      </c>
    </row>
    <row r="13" spans="1:11" x14ac:dyDescent="0.25">
      <c r="A13" s="24" t="s">
        <v>821</v>
      </c>
      <c r="B13" s="85" t="s">
        <v>217</v>
      </c>
      <c r="C13" s="9" t="s">
        <v>217</v>
      </c>
      <c r="D13" s="9" t="str">
        <f t="shared" si="1"/>
        <v>N/A</v>
      </c>
      <c r="E13" s="9">
        <v>1.1817229214</v>
      </c>
      <c r="F13" s="9" t="str">
        <f t="shared" si="2"/>
        <v>N/A</v>
      </c>
      <c r="G13" s="9">
        <v>1.1967462396999999</v>
      </c>
      <c r="H13" s="9" t="str">
        <f t="shared" si="3"/>
        <v>N/A</v>
      </c>
      <c r="I13" s="10" t="s">
        <v>217</v>
      </c>
      <c r="J13" s="10">
        <v>1.2709999999999999</v>
      </c>
      <c r="K13" s="9" t="str">
        <f t="shared" si="0"/>
        <v>Yes</v>
      </c>
    </row>
    <row r="14" spans="1:11" x14ac:dyDescent="0.25">
      <c r="A14" s="24" t="s">
        <v>315</v>
      </c>
      <c r="B14" s="85" t="s">
        <v>217</v>
      </c>
      <c r="C14" s="9" t="s">
        <v>217</v>
      </c>
      <c r="D14" s="9" t="str">
        <f t="shared" si="1"/>
        <v>N/A</v>
      </c>
      <c r="E14" s="9">
        <v>88.810552388000005</v>
      </c>
      <c r="F14" s="9" t="str">
        <f t="shared" si="2"/>
        <v>N/A</v>
      </c>
      <c r="G14" s="9">
        <v>84.398526931000006</v>
      </c>
      <c r="H14" s="9" t="str">
        <f t="shared" si="3"/>
        <v>N/A</v>
      </c>
      <c r="I14" s="10" t="s">
        <v>217</v>
      </c>
      <c r="J14" s="10">
        <v>-4.97</v>
      </c>
      <c r="K14" s="9" t="str">
        <f t="shared" si="0"/>
        <v>Yes</v>
      </c>
    </row>
    <row r="15" spans="1:11" x14ac:dyDescent="0.25">
      <c r="A15" s="24" t="s">
        <v>822</v>
      </c>
      <c r="B15" s="85" t="s">
        <v>217</v>
      </c>
      <c r="C15" s="9" t="s">
        <v>217</v>
      </c>
      <c r="D15" s="9" t="str">
        <f t="shared" si="1"/>
        <v>N/A</v>
      </c>
      <c r="E15" s="9">
        <v>11.979180719</v>
      </c>
      <c r="F15" s="9" t="str">
        <f t="shared" si="2"/>
        <v>N/A</v>
      </c>
      <c r="G15" s="9">
        <v>12.266276895000001</v>
      </c>
      <c r="H15" s="9" t="str">
        <f t="shared" si="3"/>
        <v>N/A</v>
      </c>
      <c r="I15" s="10" t="s">
        <v>217</v>
      </c>
      <c r="J15" s="10">
        <v>2.3969999999999998</v>
      </c>
      <c r="K15" s="9" t="str">
        <f t="shared" si="0"/>
        <v>Yes</v>
      </c>
    </row>
    <row r="16" spans="1:11" x14ac:dyDescent="0.25">
      <c r="A16" s="24" t="s">
        <v>831</v>
      </c>
      <c r="B16" s="85" t="s">
        <v>217</v>
      </c>
      <c r="C16" s="9" t="s">
        <v>217</v>
      </c>
      <c r="D16" s="9" t="str">
        <f t="shared" si="1"/>
        <v>N/A</v>
      </c>
      <c r="E16" s="9">
        <v>3.312418632</v>
      </c>
      <c r="F16" s="9" t="str">
        <f t="shared" si="2"/>
        <v>N/A</v>
      </c>
      <c r="G16" s="9">
        <v>3.0028805141000001</v>
      </c>
      <c r="H16" s="9" t="str">
        <f t="shared" si="3"/>
        <v>N/A</v>
      </c>
      <c r="I16" s="10" t="s">
        <v>217</v>
      </c>
      <c r="J16" s="10">
        <v>-9.34</v>
      </c>
      <c r="K16" s="9" t="str">
        <f t="shared" si="0"/>
        <v>Yes</v>
      </c>
    </row>
    <row r="17" spans="1:11" x14ac:dyDescent="0.25">
      <c r="A17" s="24" t="s">
        <v>824</v>
      </c>
      <c r="B17" s="85" t="s">
        <v>217</v>
      </c>
      <c r="C17" s="9" t="s">
        <v>217</v>
      </c>
      <c r="D17" s="9" t="str">
        <f t="shared" si="1"/>
        <v>N/A</v>
      </c>
      <c r="E17" s="9">
        <v>3.9483699174</v>
      </c>
      <c r="F17" s="9" t="str">
        <f t="shared" si="2"/>
        <v>N/A</v>
      </c>
      <c r="G17" s="9">
        <v>3.7732067902000002</v>
      </c>
      <c r="H17" s="9" t="str">
        <f t="shared" si="3"/>
        <v>N/A</v>
      </c>
      <c r="I17" s="10" t="s">
        <v>217</v>
      </c>
      <c r="J17" s="10">
        <v>-4.4400000000000004</v>
      </c>
      <c r="K17" s="9" t="str">
        <f t="shared" si="0"/>
        <v>Yes</v>
      </c>
    </row>
    <row r="18" spans="1:11" x14ac:dyDescent="0.25">
      <c r="A18" s="90" t="s">
        <v>316</v>
      </c>
      <c r="B18" s="33" t="s">
        <v>227</v>
      </c>
      <c r="C18" s="9" t="s">
        <v>217</v>
      </c>
      <c r="D18" s="9" t="str">
        <f>IF(OR($B18="N/A",$C18="N/A"),"N/A",IF(C18&gt;100,"No",IF(C18&lt;98,"No","Yes")))</f>
        <v>N/A</v>
      </c>
      <c r="E18" s="9">
        <v>99.991935948000005</v>
      </c>
      <c r="F18" s="9" t="str">
        <f>IF(OR($B18="N/A",$E18="N/A"),"N/A",IF(E18&gt;100,"No",IF(E18&lt;98,"No","Yes")))</f>
        <v>Yes</v>
      </c>
      <c r="G18" s="9">
        <v>99.985487001999999</v>
      </c>
      <c r="H18" s="9" t="str">
        <f>IF($B18="N/A","N/A",IF(G18&gt;100,"No",IF(G18&lt;98,"No","Yes")))</f>
        <v>Yes</v>
      </c>
      <c r="I18" s="10" t="s">
        <v>217</v>
      </c>
      <c r="J18" s="10">
        <v>-6.0000000000000001E-3</v>
      </c>
      <c r="K18" s="9" t="str">
        <f t="shared" si="0"/>
        <v>Yes</v>
      </c>
    </row>
    <row r="19" spans="1:11" x14ac:dyDescent="0.25">
      <c r="A19" s="90" t="s">
        <v>31</v>
      </c>
      <c r="B19" s="33" t="s">
        <v>218</v>
      </c>
      <c r="C19" s="9" t="s">
        <v>217</v>
      </c>
      <c r="D19" s="9" t="str">
        <f>IF(OR($B19="N/A",$C19="N/A"),"N/A",IF(C19&gt;100,"No",IF(C19&lt;95,"No","Yes")))</f>
        <v>N/A</v>
      </c>
      <c r="E19" s="9">
        <v>97.402223374000002</v>
      </c>
      <c r="F19" s="9" t="str">
        <f>IF(OR($B19="N/A",$E19="N/A"),"N/A",IF(E19&gt;100,"No",IF(E19&lt;98,"No","Yes")))</f>
        <v>No</v>
      </c>
      <c r="G19" s="9">
        <v>96.504181557999999</v>
      </c>
      <c r="H19" s="9" t="str">
        <f>IF($B19="N/A","N/A",IF(G19&gt;100,"No",IF(G19&lt;95,"No","Yes")))</f>
        <v>Yes</v>
      </c>
      <c r="I19" s="10" t="s">
        <v>217</v>
      </c>
      <c r="J19" s="10">
        <v>-0.92200000000000004</v>
      </c>
      <c r="K19" s="9" t="str">
        <f t="shared" si="0"/>
        <v>Yes</v>
      </c>
    </row>
    <row r="20" spans="1:11" x14ac:dyDescent="0.25">
      <c r="A20" s="24" t="s">
        <v>317</v>
      </c>
      <c r="B20" s="85" t="s">
        <v>217</v>
      </c>
      <c r="C20" s="9" t="s">
        <v>217</v>
      </c>
      <c r="D20" s="9" t="str">
        <f t="shared" ref="D20:D35" si="4">IF(OR($B20="N/A",$C20="N/A"),"N/A",IF(C20&lt;0,"No","Yes"))</f>
        <v>N/A</v>
      </c>
      <c r="E20" s="9">
        <v>100</v>
      </c>
      <c r="F20" s="9" t="str">
        <f t="shared" ref="F20:F34" si="5">IF($B20="N/A","N/A",IF(E20&lt;0,"No","Yes"))</f>
        <v>N/A</v>
      </c>
      <c r="G20" s="9">
        <v>100</v>
      </c>
      <c r="H20" s="9" t="str">
        <f t="shared" ref="H20:H35" si="6">IF($B20="N/A","N/A",IF(G20&lt;0,"No","Yes"))</f>
        <v>N/A</v>
      </c>
      <c r="I20" s="10" t="s">
        <v>217</v>
      </c>
      <c r="J20" s="10">
        <v>0</v>
      </c>
      <c r="K20" s="9" t="str">
        <f t="shared" si="0"/>
        <v>Yes</v>
      </c>
    </row>
    <row r="21" spans="1:11" x14ac:dyDescent="0.25">
      <c r="A21" s="24" t="s">
        <v>832</v>
      </c>
      <c r="B21" s="85" t="s">
        <v>217</v>
      </c>
      <c r="C21" s="9" t="s">
        <v>217</v>
      </c>
      <c r="D21" s="9" t="str">
        <f t="shared" si="4"/>
        <v>N/A</v>
      </c>
      <c r="E21" s="9">
        <v>0</v>
      </c>
      <c r="F21" s="9" t="str">
        <f t="shared" si="5"/>
        <v>N/A</v>
      </c>
      <c r="G21" s="9">
        <v>0</v>
      </c>
      <c r="H21" s="9" t="str">
        <f t="shared" si="6"/>
        <v>N/A</v>
      </c>
      <c r="I21" s="10" t="s">
        <v>217</v>
      </c>
      <c r="J21" s="10" t="s">
        <v>1742</v>
      </c>
      <c r="K21" s="9" t="str">
        <f t="shared" si="0"/>
        <v>N/A</v>
      </c>
    </row>
    <row r="22" spans="1:11" x14ac:dyDescent="0.25">
      <c r="A22" s="24" t="s">
        <v>318</v>
      </c>
      <c r="B22" s="85" t="s">
        <v>217</v>
      </c>
      <c r="C22" s="9" t="s">
        <v>217</v>
      </c>
      <c r="D22" s="9" t="str">
        <f t="shared" si="4"/>
        <v>N/A</v>
      </c>
      <c r="E22" s="9">
        <v>99.834110937999995</v>
      </c>
      <c r="F22" s="9" t="str">
        <f t="shared" si="5"/>
        <v>N/A</v>
      </c>
      <c r="G22" s="9">
        <v>99.974602253</v>
      </c>
      <c r="H22" s="9" t="str">
        <f t="shared" si="6"/>
        <v>N/A</v>
      </c>
      <c r="I22" s="10" t="s">
        <v>217</v>
      </c>
      <c r="J22" s="10">
        <v>0.14069999999999999</v>
      </c>
      <c r="K22" s="9" t="str">
        <f t="shared" si="0"/>
        <v>Yes</v>
      </c>
    </row>
    <row r="23" spans="1:11" x14ac:dyDescent="0.25">
      <c r="A23" s="24" t="s">
        <v>825</v>
      </c>
      <c r="B23" s="85" t="s">
        <v>217</v>
      </c>
      <c r="C23" s="9" t="s">
        <v>217</v>
      </c>
      <c r="D23" s="9" t="str">
        <f t="shared" si="4"/>
        <v>N/A</v>
      </c>
      <c r="E23" s="9">
        <v>3.3114780582000001</v>
      </c>
      <c r="F23" s="9" t="str">
        <f t="shared" si="5"/>
        <v>N/A</v>
      </c>
      <c r="G23" s="9">
        <v>3.4160844871</v>
      </c>
      <c r="H23" s="9" t="str">
        <f t="shared" si="6"/>
        <v>N/A</v>
      </c>
      <c r="I23" s="10" t="s">
        <v>217</v>
      </c>
      <c r="J23" s="10">
        <v>3.1589999999999998</v>
      </c>
      <c r="K23" s="9" t="str">
        <f t="shared" si="0"/>
        <v>Yes</v>
      </c>
    </row>
    <row r="24" spans="1:11" x14ac:dyDescent="0.25">
      <c r="A24" s="24" t="s">
        <v>319</v>
      </c>
      <c r="B24" s="85" t="s">
        <v>217</v>
      </c>
      <c r="C24" s="9" t="s">
        <v>217</v>
      </c>
      <c r="D24" s="9" t="str">
        <f t="shared" si="4"/>
        <v>N/A</v>
      </c>
      <c r="E24" s="9">
        <v>28.429166521999999</v>
      </c>
      <c r="F24" s="9" t="str">
        <f t="shared" si="5"/>
        <v>N/A</v>
      </c>
      <c r="G24" s="9">
        <v>21.686112976</v>
      </c>
      <c r="H24" s="9" t="str">
        <f t="shared" si="6"/>
        <v>N/A</v>
      </c>
      <c r="I24" s="10" t="s">
        <v>217</v>
      </c>
      <c r="J24" s="10">
        <v>-23.7</v>
      </c>
      <c r="K24" s="9" t="str">
        <f t="shared" si="0"/>
        <v>Yes</v>
      </c>
    </row>
    <row r="25" spans="1:11" x14ac:dyDescent="0.25">
      <c r="A25" s="24" t="s">
        <v>320</v>
      </c>
      <c r="B25" s="85" t="s">
        <v>217</v>
      </c>
      <c r="C25" s="9" t="s">
        <v>217</v>
      </c>
      <c r="D25" s="9" t="str">
        <f t="shared" si="4"/>
        <v>N/A</v>
      </c>
      <c r="E25" s="9">
        <v>31.705149951999999</v>
      </c>
      <c r="F25" s="9" t="str">
        <f t="shared" si="5"/>
        <v>N/A</v>
      </c>
      <c r="G25" s="9">
        <v>34.119653777000003</v>
      </c>
      <c r="H25" s="9" t="str">
        <f t="shared" si="6"/>
        <v>N/A</v>
      </c>
      <c r="I25" s="10" t="s">
        <v>217</v>
      </c>
      <c r="J25" s="10">
        <v>7.6150000000000002</v>
      </c>
      <c r="K25" s="9" t="str">
        <f t="shared" si="0"/>
        <v>Yes</v>
      </c>
    </row>
    <row r="26" spans="1:11" x14ac:dyDescent="0.25">
      <c r="A26" s="24" t="s">
        <v>321</v>
      </c>
      <c r="B26" s="85" t="s">
        <v>217</v>
      </c>
      <c r="C26" s="9" t="s">
        <v>217</v>
      </c>
      <c r="D26" s="9" t="str">
        <f t="shared" si="4"/>
        <v>N/A</v>
      </c>
      <c r="E26" s="9">
        <v>39.865683525000001</v>
      </c>
      <c r="F26" s="9" t="str">
        <f t="shared" si="5"/>
        <v>N/A</v>
      </c>
      <c r="G26" s="9">
        <v>44.194233247</v>
      </c>
      <c r="H26" s="9" t="str">
        <f t="shared" si="6"/>
        <v>N/A</v>
      </c>
      <c r="I26" s="10" t="s">
        <v>217</v>
      </c>
      <c r="J26" s="10">
        <v>10.86</v>
      </c>
      <c r="K26" s="9" t="str">
        <f t="shared" si="0"/>
        <v>Yes</v>
      </c>
    </row>
    <row r="27" spans="1:11" x14ac:dyDescent="0.25">
      <c r="A27" s="24" t="s">
        <v>322</v>
      </c>
      <c r="B27" s="85" t="s">
        <v>217</v>
      </c>
      <c r="C27" s="9" t="s">
        <v>217</v>
      </c>
      <c r="D27" s="9" t="str">
        <f t="shared" si="4"/>
        <v>N/A</v>
      </c>
      <c r="E27" s="9">
        <v>35.402338575000002</v>
      </c>
      <c r="F27" s="9" t="str">
        <f t="shared" si="5"/>
        <v>N/A</v>
      </c>
      <c r="G27" s="9">
        <v>38.111133283999997</v>
      </c>
      <c r="H27" s="9" t="str">
        <f t="shared" si="6"/>
        <v>N/A</v>
      </c>
      <c r="I27" s="10" t="s">
        <v>217</v>
      </c>
      <c r="J27" s="10">
        <v>7.6509999999999998</v>
      </c>
      <c r="K27" s="9" t="str">
        <f t="shared" si="0"/>
        <v>Yes</v>
      </c>
    </row>
    <row r="28" spans="1:11" x14ac:dyDescent="0.25">
      <c r="A28" s="24" t="s">
        <v>829</v>
      </c>
      <c r="B28" s="85" t="s">
        <v>217</v>
      </c>
      <c r="C28" s="9" t="s">
        <v>217</v>
      </c>
      <c r="D28" s="9" t="str">
        <f t="shared" si="4"/>
        <v>N/A</v>
      </c>
      <c r="E28" s="9">
        <v>1.9173147636000001</v>
      </c>
      <c r="F28" s="9" t="str">
        <f t="shared" si="5"/>
        <v>N/A</v>
      </c>
      <c r="G28" s="9">
        <v>1.8408701447</v>
      </c>
      <c r="H28" s="9" t="str">
        <f t="shared" si="6"/>
        <v>N/A</v>
      </c>
      <c r="I28" s="10" t="s">
        <v>217</v>
      </c>
      <c r="J28" s="10">
        <v>-3.99</v>
      </c>
      <c r="K28" s="9" t="str">
        <f t="shared" si="0"/>
        <v>Yes</v>
      </c>
    </row>
    <row r="29" spans="1:11" x14ac:dyDescent="0.25">
      <c r="A29" s="24" t="s">
        <v>323</v>
      </c>
      <c r="B29" s="85" t="s">
        <v>217</v>
      </c>
      <c r="C29" s="9" t="s">
        <v>217</v>
      </c>
      <c r="D29" s="9" t="str">
        <f t="shared" si="4"/>
        <v>N/A</v>
      </c>
      <c r="E29" s="9">
        <v>0</v>
      </c>
      <c r="F29" s="9" t="str">
        <f t="shared" si="5"/>
        <v>N/A</v>
      </c>
      <c r="G29" s="9">
        <v>0</v>
      </c>
      <c r="H29" s="9" t="str">
        <f t="shared" si="6"/>
        <v>N/A</v>
      </c>
      <c r="I29" s="10" t="s">
        <v>217</v>
      </c>
      <c r="J29" s="10" t="s">
        <v>1742</v>
      </c>
      <c r="K29" s="9" t="str">
        <f t="shared" si="0"/>
        <v>N/A</v>
      </c>
    </row>
    <row r="30" spans="1:11" x14ac:dyDescent="0.25">
      <c r="A30" s="24" t="s">
        <v>830</v>
      </c>
      <c r="B30" s="85" t="s">
        <v>217</v>
      </c>
      <c r="C30" s="9" t="s">
        <v>217</v>
      </c>
      <c r="D30" s="9" t="str">
        <f t="shared" si="4"/>
        <v>N/A</v>
      </c>
      <c r="E30" s="9">
        <v>98.470599719999996</v>
      </c>
      <c r="F30" s="9" t="str">
        <f t="shared" si="5"/>
        <v>N/A</v>
      </c>
      <c r="G30" s="9">
        <v>98.957539984999997</v>
      </c>
      <c r="H30" s="9" t="str">
        <f t="shared" si="6"/>
        <v>N/A</v>
      </c>
      <c r="I30" s="10" t="s">
        <v>217</v>
      </c>
      <c r="J30" s="10">
        <v>0.4945</v>
      </c>
      <c r="K30" s="9" t="str">
        <f t="shared" si="0"/>
        <v>Yes</v>
      </c>
    </row>
    <row r="31" spans="1:11" x14ac:dyDescent="0.25">
      <c r="A31" s="90" t="s">
        <v>324</v>
      </c>
      <c r="B31" s="33" t="s">
        <v>217</v>
      </c>
      <c r="C31" s="9" t="s">
        <v>217</v>
      </c>
      <c r="D31" s="9" t="str">
        <f t="shared" si="4"/>
        <v>N/A</v>
      </c>
      <c r="E31" s="9" t="s">
        <v>1742</v>
      </c>
      <c r="F31" s="9" t="str">
        <f t="shared" si="5"/>
        <v>N/A</v>
      </c>
      <c r="G31" s="9" t="s">
        <v>1742</v>
      </c>
      <c r="H31" s="9" t="str">
        <f t="shared" si="6"/>
        <v>N/A</v>
      </c>
      <c r="I31" s="10" t="s">
        <v>217</v>
      </c>
      <c r="J31" s="10" t="s">
        <v>1742</v>
      </c>
      <c r="K31" s="9" t="str">
        <f t="shared" si="0"/>
        <v>N/A</v>
      </c>
    </row>
    <row r="32" spans="1:11" x14ac:dyDescent="0.25">
      <c r="A32" s="90" t="s">
        <v>325</v>
      </c>
      <c r="B32" s="33" t="s">
        <v>217</v>
      </c>
      <c r="C32" s="9" t="s">
        <v>217</v>
      </c>
      <c r="D32" s="9" t="str">
        <f t="shared" si="4"/>
        <v>N/A</v>
      </c>
      <c r="E32" s="9">
        <v>100</v>
      </c>
      <c r="F32" s="9" t="str">
        <f t="shared" si="5"/>
        <v>N/A</v>
      </c>
      <c r="G32" s="9">
        <v>100</v>
      </c>
      <c r="H32" s="9" t="str">
        <f t="shared" si="6"/>
        <v>N/A</v>
      </c>
      <c r="I32" s="10" t="s">
        <v>217</v>
      </c>
      <c r="J32" s="10">
        <v>0</v>
      </c>
      <c r="K32" s="9" t="str">
        <f t="shared" si="0"/>
        <v>Yes</v>
      </c>
    </row>
    <row r="33" spans="1:11" x14ac:dyDescent="0.25">
      <c r="A33" s="24" t="s">
        <v>326</v>
      </c>
      <c r="B33" s="85" t="s">
        <v>217</v>
      </c>
      <c r="C33" s="9" t="s">
        <v>217</v>
      </c>
      <c r="D33" s="9" t="str">
        <f t="shared" si="4"/>
        <v>N/A</v>
      </c>
      <c r="E33" s="9">
        <v>0</v>
      </c>
      <c r="F33" s="9" t="str">
        <f t="shared" si="5"/>
        <v>N/A</v>
      </c>
      <c r="G33" s="9">
        <v>0</v>
      </c>
      <c r="H33" s="9" t="str">
        <f t="shared" si="6"/>
        <v>N/A</v>
      </c>
      <c r="I33" s="10" t="s">
        <v>217</v>
      </c>
      <c r="J33" s="10" t="s">
        <v>1742</v>
      </c>
      <c r="K33" s="9" t="str">
        <f t="shared" si="0"/>
        <v>N/A</v>
      </c>
    </row>
    <row r="34" spans="1:11" x14ac:dyDescent="0.25">
      <c r="A34" s="24" t="s">
        <v>327</v>
      </c>
      <c r="B34" s="85" t="s">
        <v>217</v>
      </c>
      <c r="C34" s="9" t="s">
        <v>217</v>
      </c>
      <c r="D34" s="9" t="str">
        <f t="shared" si="4"/>
        <v>N/A</v>
      </c>
      <c r="E34" s="9">
        <v>7.1447497263999997</v>
      </c>
      <c r="F34" s="9" t="str">
        <f t="shared" si="5"/>
        <v>N/A</v>
      </c>
      <c r="G34" s="9">
        <v>8.0347586307000007</v>
      </c>
      <c r="H34" s="9" t="str">
        <f t="shared" si="6"/>
        <v>N/A</v>
      </c>
      <c r="I34" s="10" t="s">
        <v>217</v>
      </c>
      <c r="J34" s="10">
        <v>12.46</v>
      </c>
      <c r="K34" s="9" t="str">
        <f t="shared" si="0"/>
        <v>Yes</v>
      </c>
    </row>
    <row r="35" spans="1:11" ht="25" x14ac:dyDescent="0.25">
      <c r="A35" s="24" t="s">
        <v>369</v>
      </c>
      <c r="B35" s="85" t="s">
        <v>217</v>
      </c>
      <c r="C35" s="9" t="s">
        <v>217</v>
      </c>
      <c r="D35" s="9" t="str">
        <f t="shared" si="4"/>
        <v>N/A</v>
      </c>
      <c r="E35" s="9">
        <v>0.78912505040000003</v>
      </c>
      <c r="F35" s="9" t="str">
        <f>IF($B35="N/A","N/A",IF(E35&lt;0,"No","Yes"))</f>
        <v>N/A</v>
      </c>
      <c r="G35" s="9">
        <v>1.5510766831</v>
      </c>
      <c r="H35" s="9" t="str">
        <f t="shared" si="6"/>
        <v>N/A</v>
      </c>
      <c r="I35" s="10" t="s">
        <v>217</v>
      </c>
      <c r="J35" s="10">
        <v>96.56</v>
      </c>
      <c r="K35" s="9" t="str">
        <f t="shared" si="0"/>
        <v>No</v>
      </c>
    </row>
    <row r="36" spans="1:11" x14ac:dyDescent="0.25">
      <c r="A36" s="27" t="s">
        <v>373</v>
      </c>
      <c r="B36" s="1" t="s">
        <v>217</v>
      </c>
      <c r="C36" s="8" t="s">
        <v>217</v>
      </c>
      <c r="D36" s="9" t="str">
        <f t="shared" ref="D36:D39" si="7">IF($B36="N/A","N/A",IF(C36&lt;0,"No","Yes"))</f>
        <v>N/A</v>
      </c>
      <c r="E36" s="8">
        <v>88.509878463000007</v>
      </c>
      <c r="F36" s="9" t="str">
        <f t="shared" ref="F36:F39" si="8">IF($B36="N/A","N/A",IF(E36&lt;0,"No","Yes"))</f>
        <v>N/A</v>
      </c>
      <c r="G36" s="8">
        <v>87.439000054000005</v>
      </c>
      <c r="H36" s="9" t="str">
        <f t="shared" ref="H36:H39" si="9">IF($B36="N/A","N/A",IF(G36&lt;0,"No","Yes"))</f>
        <v>N/A</v>
      </c>
      <c r="I36" s="10" t="s">
        <v>217</v>
      </c>
      <c r="J36" s="10">
        <v>-1.21</v>
      </c>
      <c r="K36" s="9" t="str">
        <f>IF(J36="Div by 0", "N/A", IF(J36="N/A","N/A", IF(J36&gt;30, "No", IF(J36&lt;-30, "No", "Yes"))))</f>
        <v>Yes</v>
      </c>
    </row>
    <row r="37" spans="1:11" x14ac:dyDescent="0.25">
      <c r="A37" s="27" t="s">
        <v>374</v>
      </c>
      <c r="B37" s="1" t="s">
        <v>217</v>
      </c>
      <c r="C37" s="8" t="s">
        <v>217</v>
      </c>
      <c r="D37" s="9" t="str">
        <f t="shared" si="7"/>
        <v>N/A</v>
      </c>
      <c r="E37" s="8">
        <v>9.3024595357000006</v>
      </c>
      <c r="F37" s="9" t="str">
        <f t="shared" si="8"/>
        <v>N/A</v>
      </c>
      <c r="G37" s="8">
        <v>9.1377464942</v>
      </c>
      <c r="H37" s="9" t="str">
        <f t="shared" si="9"/>
        <v>N/A</v>
      </c>
      <c r="I37" s="10" t="s">
        <v>217</v>
      </c>
      <c r="J37" s="10">
        <v>-1.77</v>
      </c>
      <c r="K37" s="9" t="str">
        <f>IF(J37="Div by 0", "N/A", IF(J37="N/A","N/A", IF(J37&gt;30, "No", IF(J37&lt;-30, "No", "Yes"))))</f>
        <v>Yes</v>
      </c>
    </row>
    <row r="38" spans="1:11" x14ac:dyDescent="0.25">
      <c r="A38" s="27" t="s">
        <v>375</v>
      </c>
      <c r="B38" s="1" t="s">
        <v>217</v>
      </c>
      <c r="C38" s="8" t="s">
        <v>217</v>
      </c>
      <c r="D38" s="9" t="str">
        <f t="shared" si="7"/>
        <v>N/A</v>
      </c>
      <c r="E38" s="8">
        <v>0.39283451409999998</v>
      </c>
      <c r="F38" s="9" t="str">
        <f t="shared" si="8"/>
        <v>N/A</v>
      </c>
      <c r="G38" s="8">
        <v>1.2662590933</v>
      </c>
      <c r="H38" s="9" t="str">
        <f t="shared" si="9"/>
        <v>N/A</v>
      </c>
      <c r="I38" s="10" t="s">
        <v>217</v>
      </c>
      <c r="J38" s="10">
        <v>222.3</v>
      </c>
      <c r="K38" s="9" t="str">
        <f>IF(J38="Div by 0", "N/A", IF(J38="N/A","N/A", IF(J38&gt;30, "No", IF(J38&lt;-30, "No", "Yes"))))</f>
        <v>No</v>
      </c>
    </row>
    <row r="39" spans="1:11" x14ac:dyDescent="0.25">
      <c r="A39" s="27" t="s">
        <v>376</v>
      </c>
      <c r="B39" s="1" t="s">
        <v>217</v>
      </c>
      <c r="C39" s="8" t="s">
        <v>217</v>
      </c>
      <c r="D39" s="9" t="str">
        <f t="shared" si="7"/>
        <v>N/A</v>
      </c>
      <c r="E39" s="8">
        <v>0.60941190020000002</v>
      </c>
      <c r="F39" s="9" t="str">
        <f t="shared" si="8"/>
        <v>N/A</v>
      </c>
      <c r="G39" s="8">
        <v>0.61861654840000002</v>
      </c>
      <c r="H39" s="9" t="str">
        <f t="shared" si="9"/>
        <v>N/A</v>
      </c>
      <c r="I39" s="10" t="s">
        <v>217</v>
      </c>
      <c r="J39" s="10">
        <v>1.51</v>
      </c>
      <c r="K39" s="9" t="str">
        <f>IF(J39="Div by 0", "N/A", IF(J39="N/A","N/A", IF(J39&gt;30, "No", IF(J39&lt;-30, "No", "Yes"))))</f>
        <v>Yes</v>
      </c>
    </row>
    <row r="40" spans="1:11" x14ac:dyDescent="0.25">
      <c r="A40" s="148" t="s">
        <v>1648</v>
      </c>
      <c r="B40" s="149"/>
      <c r="C40" s="149"/>
      <c r="D40" s="149"/>
      <c r="E40" s="149"/>
      <c r="F40" s="149"/>
      <c r="G40" s="149"/>
      <c r="H40" s="149"/>
      <c r="I40" s="149"/>
      <c r="J40" s="149"/>
      <c r="K40" s="150"/>
    </row>
    <row r="41" spans="1:11" x14ac:dyDescent="0.25">
      <c r="A41" s="145" t="s">
        <v>1646</v>
      </c>
      <c r="B41" s="146"/>
      <c r="C41" s="146"/>
      <c r="D41" s="146"/>
      <c r="E41" s="146"/>
      <c r="F41" s="146"/>
      <c r="G41" s="146"/>
      <c r="H41" s="146"/>
      <c r="I41" s="146"/>
      <c r="J41" s="146"/>
      <c r="K41" s="147"/>
    </row>
  </sheetData>
  <mergeCells count="5">
    <mergeCell ref="A1:K1"/>
    <mergeCell ref="A2:K2"/>
    <mergeCell ref="A4:K4"/>
    <mergeCell ref="A40:K40"/>
    <mergeCell ref="A41:K41"/>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2"/>
  <dimension ref="A1:K42"/>
  <sheetViews>
    <sheetView zoomScaleNormal="100" zoomScaleSheetLayoutView="70" workbookViewId="0">
      <pane xSplit="2" ySplit="5" topLeftCell="C6"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86" customWidth="1"/>
    <col min="2" max="2" width="10.7265625" style="18"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18"/>
  </cols>
  <sheetData>
    <row r="1" spans="1:11" s="17" customFormat="1" ht="18.75" customHeight="1" x14ac:dyDescent="0.25">
      <c r="A1" s="136" t="s">
        <v>1678</v>
      </c>
      <c r="B1" s="137"/>
      <c r="C1" s="137"/>
      <c r="D1" s="137"/>
      <c r="E1" s="137"/>
      <c r="F1" s="137"/>
      <c r="G1" s="137"/>
      <c r="H1" s="137"/>
      <c r="I1" s="137"/>
      <c r="J1" s="137"/>
      <c r="K1" s="138"/>
    </row>
    <row r="2" spans="1:11" ht="13" x14ac:dyDescent="0.3">
      <c r="A2" s="142" t="s">
        <v>1594</v>
      </c>
      <c r="B2" s="143"/>
      <c r="C2" s="143"/>
      <c r="D2" s="143"/>
      <c r="E2" s="143"/>
      <c r="F2" s="143"/>
      <c r="G2" s="143"/>
      <c r="H2" s="143"/>
      <c r="I2" s="143"/>
      <c r="J2" s="143"/>
      <c r="K2" s="144"/>
    </row>
    <row r="3" spans="1:11" ht="13" x14ac:dyDescent="0.3">
      <c r="A3" s="134" t="s">
        <v>1741</v>
      </c>
      <c r="B3" s="19"/>
      <c r="C3" s="19"/>
      <c r="D3" s="19"/>
      <c r="E3" s="19"/>
      <c r="F3" s="19"/>
      <c r="G3" s="19"/>
      <c r="H3" s="19"/>
      <c r="I3" s="19"/>
      <c r="J3" s="19"/>
      <c r="K3" s="20"/>
    </row>
    <row r="4" spans="1:11" ht="13" x14ac:dyDescent="0.3">
      <c r="A4" s="139" t="s">
        <v>650</v>
      </c>
      <c r="B4" s="140"/>
      <c r="C4" s="140"/>
      <c r="D4" s="140"/>
      <c r="E4" s="140"/>
      <c r="F4" s="140"/>
      <c r="G4" s="140"/>
      <c r="H4" s="140"/>
      <c r="I4" s="140"/>
      <c r="J4" s="140"/>
      <c r="K4" s="141"/>
    </row>
    <row r="5" spans="1:11" ht="52" x14ac:dyDescent="0.3">
      <c r="A5" s="21" t="s">
        <v>11</v>
      </c>
      <c r="B5" s="22" t="s">
        <v>216</v>
      </c>
      <c r="C5" s="22" t="s">
        <v>1670</v>
      </c>
      <c r="D5" s="22" t="s">
        <v>1671</v>
      </c>
      <c r="E5" s="22" t="s">
        <v>651</v>
      </c>
      <c r="F5" s="22" t="s">
        <v>1672</v>
      </c>
      <c r="G5" s="22" t="s">
        <v>652</v>
      </c>
      <c r="H5" s="22" t="s">
        <v>1673</v>
      </c>
      <c r="I5" s="23" t="s">
        <v>1674</v>
      </c>
      <c r="J5" s="23" t="s">
        <v>1675</v>
      </c>
      <c r="K5" s="22" t="s">
        <v>653</v>
      </c>
    </row>
    <row r="6" spans="1:11" s="26" customFormat="1" x14ac:dyDescent="0.25">
      <c r="A6" s="87" t="s">
        <v>346</v>
      </c>
      <c r="B6" s="9" t="s">
        <v>217</v>
      </c>
      <c r="C6" s="5">
        <v>7</v>
      </c>
      <c r="D6" s="9" t="s">
        <v>217</v>
      </c>
      <c r="E6" s="5">
        <v>7</v>
      </c>
      <c r="F6" s="9" t="s">
        <v>217</v>
      </c>
      <c r="G6" s="5">
        <v>7</v>
      </c>
      <c r="H6" s="9" t="s">
        <v>217</v>
      </c>
      <c r="I6" s="10" t="s">
        <v>217</v>
      </c>
      <c r="J6" s="10" t="s">
        <v>217</v>
      </c>
      <c r="K6" s="9" t="s">
        <v>217</v>
      </c>
    </row>
    <row r="7" spans="1:11" s="26" customFormat="1" x14ac:dyDescent="0.25">
      <c r="A7" s="87" t="s">
        <v>12</v>
      </c>
      <c r="B7" s="28" t="s">
        <v>217</v>
      </c>
      <c r="C7" s="29">
        <v>633466</v>
      </c>
      <c r="D7" s="30" t="str">
        <f>IF($B7="N/A","N/A",IF(C7&gt;15,"No",IF(C7&lt;-15,"No","Yes")))</f>
        <v>N/A</v>
      </c>
      <c r="E7" s="29">
        <v>644491</v>
      </c>
      <c r="F7" s="30" t="str">
        <f>IF($B7="N/A","N/A",IF(E7&gt;15,"No",IF(E7&lt;-15,"No","Yes")))</f>
        <v>N/A</v>
      </c>
      <c r="G7" s="29">
        <v>688965</v>
      </c>
      <c r="H7" s="30" t="str">
        <f>IF($B7="N/A","N/A",IF(G7&gt;15,"No",IF(G7&lt;-15,"No","Yes")))</f>
        <v>N/A</v>
      </c>
      <c r="I7" s="31">
        <v>1.74</v>
      </c>
      <c r="J7" s="31">
        <v>6.9009999999999998</v>
      </c>
      <c r="K7" s="30" t="str">
        <f t="shared" ref="K7:K24" si="0">IF(J7="Div by 0", "N/A", IF(J7="N/A","N/A", IF(J7&gt;30, "No", IF(J7&lt;-30, "No", "Yes"))))</f>
        <v>Yes</v>
      </c>
    </row>
    <row r="8" spans="1:11" x14ac:dyDescent="0.25">
      <c r="A8" s="87" t="s">
        <v>366</v>
      </c>
      <c r="B8" s="28" t="s">
        <v>217</v>
      </c>
      <c r="C8" s="29" t="s">
        <v>217</v>
      </c>
      <c r="D8" s="30" t="str">
        <f>IF($B8="N/A","N/A",IF(C8&gt;15,"No",IF(C8&lt;-15,"No","Yes")))</f>
        <v>N/A</v>
      </c>
      <c r="E8" s="29" t="s">
        <v>217</v>
      </c>
      <c r="F8" s="30" t="str">
        <f>IF($B8="N/A","N/A",IF(E8&gt;15,"No",IF(E8&lt;-15,"No","Yes")))</f>
        <v>N/A</v>
      </c>
      <c r="G8" s="32">
        <v>100</v>
      </c>
      <c r="H8" s="30" t="str">
        <f>IF($B8="N/A","N/A",IF(G8&gt;15,"No",IF(G8&lt;-15,"No","Yes")))</f>
        <v>N/A</v>
      </c>
      <c r="I8" s="31" t="s">
        <v>217</v>
      </c>
      <c r="J8" s="31" t="s">
        <v>217</v>
      </c>
      <c r="K8" s="30" t="str">
        <f t="shared" si="0"/>
        <v>N/A</v>
      </c>
    </row>
    <row r="9" spans="1:11" x14ac:dyDescent="0.25">
      <c r="A9" s="87" t="s">
        <v>119</v>
      </c>
      <c r="B9" s="33" t="s">
        <v>217</v>
      </c>
      <c r="C9" s="8">
        <v>0</v>
      </c>
      <c r="D9" s="9" t="str">
        <f>IF($B9="N/A","N/A",IF(C9&gt;15,"No",IF(C9&lt;-15,"No","Yes")))</f>
        <v>N/A</v>
      </c>
      <c r="E9" s="8">
        <v>0</v>
      </c>
      <c r="F9" s="9" t="str">
        <f>IF($B9="N/A","N/A",IF(E9&gt;15,"No",IF(E9&lt;-15,"No","Yes")))</f>
        <v>N/A</v>
      </c>
      <c r="G9" s="8">
        <v>0</v>
      </c>
      <c r="H9" s="9" t="str">
        <f>IF($B9="N/A","N/A",IF(G9&gt;15,"No",IF(G9&lt;-15,"No","Yes")))</f>
        <v>N/A</v>
      </c>
      <c r="I9" s="10" t="s">
        <v>1742</v>
      </c>
      <c r="J9" s="10" t="s">
        <v>1742</v>
      </c>
      <c r="K9" s="9" t="str">
        <f t="shared" si="0"/>
        <v>N/A</v>
      </c>
    </row>
    <row r="10" spans="1:11" x14ac:dyDescent="0.25">
      <c r="A10" s="87" t="s">
        <v>120</v>
      </c>
      <c r="B10" s="33" t="s">
        <v>217</v>
      </c>
      <c r="C10" s="8">
        <v>0</v>
      </c>
      <c r="D10" s="9" t="str">
        <f>IF($B10="N/A","N/A",IF(C10&gt;15,"No",IF(C10&lt;-15,"No","Yes")))</f>
        <v>N/A</v>
      </c>
      <c r="E10" s="8">
        <v>0</v>
      </c>
      <c r="F10" s="9" t="str">
        <f>IF($B10="N/A","N/A",IF(E10&gt;15,"No",IF(E10&lt;-15,"No","Yes")))</f>
        <v>N/A</v>
      </c>
      <c r="G10" s="8">
        <v>0</v>
      </c>
      <c r="H10" s="9" t="str">
        <f>IF($B10="N/A","N/A",IF(G10&gt;15,"No",IF(G10&lt;-15,"No","Yes")))</f>
        <v>N/A</v>
      </c>
      <c r="I10" s="10" t="s">
        <v>1742</v>
      </c>
      <c r="J10" s="10" t="s">
        <v>1742</v>
      </c>
      <c r="K10" s="9" t="str">
        <f t="shared" si="0"/>
        <v>N/A</v>
      </c>
    </row>
    <row r="11" spans="1:11" x14ac:dyDescent="0.25">
      <c r="A11" s="87" t="s">
        <v>833</v>
      </c>
      <c r="B11" s="33" t="s">
        <v>218</v>
      </c>
      <c r="C11" s="8" t="s">
        <v>217</v>
      </c>
      <c r="D11" s="9" t="str">
        <f>IF(OR($B11="N/A",$C11="N/A"),"N/A",IF(C11&gt;100,"No",IF(C11&lt;95,"No","Yes")))</f>
        <v>N/A</v>
      </c>
      <c r="E11" s="8">
        <v>99.726450795999995</v>
      </c>
      <c r="F11" s="9" t="str">
        <f>IF(OR($B11="N/A",$E11="N/A"),"N/A",IF(E11&gt;100,"No",IF(E11&lt;95,"No","Yes")))</f>
        <v>Yes</v>
      </c>
      <c r="G11" s="8">
        <v>99.850064953</v>
      </c>
      <c r="H11" s="9" t="str">
        <f>IF($B11="N/A","N/A",IF(G11&gt;100,"No",IF(G11&lt;95,"No","Yes")))</f>
        <v>Yes</v>
      </c>
      <c r="I11" s="10" t="s">
        <v>217</v>
      </c>
      <c r="J11" s="10">
        <v>0.124</v>
      </c>
      <c r="K11" s="9" t="str">
        <f t="shared" si="0"/>
        <v>Yes</v>
      </c>
    </row>
    <row r="12" spans="1:11" x14ac:dyDescent="0.25">
      <c r="A12" s="87" t="s">
        <v>352</v>
      </c>
      <c r="B12" s="33" t="s">
        <v>217</v>
      </c>
      <c r="C12" s="8" t="s">
        <v>217</v>
      </c>
      <c r="D12" s="9" t="str">
        <f t="shared" ref="D12:D13" si="1">IF(OR($B12="N/A",$C12="N/A"),"N/A",IF(C12&gt;100,"No",IF(C12&lt;95,"No","Yes")))</f>
        <v>N/A</v>
      </c>
      <c r="E12" s="8">
        <v>0</v>
      </c>
      <c r="F12" s="9" t="str">
        <f t="shared" ref="F12:F13" si="2">IF(OR($B12="N/A",$E12="N/A"),"N/A",IF(E12&gt;100,"No",IF(E12&lt;95,"No","Yes")))</f>
        <v>N/A</v>
      </c>
      <c r="G12" s="8">
        <v>0</v>
      </c>
      <c r="H12" s="9" t="str">
        <f t="shared" ref="H12:H13" si="3">IF($B12="N/A","N/A",IF(G12&gt;100,"No",IF(G12&lt;95,"No","Yes")))</f>
        <v>N/A</v>
      </c>
      <c r="I12" s="10" t="s">
        <v>217</v>
      </c>
      <c r="J12" s="10" t="s">
        <v>1742</v>
      </c>
      <c r="K12" s="9" t="str">
        <f t="shared" si="0"/>
        <v>N/A</v>
      </c>
    </row>
    <row r="13" spans="1:11" x14ac:dyDescent="0.25">
      <c r="A13" s="87" t="s">
        <v>834</v>
      </c>
      <c r="B13" s="33" t="s">
        <v>218</v>
      </c>
      <c r="C13" s="8" t="s">
        <v>217</v>
      </c>
      <c r="D13" s="9" t="str">
        <f t="shared" si="1"/>
        <v>N/A</v>
      </c>
      <c r="E13" s="8">
        <v>64.329835482999997</v>
      </c>
      <c r="F13" s="9" t="str">
        <f t="shared" si="2"/>
        <v>No</v>
      </c>
      <c r="G13" s="8">
        <v>64.367275551000006</v>
      </c>
      <c r="H13" s="9" t="str">
        <f t="shared" si="3"/>
        <v>No</v>
      </c>
      <c r="I13" s="10" t="s">
        <v>217</v>
      </c>
      <c r="J13" s="10">
        <v>5.8200000000000002E-2</v>
      </c>
      <c r="K13" s="9" t="str">
        <f t="shared" si="0"/>
        <v>Yes</v>
      </c>
    </row>
    <row r="14" spans="1:11" x14ac:dyDescent="0.25">
      <c r="A14" s="87" t="s">
        <v>13</v>
      </c>
      <c r="B14" s="33" t="s">
        <v>217</v>
      </c>
      <c r="C14" s="34">
        <v>633466</v>
      </c>
      <c r="D14" s="9" t="str">
        <f>IF($B14="N/A","N/A",IF(C14&gt;15,"No",IF(C14&lt;-15,"No","Yes")))</f>
        <v>N/A</v>
      </c>
      <c r="E14" s="34">
        <v>644491</v>
      </c>
      <c r="F14" s="9" t="str">
        <f>IF($B14="N/A","N/A",IF(E14&gt;15,"No",IF(E14&lt;-15,"No","Yes")))</f>
        <v>N/A</v>
      </c>
      <c r="G14" s="34">
        <v>688965</v>
      </c>
      <c r="H14" s="9" t="str">
        <f>IF($B14="N/A","N/A",IF(G14&gt;15,"No",IF(G14&lt;-15,"No","Yes")))</f>
        <v>N/A</v>
      </c>
      <c r="I14" s="10">
        <v>1.74</v>
      </c>
      <c r="J14" s="10">
        <v>6.9009999999999998</v>
      </c>
      <c r="K14" s="9" t="str">
        <f t="shared" si="0"/>
        <v>Yes</v>
      </c>
    </row>
    <row r="15" spans="1:11" x14ac:dyDescent="0.25">
      <c r="A15" s="87" t="s">
        <v>442</v>
      </c>
      <c r="B15" s="33" t="s">
        <v>219</v>
      </c>
      <c r="C15" s="8">
        <v>3.7574234450000001</v>
      </c>
      <c r="D15" s="9" t="str">
        <f>IF($B15="N/A","N/A",IF(C15&gt;20,"No",IF(C15&lt;5,"No","Yes")))</f>
        <v>No</v>
      </c>
      <c r="E15" s="8">
        <v>0</v>
      </c>
      <c r="F15" s="9" t="str">
        <f>IF($B15="N/A","N/A",IF(E15&gt;20,"No",IF(E15&lt;5,"No","Yes")))</f>
        <v>No</v>
      </c>
      <c r="G15" s="8">
        <v>0</v>
      </c>
      <c r="H15" s="9" t="str">
        <f>IF($B15="N/A","N/A",IF(G15&gt;20,"No",IF(G15&lt;5,"No","Yes")))</f>
        <v>No</v>
      </c>
      <c r="I15" s="10">
        <v>-100</v>
      </c>
      <c r="J15" s="10" t="s">
        <v>1742</v>
      </c>
      <c r="K15" s="9" t="str">
        <f t="shared" si="0"/>
        <v>N/A</v>
      </c>
    </row>
    <row r="16" spans="1:11" x14ac:dyDescent="0.25">
      <c r="A16" s="87" t="s">
        <v>443</v>
      </c>
      <c r="B16" s="28" t="s">
        <v>217</v>
      </c>
      <c r="C16" s="8" t="s">
        <v>217</v>
      </c>
      <c r="D16" s="9" t="str">
        <f>IF($B16="N/A","N/A",IF(C16&gt;15,"No",IF(C16&lt;-15,"No","Yes")))</f>
        <v>N/A</v>
      </c>
      <c r="E16" s="8" t="s">
        <v>217</v>
      </c>
      <c r="F16" s="9" t="str">
        <f>IF($B16="N/A","N/A",IF(E16&gt;15,"No",IF(E16&lt;-15,"No","Yes")))</f>
        <v>N/A</v>
      </c>
      <c r="G16" s="8">
        <v>100</v>
      </c>
      <c r="H16" s="9" t="str">
        <f>IF($B16="N/A","N/A",IF(G16&gt;15,"No",IF(G16&lt;-15,"No","Yes")))</f>
        <v>N/A</v>
      </c>
      <c r="I16" s="10" t="s">
        <v>217</v>
      </c>
      <c r="J16" s="10" t="s">
        <v>217</v>
      </c>
      <c r="K16" s="9" t="str">
        <f t="shared" si="0"/>
        <v>N/A</v>
      </c>
    </row>
    <row r="17" spans="1:11" x14ac:dyDescent="0.25">
      <c r="A17" s="87" t="s">
        <v>444</v>
      </c>
      <c r="B17" s="33" t="s">
        <v>239</v>
      </c>
      <c r="C17" s="8">
        <v>18.187242883</v>
      </c>
      <c r="D17" s="9" t="str">
        <f>IF($B17="N/A","N/A",IF(C17&gt;1,"Yes","No"))</f>
        <v>Yes</v>
      </c>
      <c r="E17" s="8">
        <v>23.870310059000001</v>
      </c>
      <c r="F17" s="9" t="str">
        <f>IF($B17="N/A","N/A",IF(E17&gt;1,"Yes","No"))</f>
        <v>Yes</v>
      </c>
      <c r="G17" s="8">
        <v>21.530121268999999</v>
      </c>
      <c r="H17" s="9" t="str">
        <f>IF($B17="N/A","N/A",IF(G17&gt;1,"Yes","No"))</f>
        <v>Yes</v>
      </c>
      <c r="I17" s="10">
        <v>31.25</v>
      </c>
      <c r="J17" s="10">
        <v>-9.8000000000000007</v>
      </c>
      <c r="K17" s="9" t="str">
        <f t="shared" si="0"/>
        <v>Yes</v>
      </c>
    </row>
    <row r="18" spans="1:11" x14ac:dyDescent="0.25">
      <c r="A18" s="87" t="s">
        <v>856</v>
      </c>
      <c r="B18" s="33" t="s">
        <v>217</v>
      </c>
      <c r="C18" s="88">
        <v>4379.7737262000001</v>
      </c>
      <c r="D18" s="9" t="str">
        <f>IF($B18="N/A","N/A",IF(C18&gt;15,"No",IF(C18&lt;-15,"No","Yes")))</f>
        <v>N/A</v>
      </c>
      <c r="E18" s="88">
        <v>4460.4453075000001</v>
      </c>
      <c r="F18" s="9" t="str">
        <f>IF($B18="N/A","N/A",IF(E18&gt;15,"No",IF(E18&lt;-15,"No","Yes")))</f>
        <v>N/A</v>
      </c>
      <c r="G18" s="88">
        <v>4597.9108773999997</v>
      </c>
      <c r="H18" s="9" t="str">
        <f>IF($B18="N/A","N/A",IF(G18&gt;15,"No",IF(G18&lt;-15,"No","Yes")))</f>
        <v>N/A</v>
      </c>
      <c r="I18" s="10">
        <v>1.8420000000000001</v>
      </c>
      <c r="J18" s="10">
        <v>3.0819999999999999</v>
      </c>
      <c r="K18" s="9" t="str">
        <f t="shared" si="0"/>
        <v>Yes</v>
      </c>
    </row>
    <row r="19" spans="1:11" x14ac:dyDescent="0.25">
      <c r="A19" s="3" t="s">
        <v>131</v>
      </c>
      <c r="B19" s="33" t="s">
        <v>217</v>
      </c>
      <c r="C19" s="34">
        <v>381</v>
      </c>
      <c r="D19" s="33" t="s">
        <v>217</v>
      </c>
      <c r="E19" s="34">
        <v>156</v>
      </c>
      <c r="F19" s="33" t="s">
        <v>217</v>
      </c>
      <c r="G19" s="34">
        <v>1037</v>
      </c>
      <c r="H19" s="9" t="str">
        <f>IF($B19="N/A","N/A",IF(G19&gt;15,"No",IF(G19&lt;-15,"No","Yes")))</f>
        <v>N/A</v>
      </c>
      <c r="I19" s="10">
        <v>-59.1</v>
      </c>
      <c r="J19" s="10">
        <v>564.70000000000005</v>
      </c>
      <c r="K19" s="9" t="str">
        <f t="shared" si="0"/>
        <v>No</v>
      </c>
    </row>
    <row r="20" spans="1:11" x14ac:dyDescent="0.25">
      <c r="A20" s="3" t="s">
        <v>350</v>
      </c>
      <c r="B20" s="28" t="s">
        <v>217</v>
      </c>
      <c r="C20" s="8" t="s">
        <v>217</v>
      </c>
      <c r="D20" s="33" t="s">
        <v>217</v>
      </c>
      <c r="E20" s="8" t="s">
        <v>217</v>
      </c>
      <c r="F20" s="33" t="s">
        <v>217</v>
      </c>
      <c r="G20" s="8">
        <v>0.1505156285</v>
      </c>
      <c r="H20" s="9" t="str">
        <f>IF($B20="N/A","N/A",IF(G20&gt;15,"No",IF(G20&lt;-15,"No","Yes")))</f>
        <v>N/A</v>
      </c>
      <c r="I20" s="10" t="s">
        <v>217</v>
      </c>
      <c r="J20" s="10" t="s">
        <v>217</v>
      </c>
      <c r="K20" s="9" t="str">
        <f t="shared" si="0"/>
        <v>N/A</v>
      </c>
    </row>
    <row r="21" spans="1:11" ht="25" x14ac:dyDescent="0.25">
      <c r="A21" s="3" t="s">
        <v>835</v>
      </c>
      <c r="B21" s="33" t="s">
        <v>217</v>
      </c>
      <c r="C21" s="88">
        <v>3179.343832</v>
      </c>
      <c r="D21" s="9" t="str">
        <f>IF($B21="N/A","N/A",IF(C21&gt;60,"No",IF(C21&lt;15,"No","Yes")))</f>
        <v>N/A</v>
      </c>
      <c r="E21" s="88">
        <v>6109.2564103000004</v>
      </c>
      <c r="F21" s="9" t="str">
        <f>IF($B21="N/A","N/A",IF(E21&gt;60,"No",IF(E21&lt;15,"No","Yes")))</f>
        <v>N/A</v>
      </c>
      <c r="G21" s="88">
        <v>3635.4243009000002</v>
      </c>
      <c r="H21" s="9" t="str">
        <f>IF($B21="N/A","N/A",IF(G21&gt;60,"No",IF(G21&lt;15,"No","Yes")))</f>
        <v>N/A</v>
      </c>
      <c r="I21" s="10">
        <v>92.15</v>
      </c>
      <c r="J21" s="10">
        <v>-40.5</v>
      </c>
      <c r="K21" s="9" t="str">
        <f t="shared" si="0"/>
        <v>No</v>
      </c>
    </row>
    <row r="22" spans="1:11" x14ac:dyDescent="0.25">
      <c r="A22" s="3" t="s">
        <v>27</v>
      </c>
      <c r="B22" s="33" t="s">
        <v>221</v>
      </c>
      <c r="C22" s="34">
        <v>0</v>
      </c>
      <c r="D22" s="9" t="str">
        <f>IF($B22="N/A","N/A",IF(C22="N/A","N/A",IF(C22=0,"Yes","No")))</f>
        <v>Yes</v>
      </c>
      <c r="E22" s="34">
        <v>0</v>
      </c>
      <c r="F22" s="9" t="str">
        <f>IF($B22="N/A","N/A",IF(E22="N/A","N/A",IF(E22=0,"Yes","No")))</f>
        <v>Yes</v>
      </c>
      <c r="G22" s="34">
        <v>0</v>
      </c>
      <c r="H22" s="9" t="str">
        <f>IF($B22="N/A","N/A",IF(G22=0,"Yes","No"))</f>
        <v>Yes</v>
      </c>
      <c r="I22" s="10" t="s">
        <v>1742</v>
      </c>
      <c r="J22" s="10" t="s">
        <v>1742</v>
      </c>
      <c r="K22" s="9" t="str">
        <f t="shared" si="0"/>
        <v>N/A</v>
      </c>
    </row>
    <row r="23" spans="1:11" x14ac:dyDescent="0.25">
      <c r="A23" s="3" t="s">
        <v>836</v>
      </c>
      <c r="B23" s="33" t="s">
        <v>221</v>
      </c>
      <c r="C23" s="8">
        <v>0</v>
      </c>
      <c r="D23" s="9" t="str">
        <f t="shared" ref="D23:D24" si="4">IF($B23="N/A","N/A",IF(C23="N/A","N/A",IF(C23=0,"Yes","No")))</f>
        <v>Yes</v>
      </c>
      <c r="E23" s="8">
        <v>0</v>
      </c>
      <c r="F23" s="9" t="str">
        <f t="shared" ref="F23:F24" si="5">IF($B23="N/A","N/A",IF(E23="N/A","N/A",IF(E23=0,"Yes","No")))</f>
        <v>Yes</v>
      </c>
      <c r="G23" s="8">
        <v>0</v>
      </c>
      <c r="H23" s="9" t="str">
        <f t="shared" ref="H23:H24" si="6">IF($B23="N/A","N/A",IF(G23=0,"Yes","No"))</f>
        <v>Yes</v>
      </c>
      <c r="I23" s="10" t="s">
        <v>1742</v>
      </c>
      <c r="J23" s="10" t="s">
        <v>1742</v>
      </c>
      <c r="K23" s="9" t="str">
        <f t="shared" si="0"/>
        <v>N/A</v>
      </c>
    </row>
    <row r="24" spans="1:11" x14ac:dyDescent="0.25">
      <c r="A24" s="3" t="s">
        <v>817</v>
      </c>
      <c r="B24" s="33" t="s">
        <v>221</v>
      </c>
      <c r="C24" s="43">
        <v>0</v>
      </c>
      <c r="D24" s="9" t="str">
        <f t="shared" si="4"/>
        <v>Yes</v>
      </c>
      <c r="E24" s="43">
        <v>0</v>
      </c>
      <c r="F24" s="9" t="str">
        <f t="shared" si="5"/>
        <v>Yes</v>
      </c>
      <c r="G24" s="43">
        <v>0</v>
      </c>
      <c r="H24" s="9" t="str">
        <f t="shared" si="6"/>
        <v>Yes</v>
      </c>
      <c r="I24" s="10" t="s">
        <v>1742</v>
      </c>
      <c r="J24" s="10" t="s">
        <v>1742</v>
      </c>
      <c r="K24" s="9" t="str">
        <f t="shared" si="0"/>
        <v>N/A</v>
      </c>
    </row>
    <row r="25" spans="1:11" x14ac:dyDescent="0.25">
      <c r="A25" s="148" t="s">
        <v>1648</v>
      </c>
      <c r="B25" s="149"/>
      <c r="C25" s="149"/>
      <c r="D25" s="149"/>
      <c r="E25" s="149"/>
      <c r="F25" s="149"/>
      <c r="G25" s="149"/>
      <c r="H25" s="149"/>
      <c r="I25" s="149"/>
      <c r="J25" s="149"/>
      <c r="K25" s="150"/>
    </row>
    <row r="26" spans="1:11" x14ac:dyDescent="0.25">
      <c r="A26" s="145" t="s">
        <v>1646</v>
      </c>
      <c r="B26" s="146"/>
      <c r="C26" s="146"/>
      <c r="D26" s="146"/>
      <c r="E26" s="146"/>
      <c r="F26" s="146"/>
      <c r="G26" s="146"/>
      <c r="H26" s="146"/>
      <c r="I26" s="146"/>
      <c r="J26" s="146"/>
      <c r="K26" s="147"/>
    </row>
    <row r="27" spans="1:11" x14ac:dyDescent="0.25">
      <c r="C27" s="8"/>
      <c r="D27" s="8"/>
    </row>
    <row r="28" spans="1:11" x14ac:dyDescent="0.25">
      <c r="C28" s="8"/>
      <c r="D28" s="8"/>
    </row>
    <row r="29" spans="1:11" x14ac:dyDescent="0.25">
      <c r="C29" s="8"/>
      <c r="D29" s="8"/>
    </row>
    <row r="30" spans="1:11" x14ac:dyDescent="0.25">
      <c r="C30" s="8"/>
      <c r="D30" s="8"/>
    </row>
    <row r="31" spans="1:11" x14ac:dyDescent="0.25">
      <c r="C31" s="8"/>
      <c r="D31" s="8"/>
    </row>
    <row r="32" spans="1:11" x14ac:dyDescent="0.25">
      <c r="C32" s="8"/>
      <c r="D32" s="8"/>
    </row>
    <row r="33" spans="3:4" x14ac:dyDescent="0.25">
      <c r="C33" s="8"/>
      <c r="D33" s="8"/>
    </row>
    <row r="34" spans="3:4" x14ac:dyDescent="0.25">
      <c r="C34" s="8"/>
      <c r="D34" s="8"/>
    </row>
    <row r="35" spans="3:4" x14ac:dyDescent="0.25">
      <c r="C35" s="8"/>
      <c r="D35" s="8"/>
    </row>
    <row r="36" spans="3:4" x14ac:dyDescent="0.25">
      <c r="C36" s="8"/>
      <c r="D36" s="8"/>
    </row>
    <row r="37" spans="3:4" x14ac:dyDescent="0.25">
      <c r="C37" s="8"/>
      <c r="D37" s="8"/>
    </row>
    <row r="38" spans="3:4" x14ac:dyDescent="0.25">
      <c r="C38" s="8"/>
      <c r="D38" s="8"/>
    </row>
    <row r="39" spans="3:4" x14ac:dyDescent="0.25">
      <c r="C39" s="8"/>
      <c r="D39" s="8"/>
    </row>
    <row r="40" spans="3:4" x14ac:dyDescent="0.25">
      <c r="C40" s="8"/>
      <c r="D40" s="8"/>
    </row>
    <row r="41" spans="3:4" x14ac:dyDescent="0.25">
      <c r="C41" s="8"/>
      <c r="D41" s="8"/>
    </row>
    <row r="42" spans="3:4" x14ac:dyDescent="0.25">
      <c r="C42" s="8"/>
      <c r="D42" s="8"/>
    </row>
  </sheetData>
  <mergeCells count="5">
    <mergeCell ref="A1:K1"/>
    <mergeCell ref="A2:K2"/>
    <mergeCell ref="A4:K4"/>
    <mergeCell ref="A25:K25"/>
    <mergeCell ref="A26:K26"/>
  </mergeCells>
  <phoneticPr fontId="0" type="noConversion"/>
  <printOptions headings="1"/>
  <pageMargins left="0.75" right="0.75" top="1" bottom="0.75" header="0.5" footer="0.5"/>
  <pageSetup scale="63" fitToHeight="2" orientation="landscape" useFirstPageNumber="1" r:id="rId1"/>
  <headerFooter alignWithMargins="0">
    <oddFooter>&amp;R&amp;A Page &amp;P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K36"/>
  <sheetViews>
    <sheetView zoomScaleNormal="100" workbookViewId="0">
      <pane xSplit="2" ySplit="5" topLeftCell="C9"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86" customWidth="1"/>
    <col min="2" max="2" width="10.7265625" style="18"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18"/>
  </cols>
  <sheetData>
    <row r="1" spans="1:11" s="17" customFormat="1" ht="18.75" customHeight="1" x14ac:dyDescent="0.25">
      <c r="A1" s="136" t="s">
        <v>1678</v>
      </c>
      <c r="B1" s="137"/>
      <c r="C1" s="137"/>
      <c r="D1" s="137"/>
      <c r="E1" s="137"/>
      <c r="F1" s="137"/>
      <c r="G1" s="137"/>
      <c r="H1" s="137"/>
      <c r="I1" s="137"/>
      <c r="J1" s="137"/>
      <c r="K1" s="138"/>
    </row>
    <row r="2" spans="1:11" ht="13" x14ac:dyDescent="0.3">
      <c r="A2" s="142" t="s">
        <v>1595</v>
      </c>
      <c r="B2" s="143"/>
      <c r="C2" s="143"/>
      <c r="D2" s="143"/>
      <c r="E2" s="143"/>
      <c r="F2" s="143"/>
      <c r="G2" s="143"/>
      <c r="H2" s="143"/>
      <c r="I2" s="143"/>
      <c r="J2" s="143"/>
      <c r="K2" s="144"/>
    </row>
    <row r="3" spans="1:11" ht="13" x14ac:dyDescent="0.3">
      <c r="A3" s="134" t="s">
        <v>1741</v>
      </c>
      <c r="B3" s="19"/>
      <c r="C3" s="19"/>
      <c r="D3" s="19"/>
      <c r="E3" s="19"/>
      <c r="F3" s="19"/>
      <c r="G3" s="19"/>
      <c r="H3" s="19"/>
      <c r="I3" s="19"/>
      <c r="J3" s="19"/>
      <c r="K3" s="20"/>
    </row>
    <row r="4" spans="1:11" ht="13" x14ac:dyDescent="0.3">
      <c r="A4" s="139" t="s">
        <v>650</v>
      </c>
      <c r="B4" s="140"/>
      <c r="C4" s="140"/>
      <c r="D4" s="140"/>
      <c r="E4" s="140"/>
      <c r="F4" s="140"/>
      <c r="G4" s="140"/>
      <c r="H4" s="140"/>
      <c r="I4" s="140"/>
      <c r="J4" s="140"/>
      <c r="K4" s="141"/>
    </row>
    <row r="5" spans="1:11" ht="52" x14ac:dyDescent="0.3">
      <c r="A5" s="21" t="s">
        <v>11</v>
      </c>
      <c r="B5" s="22" t="s">
        <v>216</v>
      </c>
      <c r="C5" s="22" t="s">
        <v>1670</v>
      </c>
      <c r="D5" s="22" t="s">
        <v>1671</v>
      </c>
      <c r="E5" s="22" t="s">
        <v>651</v>
      </c>
      <c r="F5" s="22" t="s">
        <v>1672</v>
      </c>
      <c r="G5" s="22" t="s">
        <v>652</v>
      </c>
      <c r="H5" s="22" t="s">
        <v>1673</v>
      </c>
      <c r="I5" s="23" t="s">
        <v>1674</v>
      </c>
      <c r="J5" s="23" t="s">
        <v>1675</v>
      </c>
      <c r="K5" s="22" t="s">
        <v>653</v>
      </c>
    </row>
    <row r="6" spans="1:11" x14ac:dyDescent="0.25">
      <c r="A6" s="69" t="s">
        <v>12</v>
      </c>
      <c r="B6" s="33" t="s">
        <v>217</v>
      </c>
      <c r="C6" s="34">
        <v>609664</v>
      </c>
      <c r="D6" s="9" t="str">
        <f>IF($B6="N/A","N/A",IF(C6&gt;15,"No",IF(C6&lt;-15,"No","Yes")))</f>
        <v>N/A</v>
      </c>
      <c r="E6" s="34">
        <v>644491</v>
      </c>
      <c r="F6" s="9" t="str">
        <f>IF($B6="N/A","N/A",IF(E6&gt;15,"No",IF(E6&lt;-15,"No","Yes")))</f>
        <v>N/A</v>
      </c>
      <c r="G6" s="34">
        <v>688965</v>
      </c>
      <c r="H6" s="9" t="str">
        <f>IF($B6="N/A","N/A",IF(G6&gt;15,"No",IF(G6&lt;-15,"No","Yes")))</f>
        <v>N/A</v>
      </c>
      <c r="I6" s="10">
        <v>5.7119999999999997</v>
      </c>
      <c r="J6" s="10">
        <v>6.9009999999999998</v>
      </c>
      <c r="K6" s="9" t="str">
        <f t="shared" ref="K6:K12" si="0">IF(J6="Div by 0", "N/A", IF(J6="N/A","N/A", IF(J6&gt;30, "No", IF(J6&lt;-30, "No", "Yes"))))</f>
        <v>Yes</v>
      </c>
    </row>
    <row r="7" spans="1:11" x14ac:dyDescent="0.25">
      <c r="A7" s="69" t="s">
        <v>30</v>
      </c>
      <c r="B7" s="33" t="s">
        <v>217</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5">
      <c r="A8" s="69" t="s">
        <v>29</v>
      </c>
      <c r="B8" s="33" t="s">
        <v>221</v>
      </c>
      <c r="C8" s="8">
        <v>0</v>
      </c>
      <c r="D8" s="9" t="str">
        <f>IF($B8="N/A","N/A",IF(C8=0,"Yes","No"))</f>
        <v>Yes</v>
      </c>
      <c r="E8" s="8">
        <v>0</v>
      </c>
      <c r="F8" s="9" t="str">
        <f>IF($B8="N/A","N/A",IF(E8=0,"Yes","No"))</f>
        <v>Yes</v>
      </c>
      <c r="G8" s="8">
        <v>0</v>
      </c>
      <c r="H8" s="9" t="str">
        <f>IF($B8="N/A","N/A",IF(G8=0,"Yes","No"))</f>
        <v>Yes</v>
      </c>
      <c r="I8" s="10" t="s">
        <v>1742</v>
      </c>
      <c r="J8" s="10" t="s">
        <v>1742</v>
      </c>
      <c r="K8" s="9" t="str">
        <f t="shared" si="0"/>
        <v>N/A</v>
      </c>
    </row>
    <row r="9" spans="1:11" ht="25" x14ac:dyDescent="0.25">
      <c r="A9" s="69" t="s">
        <v>837</v>
      </c>
      <c r="B9" s="33" t="s">
        <v>240</v>
      </c>
      <c r="C9" s="35">
        <v>148.97173025999999</v>
      </c>
      <c r="D9" s="9" t="str">
        <f>IF($B9="N/A","N/A",IF(C9&gt;100,"No",IF(C9&lt;50,"No","Yes")))</f>
        <v>No</v>
      </c>
      <c r="E9" s="35">
        <v>167.55709532</v>
      </c>
      <c r="F9" s="9" t="str">
        <f>IF($B9="N/A","N/A",IF(E9&gt;100,"No",IF(E9&lt;50,"No","Yes")))</f>
        <v>No</v>
      </c>
      <c r="G9" s="35">
        <v>178.52779102</v>
      </c>
      <c r="H9" s="9" t="str">
        <f>IF($B9="N/A","N/A",IF(G9&gt;100,"No",IF(G9&lt;50,"No","Yes")))</f>
        <v>No</v>
      </c>
      <c r="I9" s="10">
        <v>12.48</v>
      </c>
      <c r="J9" s="10">
        <v>6.5469999999999997</v>
      </c>
      <c r="K9" s="9" t="str">
        <f t="shared" si="0"/>
        <v>Yes</v>
      </c>
    </row>
    <row r="10" spans="1:11" ht="25" x14ac:dyDescent="0.25">
      <c r="A10" s="69" t="s">
        <v>838</v>
      </c>
      <c r="B10" s="33" t="s">
        <v>217</v>
      </c>
      <c r="C10" s="35">
        <v>324.84530601</v>
      </c>
      <c r="D10" s="9" t="str">
        <f>IF($B10="N/A","N/A",IF(C10&gt;15,"No",IF(C10&lt;-15,"No","Yes")))</f>
        <v>N/A</v>
      </c>
      <c r="E10" s="35">
        <v>328.04483832</v>
      </c>
      <c r="F10" s="9" t="str">
        <f>IF($B10="N/A","N/A",IF(E10&gt;15,"No",IF(E10&lt;-15,"No","Yes")))</f>
        <v>N/A</v>
      </c>
      <c r="G10" s="35">
        <v>335.12286827999998</v>
      </c>
      <c r="H10" s="9" t="str">
        <f>IF($B10="N/A","N/A",IF(G10&gt;15,"No",IF(G10&lt;-15,"No","Yes")))</f>
        <v>N/A</v>
      </c>
      <c r="I10" s="10">
        <v>0.9849</v>
      </c>
      <c r="J10" s="10">
        <v>2.1579999999999999</v>
      </c>
      <c r="K10" s="9" t="str">
        <f t="shared" si="0"/>
        <v>Yes</v>
      </c>
    </row>
    <row r="11" spans="1:11" ht="25" x14ac:dyDescent="0.25">
      <c r="A11" s="69" t="s">
        <v>839</v>
      </c>
      <c r="B11" s="33" t="s">
        <v>217</v>
      </c>
      <c r="C11" s="35">
        <v>570.76152820000004</v>
      </c>
      <c r="D11" s="9" t="str">
        <f>IF($B11="N/A","N/A",IF(C11&gt;15,"No",IF(C11&lt;-15,"No","Yes")))</f>
        <v>N/A</v>
      </c>
      <c r="E11" s="35">
        <v>591.69421718000001</v>
      </c>
      <c r="F11" s="9" t="str">
        <f>IF($B11="N/A","N/A",IF(E11&gt;15,"No",IF(E11&lt;-15,"No","Yes")))</f>
        <v>N/A</v>
      </c>
      <c r="G11" s="35">
        <v>433.31755006999998</v>
      </c>
      <c r="H11" s="9" t="str">
        <f>IF($B11="N/A","N/A",IF(G11&gt;15,"No",IF(G11&lt;-15,"No","Yes")))</f>
        <v>N/A</v>
      </c>
      <c r="I11" s="10">
        <v>3.6680000000000001</v>
      </c>
      <c r="J11" s="10">
        <v>-26.8</v>
      </c>
      <c r="K11" s="9" t="str">
        <f t="shared" si="0"/>
        <v>Yes</v>
      </c>
    </row>
    <row r="12" spans="1:11" ht="25" x14ac:dyDescent="0.25">
      <c r="A12" s="69" t="s">
        <v>840</v>
      </c>
      <c r="B12" s="33" t="s">
        <v>217</v>
      </c>
      <c r="C12" s="35" t="s">
        <v>1742</v>
      </c>
      <c r="D12" s="9" t="str">
        <f>IF($B12="N/A","N/A",IF(C12&gt;15,"No",IF(C12&lt;-15,"No","Yes")))</f>
        <v>N/A</v>
      </c>
      <c r="E12" s="35" t="s">
        <v>1742</v>
      </c>
      <c r="F12" s="9" t="str">
        <f>IF($B12="N/A","N/A",IF(E12&gt;15,"No",IF(E12&lt;-15,"No","Yes")))</f>
        <v>N/A</v>
      </c>
      <c r="G12" s="35" t="s">
        <v>1742</v>
      </c>
      <c r="H12" s="9" t="str">
        <f>IF($B12="N/A","N/A",IF(G12&gt;15,"No",IF(G12&lt;-15,"No","Yes")))</f>
        <v>N/A</v>
      </c>
      <c r="I12" s="10" t="s">
        <v>1742</v>
      </c>
      <c r="J12" s="10" t="s">
        <v>1742</v>
      </c>
      <c r="K12" s="9" t="str">
        <f t="shared" si="0"/>
        <v>N/A</v>
      </c>
    </row>
    <row r="13" spans="1:11" x14ac:dyDescent="0.25">
      <c r="A13" s="69" t="s">
        <v>655</v>
      </c>
      <c r="B13" s="33" t="s">
        <v>241</v>
      </c>
      <c r="C13" s="8">
        <v>94.240270050000007</v>
      </c>
      <c r="D13" s="9" t="str">
        <f>IF($B13="N/A","N/A",IF(C13&gt;99,"No",IF(C13&lt;75,"No","Yes")))</f>
        <v>Yes</v>
      </c>
      <c r="E13" s="8">
        <v>94.586115243999998</v>
      </c>
      <c r="F13" s="9" t="str">
        <f>IF($B13="N/A","N/A",IF(E13&gt;99,"No",IF(E13&lt;75,"No","Yes")))</f>
        <v>Yes</v>
      </c>
      <c r="G13" s="8">
        <v>94.697698721999998</v>
      </c>
      <c r="H13" s="9" t="str">
        <f>IF($B13="N/A","N/A",IF(G13&gt;99,"No",IF(G13&lt;75,"No","Yes")))</f>
        <v>Yes</v>
      </c>
      <c r="I13" s="10">
        <v>0.36699999999999999</v>
      </c>
      <c r="J13" s="10">
        <v>0.11799999999999999</v>
      </c>
      <c r="K13" s="9" t="str">
        <f t="shared" ref="K13:K24" si="1">IF(J13="Div by 0", "N/A", IF(J13="N/A","N/A", IF(J13&gt;30, "No", IF(J13&lt;-30, "No", "Yes"))))</f>
        <v>Yes</v>
      </c>
    </row>
    <row r="14" spans="1:11" x14ac:dyDescent="0.25">
      <c r="A14" s="69" t="s">
        <v>495</v>
      </c>
      <c r="B14" s="33" t="s">
        <v>217</v>
      </c>
      <c r="C14" s="9">
        <v>99.680096911000007</v>
      </c>
      <c r="D14" s="9" t="str">
        <f>IF($B14="N/A","N/A",IF(C14&gt;15,"No",IF(C14&lt;-15,"No","Yes")))</f>
        <v>N/A</v>
      </c>
      <c r="E14" s="9">
        <v>99.514927025999995</v>
      </c>
      <c r="F14" s="9" t="str">
        <f>IF($B14="N/A","N/A",IF(E14&gt;15,"No",IF(E14&lt;-15,"No","Yes")))</f>
        <v>N/A</v>
      </c>
      <c r="G14" s="9">
        <v>99.406376737000002</v>
      </c>
      <c r="H14" s="9" t="str">
        <f>IF($B14="N/A","N/A",IF(G14&gt;15,"No",IF(G14&lt;-15,"No","Yes")))</f>
        <v>N/A</v>
      </c>
      <c r="I14" s="10">
        <v>-0.16600000000000001</v>
      </c>
      <c r="J14" s="10">
        <v>-0.109</v>
      </c>
      <c r="K14" s="9" t="str">
        <f t="shared" si="1"/>
        <v>Yes</v>
      </c>
    </row>
    <row r="15" spans="1:11" x14ac:dyDescent="0.25">
      <c r="A15" s="69" t="s">
        <v>841</v>
      </c>
      <c r="B15" s="33" t="s">
        <v>217</v>
      </c>
      <c r="C15" s="34">
        <v>26.942644720000001</v>
      </c>
      <c r="D15" s="9" t="str">
        <f>IF($B15="N/A","N/A",IF(C15&gt;15,"No",IF(C15&lt;-15,"No","Yes")))</f>
        <v>N/A</v>
      </c>
      <c r="E15" s="10">
        <v>25.268491136000002</v>
      </c>
      <c r="F15" s="9" t="str">
        <f>IF($B15="N/A","N/A",IF(E15&gt;15,"No",IF(E15&lt;-15,"No","Yes")))</f>
        <v>N/A</v>
      </c>
      <c r="G15" s="10">
        <v>23.977803167000001</v>
      </c>
      <c r="H15" s="9" t="str">
        <f>IF($B15="N/A","N/A",IF(G15&gt;15,"No",IF(G15&lt;-15,"No","Yes")))</f>
        <v>N/A</v>
      </c>
      <c r="I15" s="10">
        <v>-6.21</v>
      </c>
      <c r="J15" s="10">
        <v>-5.1100000000000003</v>
      </c>
      <c r="K15" s="9" t="str">
        <f t="shared" si="1"/>
        <v>Yes</v>
      </c>
    </row>
    <row r="16" spans="1:11" x14ac:dyDescent="0.25">
      <c r="A16" s="66" t="s">
        <v>656</v>
      </c>
      <c r="B16" s="49" t="s">
        <v>242</v>
      </c>
      <c r="C16" s="9">
        <v>5.6449126076000002</v>
      </c>
      <c r="D16" s="9" t="str">
        <f>IF($B16="N/A","N/A",IF(C16&gt;20,"No",IF(C16&lt;=0,"No","Yes")))</f>
        <v>Yes</v>
      </c>
      <c r="E16" s="9">
        <v>5.3198570654999999</v>
      </c>
      <c r="F16" s="9" t="str">
        <f>IF($B16="N/A","N/A",IF(E16&gt;20,"No",IF(E16&lt;=0,"No","Yes")))</f>
        <v>Yes</v>
      </c>
      <c r="G16" s="9">
        <v>5.2083922985999997</v>
      </c>
      <c r="H16" s="9" t="str">
        <f>IF($B16="N/A","N/A",IF(G16&gt;20,"No",IF(G16&lt;=0,"No","Yes")))</f>
        <v>Yes</v>
      </c>
      <c r="I16" s="10">
        <v>-5.76</v>
      </c>
      <c r="J16" s="10">
        <v>-2.1</v>
      </c>
      <c r="K16" s="9" t="str">
        <f t="shared" si="1"/>
        <v>Yes</v>
      </c>
    </row>
    <row r="17" spans="1:11" x14ac:dyDescent="0.25">
      <c r="A17" s="66" t="s">
        <v>370</v>
      </c>
      <c r="B17" s="33" t="s">
        <v>217</v>
      </c>
      <c r="C17" s="9">
        <v>99.532180734999997</v>
      </c>
      <c r="D17" s="9" t="str">
        <f>IF($B17="N/A","N/A",IF(C17&gt;15,"No",IF(C17&lt;-15,"No","Yes")))</f>
        <v>N/A</v>
      </c>
      <c r="E17" s="9">
        <v>99.052091232999999</v>
      </c>
      <c r="F17" s="9" t="str">
        <f>IF($B17="N/A","N/A",IF(E17&gt;15,"No",IF(E17&lt;-15,"No","Yes")))</f>
        <v>N/A</v>
      </c>
      <c r="G17" s="9">
        <v>99.111024412000006</v>
      </c>
      <c r="H17" s="9" t="str">
        <f>IF($B17="N/A","N/A",IF(G17&gt;15,"No",IF(G17&lt;-15,"No","Yes")))</f>
        <v>N/A</v>
      </c>
      <c r="I17" s="10">
        <v>-0.48199999999999998</v>
      </c>
      <c r="J17" s="10">
        <v>5.9499999999999997E-2</v>
      </c>
      <c r="K17" s="9" t="str">
        <f t="shared" si="1"/>
        <v>Yes</v>
      </c>
    </row>
    <row r="18" spans="1:11" x14ac:dyDescent="0.25">
      <c r="A18" s="66" t="s">
        <v>842</v>
      </c>
      <c r="B18" s="33" t="s">
        <v>217</v>
      </c>
      <c r="C18" s="10">
        <v>29.895895370000002</v>
      </c>
      <c r="D18" s="9" t="str">
        <f>IF($B18="N/A","N/A",IF(C18&gt;15,"No",IF(C18&lt;-15,"No","Yes")))</f>
        <v>N/A</v>
      </c>
      <c r="E18" s="10">
        <v>29.521509967</v>
      </c>
      <c r="F18" s="9" t="str">
        <f>IF($B18="N/A","N/A",IF(E18&gt;15,"No",IF(E18&lt;-15,"No","Yes")))</f>
        <v>N/A</v>
      </c>
      <c r="G18" s="10">
        <v>27.451764375</v>
      </c>
      <c r="H18" s="9" t="str">
        <f>IF($B18="N/A","N/A",IF(G18&gt;15,"No",IF(G18&lt;-15,"No","Yes")))</f>
        <v>N/A</v>
      </c>
      <c r="I18" s="10">
        <v>-1.25</v>
      </c>
      <c r="J18" s="10">
        <v>-7.01</v>
      </c>
      <c r="K18" s="9" t="str">
        <f t="shared" si="1"/>
        <v>Yes</v>
      </c>
    </row>
    <row r="19" spans="1:11" x14ac:dyDescent="0.25">
      <c r="A19" s="69" t="s">
        <v>657</v>
      </c>
      <c r="B19" s="49" t="s">
        <v>243</v>
      </c>
      <c r="C19" s="9">
        <v>0.114817342</v>
      </c>
      <c r="D19" s="9" t="str">
        <f>IF($B19="N/A","N/A",IF(C19&gt;10,"No",IF(C19&lt;=0,"No","Yes")))</f>
        <v>Yes</v>
      </c>
      <c r="E19" s="9">
        <v>9.4027690100000005E-2</v>
      </c>
      <c r="F19" s="9" t="str">
        <f>IF($B19="N/A","N/A",IF(E19&gt;10,"No",IF(E19&lt;=0,"No","Yes")))</f>
        <v>Yes</v>
      </c>
      <c r="G19" s="9">
        <v>9.3908979399999995E-2</v>
      </c>
      <c r="H19" s="9" t="str">
        <f>IF($B19="N/A","N/A",IF(G19&gt;10,"No",IF(G19&lt;=0,"No","Yes")))</f>
        <v>Yes</v>
      </c>
      <c r="I19" s="10">
        <v>-18.100000000000001</v>
      </c>
      <c r="J19" s="10">
        <v>-0.126</v>
      </c>
      <c r="K19" s="9" t="str">
        <f t="shared" si="1"/>
        <v>Yes</v>
      </c>
    </row>
    <row r="20" spans="1:11" x14ac:dyDescent="0.25">
      <c r="A20" s="69" t="s">
        <v>129</v>
      </c>
      <c r="B20" s="33" t="s">
        <v>217</v>
      </c>
      <c r="C20" s="9">
        <v>98.428571429000002</v>
      </c>
      <c r="D20" s="9" t="str">
        <f>IF($B20="N/A","N/A",IF(C20&gt;15,"No",IF(C20&lt;-15,"No","Yes")))</f>
        <v>N/A</v>
      </c>
      <c r="E20" s="9">
        <v>100</v>
      </c>
      <c r="F20" s="9" t="str">
        <f>IF($B20="N/A","N/A",IF(E20&gt;15,"No",IF(E20&lt;-15,"No","Yes")))</f>
        <v>N/A</v>
      </c>
      <c r="G20" s="9">
        <v>100</v>
      </c>
      <c r="H20" s="9" t="str">
        <f>IF($B20="N/A","N/A",IF(G20&gt;15,"No",IF(G20&lt;-15,"No","Yes")))</f>
        <v>N/A</v>
      </c>
      <c r="I20" s="10">
        <v>1.597</v>
      </c>
      <c r="J20" s="10">
        <v>0</v>
      </c>
      <c r="K20" s="9" t="str">
        <f t="shared" si="1"/>
        <v>Yes</v>
      </c>
    </row>
    <row r="21" spans="1:11" x14ac:dyDescent="0.25">
      <c r="A21" s="69" t="s">
        <v>843</v>
      </c>
      <c r="B21" s="33" t="s">
        <v>217</v>
      </c>
      <c r="C21" s="10">
        <v>29.365747460000001</v>
      </c>
      <c r="D21" s="9" t="str">
        <f>IF($B21="N/A","N/A",IF(C21&gt;15,"No",IF(C21&lt;-15,"No","Yes")))</f>
        <v>N/A</v>
      </c>
      <c r="E21" s="10">
        <v>29.648514851000002</v>
      </c>
      <c r="F21" s="9" t="str">
        <f>IF($B21="N/A","N/A",IF(E21&gt;15,"No",IF(E21&lt;-15,"No","Yes")))</f>
        <v>N/A</v>
      </c>
      <c r="G21" s="10">
        <v>29.247295209000001</v>
      </c>
      <c r="H21" s="9" t="str">
        <f>IF($B21="N/A","N/A",IF(G21&gt;15,"No",IF(G21&lt;-15,"No","Yes")))</f>
        <v>N/A</v>
      </c>
      <c r="I21" s="10">
        <v>0.96289999999999998</v>
      </c>
      <c r="J21" s="10">
        <v>-1.35</v>
      </c>
      <c r="K21" s="9" t="str">
        <f t="shared" si="1"/>
        <v>Yes</v>
      </c>
    </row>
    <row r="22" spans="1:11" x14ac:dyDescent="0.25">
      <c r="A22" s="69" t="s">
        <v>1719</v>
      </c>
      <c r="B22" s="49" t="s">
        <v>228</v>
      </c>
      <c r="C22" s="9">
        <v>0</v>
      </c>
      <c r="D22" s="9" t="str">
        <f>IF($B22="N/A","N/A",IF(C22&gt;5,"No",IF(C22&lt;=0,"No","Yes")))</f>
        <v>No</v>
      </c>
      <c r="E22" s="9">
        <v>0</v>
      </c>
      <c r="F22" s="9" t="str">
        <f>IF($B22="N/A","N/A",IF(E22&gt;5,"No",IF(E22&lt;=0,"No","Yes")))</f>
        <v>No</v>
      </c>
      <c r="G22" s="9">
        <v>0</v>
      </c>
      <c r="H22" s="9" t="str">
        <f>IF($B22="N/A","N/A",IF(G22&gt;5,"No",IF(G22&lt;=0,"No","Yes")))</f>
        <v>No</v>
      </c>
      <c r="I22" s="10" t="s">
        <v>1742</v>
      </c>
      <c r="J22" s="10" t="s">
        <v>1742</v>
      </c>
      <c r="K22" s="9" t="str">
        <f t="shared" si="1"/>
        <v>N/A</v>
      </c>
    </row>
    <row r="23" spans="1:11" x14ac:dyDescent="0.25">
      <c r="A23" s="69" t="s">
        <v>130</v>
      </c>
      <c r="B23" s="33" t="s">
        <v>217</v>
      </c>
      <c r="C23" s="9" t="s">
        <v>1742</v>
      </c>
      <c r="D23" s="9" t="str">
        <f>IF($B23="N/A","N/A",IF(C23&gt;15,"No",IF(C23&lt;-15,"No","Yes")))</f>
        <v>N/A</v>
      </c>
      <c r="E23" s="9" t="s">
        <v>1742</v>
      </c>
      <c r="F23" s="9" t="str">
        <f>IF($B23="N/A","N/A",IF(E23&gt;15,"No",IF(E23&lt;-15,"No","Yes")))</f>
        <v>N/A</v>
      </c>
      <c r="G23" s="9" t="s">
        <v>1742</v>
      </c>
      <c r="H23" s="9" t="str">
        <f>IF($B23="N/A","N/A",IF(G23&gt;15,"No",IF(G23&lt;-15,"No","Yes")))</f>
        <v>N/A</v>
      </c>
      <c r="I23" s="10" t="s">
        <v>1742</v>
      </c>
      <c r="J23" s="10" t="s">
        <v>1742</v>
      </c>
      <c r="K23" s="9" t="str">
        <f t="shared" si="1"/>
        <v>N/A</v>
      </c>
    </row>
    <row r="24" spans="1:11" x14ac:dyDescent="0.25">
      <c r="A24" s="69" t="s">
        <v>844</v>
      </c>
      <c r="B24" s="33" t="s">
        <v>217</v>
      </c>
      <c r="C24" s="10" t="s">
        <v>1742</v>
      </c>
      <c r="D24" s="9" t="str">
        <f>IF($B24="N/A","N/A",IF(C24&gt;15,"No",IF(C24&lt;-15,"No","Yes")))</f>
        <v>N/A</v>
      </c>
      <c r="E24" s="10" t="s">
        <v>1742</v>
      </c>
      <c r="F24" s="9" t="str">
        <f>IF($B24="N/A","N/A",IF(E24&gt;15,"No",IF(E24&lt;-15,"No","Yes")))</f>
        <v>N/A</v>
      </c>
      <c r="G24" s="10" t="s">
        <v>1742</v>
      </c>
      <c r="H24" s="9" t="str">
        <f>IF($B24="N/A","N/A",IF(G24&gt;15,"No",IF(G24&lt;-15,"No","Yes")))</f>
        <v>N/A</v>
      </c>
      <c r="I24" s="10" t="s">
        <v>1742</v>
      </c>
      <c r="J24" s="10" t="s">
        <v>1742</v>
      </c>
      <c r="K24" s="9" t="str">
        <f t="shared" si="1"/>
        <v>N/A</v>
      </c>
    </row>
    <row r="25" spans="1:11" x14ac:dyDescent="0.25">
      <c r="A25" s="69" t="s">
        <v>15</v>
      </c>
      <c r="B25" s="33" t="s">
        <v>244</v>
      </c>
      <c r="C25" s="9">
        <v>1.6194165967</v>
      </c>
      <c r="D25" s="9" t="str">
        <f>IF($B25="N/A","N/A",IF(C25&gt;20,"No",IF(C25&lt;1,"No","Yes")))</f>
        <v>Yes</v>
      </c>
      <c r="E25" s="9">
        <v>2.3089538876</v>
      </c>
      <c r="F25" s="9" t="str">
        <f>IF($B25="N/A","N/A",IF(E25&gt;20,"No",IF(E25&lt;1,"No","Yes")))</f>
        <v>Yes</v>
      </c>
      <c r="G25" s="9">
        <v>2.4960629349999999</v>
      </c>
      <c r="H25" s="9" t="str">
        <f>IF($B25="N/A","N/A",IF(G25&gt;20,"No",IF(G25&lt;1,"No","Yes")))</f>
        <v>Yes</v>
      </c>
      <c r="I25" s="10">
        <v>42.58</v>
      </c>
      <c r="J25" s="10">
        <v>8.1039999999999992</v>
      </c>
      <c r="K25" s="9" t="str">
        <f t="shared" ref="K25:K34" si="2">IF(J25="Div by 0", "N/A", IF(J25="N/A","N/A", IF(J25&gt;30, "No", IF(J25&lt;-30, "No", "Yes"))))</f>
        <v>Yes</v>
      </c>
    </row>
    <row r="26" spans="1:11" x14ac:dyDescent="0.25">
      <c r="A26" s="69" t="s">
        <v>163</v>
      </c>
      <c r="B26" s="33" t="s">
        <v>218</v>
      </c>
      <c r="C26" s="9">
        <v>69.377230737000005</v>
      </c>
      <c r="D26" s="9" t="str">
        <f>IF($B26="N/A","N/A",IF(C26&gt;100,"No",IF(C26&lt;95,"No","Yes")))</f>
        <v>No</v>
      </c>
      <c r="E26" s="9">
        <v>99.939021647000004</v>
      </c>
      <c r="F26" s="9" t="str">
        <f>IF($B26="N/A","N/A",IF(E26&gt;100,"No",IF(E26&lt;95,"No","Yes")))</f>
        <v>Yes</v>
      </c>
      <c r="G26" s="9">
        <v>99.948618580000002</v>
      </c>
      <c r="H26" s="9" t="str">
        <f>IF($B26="N/A","N/A",IF(G26&gt;100,"No",IF(G26&lt;95,"No","Yes")))</f>
        <v>Yes</v>
      </c>
      <c r="I26" s="10">
        <v>44.05</v>
      </c>
      <c r="J26" s="10">
        <v>9.5999999999999992E-3</v>
      </c>
      <c r="K26" s="9" t="str">
        <f t="shared" si="2"/>
        <v>Yes</v>
      </c>
    </row>
    <row r="27" spans="1:11" x14ac:dyDescent="0.25">
      <c r="A27" s="69" t="s">
        <v>32</v>
      </c>
      <c r="B27" s="33" t="s">
        <v>218</v>
      </c>
      <c r="C27" s="9">
        <v>32.019932291000003</v>
      </c>
      <c r="D27" s="9" t="str">
        <f>IF($B27="N/A","N/A",IF(C27&gt;100,"No",IF(C27&lt;95,"No","Yes")))</f>
        <v>No</v>
      </c>
      <c r="E27" s="9">
        <v>59.541560703999998</v>
      </c>
      <c r="F27" s="9" t="str">
        <f>IF($B27="N/A","N/A",IF(E27&gt;100,"No",IF(E27&lt;95,"No","Yes")))</f>
        <v>No</v>
      </c>
      <c r="G27" s="9">
        <v>65.237711640000001</v>
      </c>
      <c r="H27" s="9" t="str">
        <f>IF($B27="N/A","N/A",IF(G27&gt;100,"No",IF(G27&lt;95,"No","Yes")))</f>
        <v>No</v>
      </c>
      <c r="I27" s="10">
        <v>85.95</v>
      </c>
      <c r="J27" s="10">
        <v>9.5670000000000002</v>
      </c>
      <c r="K27" s="9" t="str">
        <f t="shared" si="2"/>
        <v>Yes</v>
      </c>
    </row>
    <row r="28" spans="1:11" x14ac:dyDescent="0.25">
      <c r="A28" s="69" t="s">
        <v>845</v>
      </c>
      <c r="B28" s="33" t="s">
        <v>230</v>
      </c>
      <c r="C28" s="9">
        <v>12.602579733000001</v>
      </c>
      <c r="D28" s="9" t="str">
        <f>IF($B28="N/A","N/A",IF(C28&gt;30,"No",IF(C28&lt;5,"No","Yes")))</f>
        <v>Yes</v>
      </c>
      <c r="E28" s="9">
        <v>12.622609058</v>
      </c>
      <c r="F28" s="9" t="str">
        <f>IF($B28="N/A","N/A",IF(E28&gt;30,"No",IF(E28&lt;5,"No","Yes")))</f>
        <v>Yes</v>
      </c>
      <c r="G28" s="9">
        <v>11.611360173</v>
      </c>
      <c r="H28" s="9" t="str">
        <f>IF($B28="N/A","N/A",IF(G28&gt;30,"No",IF(G28&lt;5,"No","Yes")))</f>
        <v>Yes</v>
      </c>
      <c r="I28" s="10">
        <v>0.15890000000000001</v>
      </c>
      <c r="J28" s="10">
        <v>-8.01</v>
      </c>
      <c r="K28" s="9" t="str">
        <f t="shared" si="2"/>
        <v>Yes</v>
      </c>
    </row>
    <row r="29" spans="1:11" x14ac:dyDescent="0.25">
      <c r="A29" s="69" t="s">
        <v>846</v>
      </c>
      <c r="B29" s="33" t="s">
        <v>231</v>
      </c>
      <c r="C29" s="9">
        <v>51.594660218999998</v>
      </c>
      <c r="D29" s="9" t="str">
        <f>IF($B29="N/A","N/A",IF(C29&gt;75,"No",IF(C29&lt;15,"No","Yes")))</f>
        <v>Yes</v>
      </c>
      <c r="E29" s="9">
        <v>51.149997394000003</v>
      </c>
      <c r="F29" s="9" t="str">
        <f>IF($B29="N/A","N/A",IF(E29&gt;75,"No",IF(E29&lt;15,"No","Yes")))</f>
        <v>Yes</v>
      </c>
      <c r="G29" s="9">
        <v>51.623596943000003</v>
      </c>
      <c r="H29" s="9" t="str">
        <f>IF($B29="N/A","N/A",IF(G29&gt;75,"No",IF(G29&lt;15,"No","Yes")))</f>
        <v>Yes</v>
      </c>
      <c r="I29" s="10">
        <v>-0.86199999999999999</v>
      </c>
      <c r="J29" s="10">
        <v>0.92589999999999995</v>
      </c>
      <c r="K29" s="9" t="str">
        <f t="shared" si="2"/>
        <v>Yes</v>
      </c>
    </row>
    <row r="30" spans="1:11" x14ac:dyDescent="0.25">
      <c r="A30" s="69" t="s">
        <v>847</v>
      </c>
      <c r="B30" s="33" t="s">
        <v>232</v>
      </c>
      <c r="C30" s="9">
        <v>35.802760048000003</v>
      </c>
      <c r="D30" s="9" t="str">
        <f>IF($B30="N/A","N/A",IF(C30&gt;70,"No",IF(C30&lt;25,"No","Yes")))</f>
        <v>Yes</v>
      </c>
      <c r="E30" s="9">
        <v>36.227393548000002</v>
      </c>
      <c r="F30" s="9" t="str">
        <f>IF($B30="N/A","N/A",IF(E30&gt;70,"No",IF(E30&lt;25,"No","Yes")))</f>
        <v>Yes</v>
      </c>
      <c r="G30" s="9">
        <v>36.765042884000003</v>
      </c>
      <c r="H30" s="9" t="str">
        <f>IF($B30="N/A","N/A",IF(G30&gt;70,"No",IF(G30&lt;25,"No","Yes")))</f>
        <v>Yes</v>
      </c>
      <c r="I30" s="10">
        <v>1.1859999999999999</v>
      </c>
      <c r="J30" s="10">
        <v>1.484</v>
      </c>
      <c r="K30" s="9" t="str">
        <f t="shared" si="2"/>
        <v>Yes</v>
      </c>
    </row>
    <row r="31" spans="1:11" x14ac:dyDescent="0.25">
      <c r="A31" s="69" t="s">
        <v>164</v>
      </c>
      <c r="B31" s="33" t="s">
        <v>218</v>
      </c>
      <c r="C31" s="9">
        <v>64.749107705</v>
      </c>
      <c r="D31" s="9" t="str">
        <f>IF($B31="N/A","N/A",IF(C31&gt;100,"No",IF(C31&lt;95,"No","Yes")))</f>
        <v>No</v>
      </c>
      <c r="E31" s="9">
        <v>96.970632639000002</v>
      </c>
      <c r="F31" s="9" t="str">
        <f>IF($B31="N/A","N/A",IF(E31&gt;100,"No",IF(E31&lt;95,"No","Yes")))</f>
        <v>Yes</v>
      </c>
      <c r="G31" s="9">
        <v>96.978656389999998</v>
      </c>
      <c r="H31" s="9" t="str">
        <f>IF($B31="N/A","N/A",IF(G31&gt;100,"No",IF(G31&lt;95,"No","Yes")))</f>
        <v>Yes</v>
      </c>
      <c r="I31" s="10">
        <v>49.76</v>
      </c>
      <c r="J31" s="10">
        <v>8.3000000000000001E-3</v>
      </c>
      <c r="K31" s="9" t="str">
        <f t="shared" si="2"/>
        <v>Yes</v>
      </c>
    </row>
    <row r="32" spans="1:11" x14ac:dyDescent="0.25">
      <c r="A32" s="27" t="s">
        <v>373</v>
      </c>
      <c r="B32" s="33" t="s">
        <v>245</v>
      </c>
      <c r="C32" s="9">
        <v>1.7470278711</v>
      </c>
      <c r="D32" s="9" t="str">
        <f>IF($B32="N/A","N/A",IF(C32&gt;5,"No",IF(C32&lt;1,"No","Yes")))</f>
        <v>Yes</v>
      </c>
      <c r="E32" s="9">
        <v>1.6223655566999999</v>
      </c>
      <c r="F32" s="9" t="str">
        <f>IF($B32="N/A","N/A",IF(E32&gt;5,"No",IF(E32&lt;1,"No","Yes")))</f>
        <v>Yes</v>
      </c>
      <c r="G32" s="9">
        <v>1.6346258518000001</v>
      </c>
      <c r="H32" s="9" t="str">
        <f>IF($B32="N/A","N/A",IF(G32&gt;5,"No",IF(G32&lt;1,"No","Yes")))</f>
        <v>Yes</v>
      </c>
      <c r="I32" s="10">
        <v>-7.14</v>
      </c>
      <c r="J32" s="10">
        <v>0.75570000000000004</v>
      </c>
      <c r="K32" s="9" t="str">
        <f t="shared" si="2"/>
        <v>Yes</v>
      </c>
    </row>
    <row r="33" spans="1:11" x14ac:dyDescent="0.25">
      <c r="A33" s="27" t="s">
        <v>375</v>
      </c>
      <c r="B33" s="33" t="s">
        <v>246</v>
      </c>
      <c r="C33" s="9">
        <v>59.385169535999999</v>
      </c>
      <c r="D33" s="9" t="str">
        <f>IF($B33="N/A","N/A",IF(C33&gt;98,"No",IF(C33&lt;8,"No","Yes")))</f>
        <v>Yes</v>
      </c>
      <c r="E33" s="9">
        <v>91.120279413999995</v>
      </c>
      <c r="F33" s="9" t="str">
        <f>IF($B33="N/A","N/A",IF(E33&gt;98,"No",IF(E33&lt;8,"No","Yes")))</f>
        <v>Yes</v>
      </c>
      <c r="G33" s="9">
        <v>91.346730239999999</v>
      </c>
      <c r="H33" s="9" t="str">
        <f>IF($B33="N/A","N/A",IF(G33&gt;98,"No",IF(G33&lt;8,"No","Yes")))</f>
        <v>Yes</v>
      </c>
      <c r="I33" s="10">
        <v>53.44</v>
      </c>
      <c r="J33" s="10">
        <v>0.2485</v>
      </c>
      <c r="K33" s="9" t="str">
        <f t="shared" si="2"/>
        <v>Yes</v>
      </c>
    </row>
    <row r="34" spans="1:11" x14ac:dyDescent="0.25">
      <c r="A34" s="27" t="s">
        <v>376</v>
      </c>
      <c r="B34" s="49" t="s">
        <v>228</v>
      </c>
      <c r="C34" s="9">
        <v>0.41235828260000001</v>
      </c>
      <c r="D34" s="9" t="str">
        <f>IF($B34="N/A","N/A",IF(C34&gt;5,"No",IF(C34&lt;=0,"No","Yes")))</f>
        <v>Yes</v>
      </c>
      <c r="E34" s="9">
        <v>0.45043297729999998</v>
      </c>
      <c r="F34" s="9" t="str">
        <f>IF($B34="N/A","N/A",IF(E34&gt;5,"No",IF(E34&lt;=0,"No","Yes")))</f>
        <v>Yes</v>
      </c>
      <c r="G34" s="9">
        <v>0.43209742150000002</v>
      </c>
      <c r="H34" s="9" t="str">
        <f>IF($B34="N/A","N/A",IF(G34&gt;5,"No",IF(G34&lt;=0,"No","Yes")))</f>
        <v>Yes</v>
      </c>
      <c r="I34" s="10">
        <v>9.2330000000000005</v>
      </c>
      <c r="J34" s="10">
        <v>-4.07</v>
      </c>
      <c r="K34" s="9" t="str">
        <f t="shared" si="2"/>
        <v>Yes</v>
      </c>
    </row>
    <row r="35" spans="1:11" ht="12" customHeight="1" x14ac:dyDescent="0.25">
      <c r="A35" s="148" t="s">
        <v>1648</v>
      </c>
      <c r="B35" s="149"/>
      <c r="C35" s="149"/>
      <c r="D35" s="149"/>
      <c r="E35" s="149"/>
      <c r="F35" s="149"/>
      <c r="G35" s="149"/>
      <c r="H35" s="149"/>
      <c r="I35" s="149"/>
      <c r="J35" s="149"/>
      <c r="K35" s="150"/>
    </row>
    <row r="36" spans="1:11" x14ac:dyDescent="0.25">
      <c r="A36" s="145" t="s">
        <v>1646</v>
      </c>
      <c r="B36" s="146"/>
      <c r="C36" s="146"/>
      <c r="D36" s="146"/>
      <c r="E36" s="146"/>
      <c r="F36" s="146"/>
      <c r="G36" s="146"/>
      <c r="H36" s="146"/>
      <c r="I36" s="146"/>
      <c r="J36" s="146"/>
      <c r="K36" s="147"/>
    </row>
  </sheetData>
  <mergeCells count="5">
    <mergeCell ref="A1:K1"/>
    <mergeCell ref="A2:K2"/>
    <mergeCell ref="A4:K4"/>
    <mergeCell ref="A35:K35"/>
    <mergeCell ref="A36:K36"/>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K32"/>
  <sheetViews>
    <sheetView zoomScaleNormal="100" workbookViewId="0">
      <pane xSplit="2" ySplit="5" topLeftCell="C18"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86" customWidth="1"/>
    <col min="2" max="2" width="10.7265625" style="18"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18"/>
  </cols>
  <sheetData>
    <row r="1" spans="1:11" s="17" customFormat="1" ht="18.75" customHeight="1" x14ac:dyDescent="0.25">
      <c r="A1" s="136" t="s">
        <v>1678</v>
      </c>
      <c r="B1" s="137"/>
      <c r="C1" s="137"/>
      <c r="D1" s="137"/>
      <c r="E1" s="137"/>
      <c r="F1" s="137"/>
      <c r="G1" s="137"/>
      <c r="H1" s="137"/>
      <c r="I1" s="137"/>
      <c r="J1" s="137"/>
      <c r="K1" s="138"/>
    </row>
    <row r="2" spans="1:11" ht="13" x14ac:dyDescent="0.3">
      <c r="A2" s="142" t="s">
        <v>1596</v>
      </c>
      <c r="B2" s="143"/>
      <c r="C2" s="143"/>
      <c r="D2" s="143"/>
      <c r="E2" s="143"/>
      <c r="F2" s="143"/>
      <c r="G2" s="143"/>
      <c r="H2" s="143"/>
      <c r="I2" s="143"/>
      <c r="J2" s="143"/>
      <c r="K2" s="144"/>
    </row>
    <row r="3" spans="1:11" ht="13" x14ac:dyDescent="0.3">
      <c r="A3" s="134" t="s">
        <v>1741</v>
      </c>
      <c r="B3" s="19"/>
      <c r="C3" s="19"/>
      <c r="D3" s="19"/>
      <c r="E3" s="19"/>
      <c r="F3" s="19"/>
      <c r="G3" s="19"/>
      <c r="H3" s="19"/>
      <c r="I3" s="19"/>
      <c r="J3" s="19"/>
      <c r="K3" s="20"/>
    </row>
    <row r="4" spans="1:11" ht="13" x14ac:dyDescent="0.3">
      <c r="A4" s="139" t="s">
        <v>650</v>
      </c>
      <c r="B4" s="140"/>
      <c r="C4" s="140"/>
      <c r="D4" s="140"/>
      <c r="E4" s="140"/>
      <c r="F4" s="140"/>
      <c r="G4" s="140"/>
      <c r="H4" s="140"/>
      <c r="I4" s="140"/>
      <c r="J4" s="140"/>
      <c r="K4" s="141"/>
    </row>
    <row r="5" spans="1:11" ht="52" x14ac:dyDescent="0.3">
      <c r="A5" s="21" t="s">
        <v>11</v>
      </c>
      <c r="B5" s="22" t="s">
        <v>216</v>
      </c>
      <c r="C5" s="22" t="s">
        <v>1670</v>
      </c>
      <c r="D5" s="22" t="s">
        <v>1671</v>
      </c>
      <c r="E5" s="22" t="s">
        <v>651</v>
      </c>
      <c r="F5" s="22" t="s">
        <v>1672</v>
      </c>
      <c r="G5" s="22" t="s">
        <v>652</v>
      </c>
      <c r="H5" s="22" t="s">
        <v>1673</v>
      </c>
      <c r="I5" s="23" t="s">
        <v>1674</v>
      </c>
      <c r="J5" s="23" t="s">
        <v>1675</v>
      </c>
      <c r="K5" s="22" t="s">
        <v>653</v>
      </c>
    </row>
    <row r="6" spans="1:11" x14ac:dyDescent="0.25">
      <c r="A6" s="69" t="s">
        <v>12</v>
      </c>
      <c r="B6" s="33" t="s">
        <v>217</v>
      </c>
      <c r="C6" s="34">
        <v>23802</v>
      </c>
      <c r="D6" s="9" t="str">
        <f>IF($B6="N/A","N/A",IF(C6&gt;15,"No",IF(C6&lt;-15,"No","Yes")))</f>
        <v>N/A</v>
      </c>
      <c r="E6" s="34">
        <v>0</v>
      </c>
      <c r="F6" s="9" t="str">
        <f>IF($B6="N/A","N/A",IF(E6&gt;15,"No",IF(E6&lt;-15,"No","Yes")))</f>
        <v>N/A</v>
      </c>
      <c r="G6" s="34">
        <v>0</v>
      </c>
      <c r="H6" s="9" t="str">
        <f>IF($B6="N/A","N/A",IF(G6&gt;15,"No",IF(G6&lt;-15,"No","Yes")))</f>
        <v>N/A</v>
      </c>
      <c r="I6" s="10">
        <v>-100</v>
      </c>
      <c r="J6" s="10" t="s">
        <v>1742</v>
      </c>
      <c r="K6" s="9" t="str">
        <f t="shared" ref="K6:K22" si="0">IF(J6="Div by 0", "N/A", IF(J6="N/A","N/A", IF(J6&gt;30, "No", IF(J6&lt;-30, "No", "Yes"))))</f>
        <v>N/A</v>
      </c>
    </row>
    <row r="7" spans="1:11" x14ac:dyDescent="0.25">
      <c r="A7" s="69" t="s">
        <v>30</v>
      </c>
      <c r="B7" s="33" t="s">
        <v>217</v>
      </c>
      <c r="C7" s="8">
        <v>100</v>
      </c>
      <c r="D7" s="9" t="str">
        <f>IF($B7="N/A","N/A",IF(C7&gt;15,"No",IF(C7&lt;-15,"No","Yes")))</f>
        <v>N/A</v>
      </c>
      <c r="E7" s="8" t="s">
        <v>1742</v>
      </c>
      <c r="F7" s="9" t="str">
        <f>IF($B7="N/A","N/A",IF(E7&gt;15,"No",IF(E7&lt;-15,"No","Yes")))</f>
        <v>N/A</v>
      </c>
      <c r="G7" s="8" t="s">
        <v>1742</v>
      </c>
      <c r="H7" s="9" t="str">
        <f>IF($B7="N/A","N/A",IF(G7&gt;15,"No",IF(G7&lt;-15,"No","Yes")))</f>
        <v>N/A</v>
      </c>
      <c r="I7" s="10" t="s">
        <v>1742</v>
      </c>
      <c r="J7" s="10" t="s">
        <v>1742</v>
      </c>
      <c r="K7" s="9" t="str">
        <f t="shared" si="0"/>
        <v>N/A</v>
      </c>
    </row>
    <row r="8" spans="1:11" x14ac:dyDescent="0.25">
      <c r="A8" s="69" t="s">
        <v>29</v>
      </c>
      <c r="B8" s="33" t="s">
        <v>221</v>
      </c>
      <c r="C8" s="8">
        <v>0</v>
      </c>
      <c r="D8" s="9" t="str">
        <f>IF($B8="N/A","N/A",IF(C8=0,"Yes","No"))</f>
        <v>Yes</v>
      </c>
      <c r="E8" s="8" t="s">
        <v>1742</v>
      </c>
      <c r="F8" s="9" t="str">
        <f>IF($B8="N/A","N/A",IF(E8=0,"Yes","No"))</f>
        <v>No</v>
      </c>
      <c r="G8" s="8" t="s">
        <v>1742</v>
      </c>
      <c r="H8" s="9" t="str">
        <f>IF($B8="N/A","N/A",IF(G8=0,"Yes","No"))</f>
        <v>No</v>
      </c>
      <c r="I8" s="10" t="s">
        <v>1742</v>
      </c>
      <c r="J8" s="10" t="s">
        <v>1742</v>
      </c>
      <c r="K8" s="9" t="str">
        <f t="shared" si="0"/>
        <v>N/A</v>
      </c>
    </row>
    <row r="9" spans="1:11" x14ac:dyDescent="0.25">
      <c r="A9" s="69" t="s">
        <v>848</v>
      </c>
      <c r="B9" s="33" t="s">
        <v>217</v>
      </c>
      <c r="C9" s="35">
        <v>211.5243677</v>
      </c>
      <c r="D9" s="9" t="str">
        <f>IF($B9="N/A","N/A",IF(C9&gt;15,"No",IF(C9&lt;-15,"No","Yes")))</f>
        <v>N/A</v>
      </c>
      <c r="E9" s="35" t="s">
        <v>1742</v>
      </c>
      <c r="F9" s="9" t="str">
        <f>IF($B9="N/A","N/A",IF(E9&gt;15,"No",IF(E9&lt;-15,"No","Yes")))</f>
        <v>N/A</v>
      </c>
      <c r="G9" s="35" t="s">
        <v>1742</v>
      </c>
      <c r="H9" s="9" t="str">
        <f>IF($B9="N/A","N/A",IF(G9&gt;15,"No",IF(G9&lt;-15,"No","Yes")))</f>
        <v>N/A</v>
      </c>
      <c r="I9" s="10" t="s">
        <v>1742</v>
      </c>
      <c r="J9" s="10" t="s">
        <v>1742</v>
      </c>
      <c r="K9" s="9" t="str">
        <f t="shared" si="0"/>
        <v>N/A</v>
      </c>
    </row>
    <row r="10" spans="1:11" x14ac:dyDescent="0.25">
      <c r="A10" s="69" t="s">
        <v>655</v>
      </c>
      <c r="B10" s="33" t="s">
        <v>241</v>
      </c>
      <c r="C10" s="8">
        <v>100</v>
      </c>
      <c r="D10" s="9" t="str">
        <f>IF($B10="N/A","N/A",IF(C10&gt;99,"No",IF(C10&lt;75,"No","Yes")))</f>
        <v>No</v>
      </c>
      <c r="E10" s="8" t="s">
        <v>1742</v>
      </c>
      <c r="F10" s="9" t="str">
        <f>IF($B10="N/A","N/A",IF(E10&gt;99,"No",IF(E10&lt;75,"No","Yes")))</f>
        <v>No</v>
      </c>
      <c r="G10" s="8" t="s">
        <v>1742</v>
      </c>
      <c r="H10" s="9" t="str">
        <f>IF($B10="N/A","N/A",IF(G10&gt;99,"No",IF(G10&lt;75,"No","Yes")))</f>
        <v>No</v>
      </c>
      <c r="I10" s="10" t="s">
        <v>1742</v>
      </c>
      <c r="J10" s="10" t="s">
        <v>1742</v>
      </c>
      <c r="K10" s="9" t="str">
        <f t="shared" si="0"/>
        <v>N/A</v>
      </c>
    </row>
    <row r="11" spans="1:11" x14ac:dyDescent="0.25">
      <c r="A11" s="66" t="s">
        <v>656</v>
      </c>
      <c r="B11" s="49" t="s">
        <v>242</v>
      </c>
      <c r="C11" s="9">
        <v>0</v>
      </c>
      <c r="D11" s="9" t="str">
        <f>IF($B11="N/A","N/A",IF(C11&gt;20,"No",IF(C11&lt;=0,"No","Yes")))</f>
        <v>No</v>
      </c>
      <c r="E11" s="9" t="s">
        <v>1742</v>
      </c>
      <c r="F11" s="9" t="str">
        <f>IF($B11="N/A","N/A",IF(E11&gt;20,"No",IF(E11&lt;=0,"No","Yes")))</f>
        <v>No</v>
      </c>
      <c r="G11" s="9" t="s">
        <v>1742</v>
      </c>
      <c r="H11" s="9" t="str">
        <f>IF($B11="N/A","N/A",IF(G11&gt;20,"No",IF(G11&lt;=0,"No","Yes")))</f>
        <v>No</v>
      </c>
      <c r="I11" s="10" t="s">
        <v>1742</v>
      </c>
      <c r="J11" s="10" t="s">
        <v>1742</v>
      </c>
      <c r="K11" s="9" t="str">
        <f t="shared" si="0"/>
        <v>N/A</v>
      </c>
    </row>
    <row r="12" spans="1:11" x14ac:dyDescent="0.25">
      <c r="A12" s="69" t="s">
        <v>657</v>
      </c>
      <c r="B12" s="49" t="s">
        <v>243</v>
      </c>
      <c r="C12" s="9">
        <v>0</v>
      </c>
      <c r="D12" s="9" t="str">
        <f>IF($B12="N/A","N/A",IF(C12&gt;10,"No",IF(C12&lt;=0,"No","Yes")))</f>
        <v>No</v>
      </c>
      <c r="E12" s="9" t="s">
        <v>1742</v>
      </c>
      <c r="F12" s="9" t="str">
        <f>IF($B12="N/A","N/A",IF(E12&gt;10,"No",IF(E12&lt;=0,"No","Yes")))</f>
        <v>No</v>
      </c>
      <c r="G12" s="9" t="s">
        <v>1742</v>
      </c>
      <c r="H12" s="9" t="str">
        <f>IF($B12="N/A","N/A",IF(G12&gt;10,"No",IF(G12&lt;=0,"No","Yes")))</f>
        <v>No</v>
      </c>
      <c r="I12" s="10" t="s">
        <v>1742</v>
      </c>
      <c r="J12" s="10" t="s">
        <v>1742</v>
      </c>
      <c r="K12" s="9" t="str">
        <f t="shared" si="0"/>
        <v>N/A</v>
      </c>
    </row>
    <row r="13" spans="1:11" x14ac:dyDescent="0.25">
      <c r="A13" s="69" t="s">
        <v>658</v>
      </c>
      <c r="B13" s="49" t="s">
        <v>228</v>
      </c>
      <c r="C13" s="9">
        <v>0</v>
      </c>
      <c r="D13" s="9" t="str">
        <f>IF($B13="N/A","N/A",IF(C13&gt;5,"No",IF(C13&lt;=0,"No","Yes")))</f>
        <v>No</v>
      </c>
      <c r="E13" s="9" t="s">
        <v>1742</v>
      </c>
      <c r="F13" s="9" t="str">
        <f>IF($B13="N/A","N/A",IF(E13&gt;5,"No",IF(E13&lt;=0,"No","Yes")))</f>
        <v>No</v>
      </c>
      <c r="G13" s="9" t="s">
        <v>1742</v>
      </c>
      <c r="H13" s="9" t="str">
        <f>IF($B13="N/A","N/A",IF(G13&gt;5,"No",IF(G13&lt;=0,"No","Yes")))</f>
        <v>No</v>
      </c>
      <c r="I13" s="10" t="s">
        <v>1742</v>
      </c>
      <c r="J13" s="10" t="s">
        <v>1742</v>
      </c>
      <c r="K13" s="9" t="str">
        <f t="shared" si="0"/>
        <v>N/A</v>
      </c>
    </row>
    <row r="14" spans="1:11" x14ac:dyDescent="0.25">
      <c r="A14" s="69" t="s">
        <v>163</v>
      </c>
      <c r="B14" s="33" t="s">
        <v>218</v>
      </c>
      <c r="C14" s="9">
        <v>92.857743047</v>
      </c>
      <c r="D14" s="9" t="str">
        <f>IF($B14="N/A","N/A",IF(C14&gt;100,"No",IF(C14&lt;95,"No","Yes")))</f>
        <v>No</v>
      </c>
      <c r="E14" s="9" t="s">
        <v>1742</v>
      </c>
      <c r="F14" s="9" t="str">
        <f>IF($B14="N/A","N/A",IF(E14&gt;100,"No",IF(E14&lt;95,"No","Yes")))</f>
        <v>No</v>
      </c>
      <c r="G14" s="9" t="s">
        <v>1742</v>
      </c>
      <c r="H14" s="9" t="str">
        <f>IF($B14="N/A","N/A",IF(G14&gt;100,"No",IF(G14&lt;95,"No","Yes")))</f>
        <v>No</v>
      </c>
      <c r="I14" s="10" t="s">
        <v>1742</v>
      </c>
      <c r="J14" s="10" t="s">
        <v>1742</v>
      </c>
      <c r="K14" s="9" t="str">
        <f t="shared" si="0"/>
        <v>N/A</v>
      </c>
    </row>
    <row r="15" spans="1:11" x14ac:dyDescent="0.25">
      <c r="A15" s="69" t="s">
        <v>32</v>
      </c>
      <c r="B15" s="33" t="s">
        <v>218</v>
      </c>
      <c r="C15" s="9">
        <v>96.038148054999994</v>
      </c>
      <c r="D15" s="9" t="str">
        <f>IF($B15="N/A","N/A",IF(C15&gt;100,"No",IF(C15&lt;95,"No","Yes")))</f>
        <v>Yes</v>
      </c>
      <c r="E15" s="9" t="s">
        <v>1742</v>
      </c>
      <c r="F15" s="9" t="str">
        <f>IF($B15="N/A","N/A",IF(E15&gt;100,"No",IF(E15&lt;95,"No","Yes")))</f>
        <v>No</v>
      </c>
      <c r="G15" s="9" t="s">
        <v>1742</v>
      </c>
      <c r="H15" s="9" t="str">
        <f>IF($B15="N/A","N/A",IF(G15&gt;100,"No",IF(G15&lt;95,"No","Yes")))</f>
        <v>No</v>
      </c>
      <c r="I15" s="10" t="s">
        <v>1742</v>
      </c>
      <c r="J15" s="10" t="s">
        <v>1742</v>
      </c>
      <c r="K15" s="9" t="str">
        <f t="shared" si="0"/>
        <v>N/A</v>
      </c>
    </row>
    <row r="16" spans="1:11" x14ac:dyDescent="0.25">
      <c r="A16" s="69" t="s">
        <v>845</v>
      </c>
      <c r="B16" s="33" t="s">
        <v>230</v>
      </c>
      <c r="C16" s="9">
        <v>6.1376263178999997</v>
      </c>
      <c r="D16" s="9" t="str">
        <f>IF($B16="N/A","N/A",IF(C16&gt;30,"No",IF(C16&lt;5,"No","Yes")))</f>
        <v>Yes</v>
      </c>
      <c r="E16" s="9" t="s">
        <v>1742</v>
      </c>
      <c r="F16" s="9" t="str">
        <f>IF($B16="N/A","N/A",IF(E16&gt;30,"No",IF(E16&lt;5,"No","Yes")))</f>
        <v>No</v>
      </c>
      <c r="G16" s="9" t="s">
        <v>1742</v>
      </c>
      <c r="H16" s="9" t="str">
        <f>IF($B16="N/A","N/A",IF(G16&gt;30,"No",IF(G16&lt;5,"No","Yes")))</f>
        <v>No</v>
      </c>
      <c r="I16" s="10" t="s">
        <v>1742</v>
      </c>
      <c r="J16" s="10" t="s">
        <v>1742</v>
      </c>
      <c r="K16" s="9" t="str">
        <f t="shared" si="0"/>
        <v>N/A</v>
      </c>
    </row>
    <row r="17" spans="1:11" x14ac:dyDescent="0.25">
      <c r="A17" s="69" t="s">
        <v>846</v>
      </c>
      <c r="B17" s="33" t="s">
        <v>231</v>
      </c>
      <c r="C17" s="9">
        <v>44.109541100000001</v>
      </c>
      <c r="D17" s="9" t="str">
        <f>IF($B17="N/A","N/A",IF(C17&gt;75,"No",IF(C17&lt;15,"No","Yes")))</f>
        <v>Yes</v>
      </c>
      <c r="E17" s="9" t="s">
        <v>1742</v>
      </c>
      <c r="F17" s="9" t="str">
        <f>IF($B17="N/A","N/A",IF(E17&gt;75,"No",IF(E17&lt;15,"No","Yes")))</f>
        <v>No</v>
      </c>
      <c r="G17" s="9" t="s">
        <v>1742</v>
      </c>
      <c r="H17" s="9" t="str">
        <f>IF($B17="N/A","N/A",IF(G17&gt;75,"No",IF(G17&lt;15,"No","Yes")))</f>
        <v>No</v>
      </c>
      <c r="I17" s="10" t="s">
        <v>1742</v>
      </c>
      <c r="J17" s="10" t="s">
        <v>1742</v>
      </c>
      <c r="K17" s="9" t="str">
        <f t="shared" si="0"/>
        <v>N/A</v>
      </c>
    </row>
    <row r="18" spans="1:11" x14ac:dyDescent="0.25">
      <c r="A18" s="69" t="s">
        <v>847</v>
      </c>
      <c r="B18" s="33" t="s">
        <v>232</v>
      </c>
      <c r="C18" s="9">
        <v>49.752832582000003</v>
      </c>
      <c r="D18" s="9" t="str">
        <f>IF($B18="N/A","N/A",IF(C18&gt;70,"No",IF(C18&lt;25,"No","Yes")))</f>
        <v>Yes</v>
      </c>
      <c r="E18" s="9" t="s">
        <v>1742</v>
      </c>
      <c r="F18" s="9" t="str">
        <f>IF($B18="N/A","N/A",IF(E18&gt;70,"No",IF(E18&lt;25,"No","Yes")))</f>
        <v>No</v>
      </c>
      <c r="G18" s="9" t="s">
        <v>1742</v>
      </c>
      <c r="H18" s="9" t="str">
        <f>IF($B18="N/A","N/A",IF(G18&gt;70,"No",IF(G18&lt;25,"No","Yes")))</f>
        <v>No</v>
      </c>
      <c r="I18" s="10" t="s">
        <v>1742</v>
      </c>
      <c r="J18" s="10" t="s">
        <v>1742</v>
      </c>
      <c r="K18" s="9" t="str">
        <f t="shared" si="0"/>
        <v>N/A</v>
      </c>
    </row>
    <row r="19" spans="1:11" x14ac:dyDescent="0.25">
      <c r="A19" s="69" t="s">
        <v>164</v>
      </c>
      <c r="B19" s="33" t="s">
        <v>218</v>
      </c>
      <c r="C19" s="9">
        <v>93.761028484999997</v>
      </c>
      <c r="D19" s="9" t="str">
        <f>IF($B19="N/A","N/A",IF(C19&gt;100,"No",IF(C19&lt;95,"No","Yes")))</f>
        <v>No</v>
      </c>
      <c r="E19" s="9" t="s">
        <v>1742</v>
      </c>
      <c r="F19" s="9" t="str">
        <f>IF($B19="N/A","N/A",IF(E19&gt;100,"No",IF(E19&lt;95,"No","Yes")))</f>
        <v>No</v>
      </c>
      <c r="G19" s="9" t="s">
        <v>1742</v>
      </c>
      <c r="H19" s="9" t="str">
        <f>IF($B19="N/A","N/A",IF(G19&gt;100,"No",IF(G19&lt;95,"No","Yes")))</f>
        <v>No</v>
      </c>
      <c r="I19" s="10" t="s">
        <v>1742</v>
      </c>
      <c r="J19" s="10" t="s">
        <v>1742</v>
      </c>
      <c r="K19" s="9" t="str">
        <f t="shared" si="0"/>
        <v>N/A</v>
      </c>
    </row>
    <row r="20" spans="1:11" x14ac:dyDescent="0.25">
      <c r="A20" s="27" t="s">
        <v>373</v>
      </c>
      <c r="B20" s="33" t="s">
        <v>245</v>
      </c>
      <c r="C20" s="9">
        <v>0.79825224770000003</v>
      </c>
      <c r="D20" s="9" t="str">
        <f>IF($B20="N/A","N/A",IF(C20&gt;5,"No",IF(C20&lt;1,"No","Yes")))</f>
        <v>No</v>
      </c>
      <c r="E20" s="9" t="s">
        <v>1742</v>
      </c>
      <c r="F20" s="9" t="str">
        <f>IF($B20="N/A","N/A",IF(E20&gt;5,"No",IF(E20&lt;1,"No","Yes")))</f>
        <v>No</v>
      </c>
      <c r="G20" s="9" t="s">
        <v>1742</v>
      </c>
      <c r="H20" s="9" t="str">
        <f>IF($B20="N/A","N/A",IF(G20&gt;5,"No",IF(G20&lt;1,"No","Yes")))</f>
        <v>No</v>
      </c>
      <c r="I20" s="10" t="s">
        <v>1742</v>
      </c>
      <c r="J20" s="10" t="s">
        <v>1742</v>
      </c>
      <c r="K20" s="9" t="str">
        <f t="shared" si="0"/>
        <v>N/A</v>
      </c>
    </row>
    <row r="21" spans="1:11" x14ac:dyDescent="0.25">
      <c r="A21" s="27" t="s">
        <v>375</v>
      </c>
      <c r="B21" s="33" t="s">
        <v>246</v>
      </c>
      <c r="C21" s="9">
        <v>88.984118981999998</v>
      </c>
      <c r="D21" s="9" t="str">
        <f>IF($B21="N/A","N/A",IF(C21&gt;98,"No",IF(C21&lt;8,"No","Yes")))</f>
        <v>Yes</v>
      </c>
      <c r="E21" s="9" t="s">
        <v>1742</v>
      </c>
      <c r="F21" s="9" t="str">
        <f>IF($B21="N/A","N/A",IF(E21&gt;98,"No",IF(E21&lt;8,"No","Yes")))</f>
        <v>No</v>
      </c>
      <c r="G21" s="9" t="s">
        <v>1742</v>
      </c>
      <c r="H21" s="9" t="str">
        <f>IF($B21="N/A","N/A",IF(G21&gt;98,"No",IF(G21&lt;8,"No","Yes")))</f>
        <v>No</v>
      </c>
      <c r="I21" s="10" t="s">
        <v>1742</v>
      </c>
      <c r="J21" s="10" t="s">
        <v>1742</v>
      </c>
      <c r="K21" s="9" t="str">
        <f t="shared" si="0"/>
        <v>N/A</v>
      </c>
    </row>
    <row r="22" spans="1:11" x14ac:dyDescent="0.25">
      <c r="A22" s="27" t="s">
        <v>376</v>
      </c>
      <c r="B22" s="49" t="s">
        <v>228</v>
      </c>
      <c r="C22" s="9">
        <v>0.33610620959999998</v>
      </c>
      <c r="D22" s="9" t="str">
        <f>IF($B22="N/A","N/A",IF(C22&gt;5,"No",IF(C22&lt;=0,"No","Yes")))</f>
        <v>Yes</v>
      </c>
      <c r="E22" s="9" t="s">
        <v>1742</v>
      </c>
      <c r="F22" s="9" t="str">
        <f>IF($B22="N/A","N/A",IF(E22&gt;5,"No",IF(E22&lt;=0,"No","Yes")))</f>
        <v>No</v>
      </c>
      <c r="G22" s="9" t="s">
        <v>1742</v>
      </c>
      <c r="H22" s="9" t="str">
        <f>IF($B22="N/A","N/A",IF(G22&gt;5,"No",IF(G22&lt;=0,"No","Yes")))</f>
        <v>No</v>
      </c>
      <c r="I22" s="10" t="s">
        <v>1742</v>
      </c>
      <c r="J22" s="10" t="s">
        <v>1742</v>
      </c>
      <c r="K22" s="9" t="str">
        <f t="shared" si="0"/>
        <v>N/A</v>
      </c>
    </row>
    <row r="23" spans="1:11" ht="12" customHeight="1" x14ac:dyDescent="0.25">
      <c r="A23" s="148" t="s">
        <v>1648</v>
      </c>
      <c r="B23" s="149"/>
      <c r="C23" s="149"/>
      <c r="D23" s="149"/>
      <c r="E23" s="149"/>
      <c r="F23" s="149"/>
      <c r="G23" s="149"/>
      <c r="H23" s="149"/>
      <c r="I23" s="149"/>
      <c r="J23" s="149"/>
      <c r="K23" s="150"/>
    </row>
    <row r="24" spans="1:11" x14ac:dyDescent="0.25">
      <c r="A24" s="145" t="s">
        <v>1646</v>
      </c>
      <c r="B24" s="146"/>
      <c r="C24" s="146"/>
      <c r="D24" s="146"/>
      <c r="E24" s="146"/>
      <c r="F24" s="146"/>
      <c r="G24" s="146"/>
      <c r="H24" s="146"/>
      <c r="I24" s="146"/>
      <c r="J24" s="146"/>
      <c r="K24" s="147"/>
    </row>
    <row r="25" spans="1:11" x14ac:dyDescent="0.25">
      <c r="C25" s="8"/>
      <c r="D25" s="8"/>
    </row>
    <row r="26" spans="1:11" x14ac:dyDescent="0.25">
      <c r="C26" s="8"/>
      <c r="D26" s="8"/>
    </row>
    <row r="27" spans="1:11" x14ac:dyDescent="0.25">
      <c r="C27" s="8"/>
      <c r="D27" s="8"/>
    </row>
    <row r="28" spans="1:11" x14ac:dyDescent="0.25">
      <c r="C28" s="8"/>
      <c r="D28" s="8"/>
    </row>
    <row r="29" spans="1:11" x14ac:dyDescent="0.25">
      <c r="C29" s="8"/>
      <c r="D29" s="8"/>
    </row>
    <row r="30" spans="1:11" x14ac:dyDescent="0.25">
      <c r="C30" s="8"/>
      <c r="D30" s="8"/>
    </row>
    <row r="31" spans="1:11" x14ac:dyDescent="0.25">
      <c r="C31" s="8"/>
      <c r="D31" s="8"/>
    </row>
    <row r="32" spans="1:11" x14ac:dyDescent="0.25">
      <c r="C32" s="8"/>
      <c r="D32" s="8"/>
    </row>
  </sheetData>
  <mergeCells count="5">
    <mergeCell ref="A1:K1"/>
    <mergeCell ref="A2:K2"/>
    <mergeCell ref="A4:K4"/>
    <mergeCell ref="A23:K23"/>
    <mergeCell ref="A24:K24"/>
  </mergeCells>
  <printOptions headings="1"/>
  <pageMargins left="0.75" right="0.75" top="1" bottom="0.75" header="0.5" footer="0.5"/>
  <pageSetup scale="63" orientation="landscape" useFirstPageNumber="1" r:id="rId1"/>
  <headerFooter alignWithMargins="0">
    <oddFooter>&amp;R&amp;A Page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24</vt:i4>
      </vt:variant>
      <vt:variant>
        <vt:lpstr>Named Ranges</vt:lpstr>
      </vt:variant>
      <vt:variant>
        <vt:i4>68</vt:i4>
      </vt:variant>
    </vt:vector>
  </HeadingPairs>
  <TitlesOfParts>
    <vt:vector size="92" baseType="lpstr">
      <vt:lpstr>CoverPage</vt:lpstr>
      <vt:lpstr>Abbreviations and Acronyms</vt:lpstr>
      <vt:lpstr>IP All Stays</vt:lpstr>
      <vt:lpstr>IP FFS Non-Crossover</vt:lpstr>
      <vt:lpstr>IP FFS Crossover</vt:lpstr>
      <vt:lpstr>IP Encounter</vt:lpstr>
      <vt:lpstr>LT All Claims</vt:lpstr>
      <vt:lpstr>LT FFS Non-Crossover</vt:lpstr>
      <vt:lpstr>LT FFS Crossover</vt:lpstr>
      <vt:lpstr>LT Encounter</vt:lpstr>
      <vt:lpstr>OT All Claims</vt:lpstr>
      <vt:lpstr>OT FFS Non-Crossover</vt:lpstr>
      <vt:lpstr>OT FFS Crossover</vt:lpstr>
      <vt:lpstr>OT Encounter</vt:lpstr>
      <vt:lpstr>RX All Claims</vt:lpstr>
      <vt:lpstr>RX FFS Claims</vt:lpstr>
      <vt:lpstr>RX Encounter Claims</vt:lpstr>
      <vt:lpstr>PS All Recs</vt:lpstr>
      <vt:lpstr>PS Enrolled</vt:lpstr>
      <vt:lpstr>PS Enrolled $</vt:lpstr>
      <vt:lpstr>PS Full Benefits</vt:lpstr>
      <vt:lpstr>PS FFS Non-Duals</vt:lpstr>
      <vt:lpstr>PS FFS Duals</vt:lpstr>
      <vt:lpstr>PS FFS All</vt:lpstr>
      <vt:lpstr>ColumnTitleregion1.A3.A7.2</vt:lpstr>
      <vt:lpstr>ColumnTitleregion2.A9.A79.2</vt:lpstr>
      <vt:lpstr>'IP All Stays'!Print_Area</vt:lpstr>
      <vt:lpstr>'IP Encounter'!Print_Area</vt:lpstr>
      <vt:lpstr>'IP FFS Crossover'!Print_Area</vt:lpstr>
      <vt:lpstr>'IP FFS Non-Crossover'!Print_Area</vt:lpstr>
      <vt:lpstr>'LT All Claims'!Print_Area</vt:lpstr>
      <vt:lpstr>'LT Encounter'!Print_Area</vt:lpstr>
      <vt:lpstr>'LT FFS Crossover'!Print_Area</vt:lpstr>
      <vt:lpstr>'LT FFS Non-Crossover'!Print_Area</vt:lpstr>
      <vt:lpstr>'OT All Claims'!Print_Area</vt:lpstr>
      <vt:lpstr>'OT Encounter'!Print_Area</vt:lpstr>
      <vt:lpstr>'OT FFS Crossover'!Print_Area</vt:lpstr>
      <vt:lpstr>'OT FFS Non-Crossover'!Print_Area</vt:lpstr>
      <vt:lpstr>'PS All Recs'!Print_Area</vt:lpstr>
      <vt:lpstr>'PS Enrolled'!Print_Area</vt:lpstr>
      <vt:lpstr>'PS Enrolled $'!Print_Area</vt:lpstr>
      <vt:lpstr>'PS FFS All'!Print_Area</vt:lpstr>
      <vt:lpstr>'PS FFS Duals'!Print_Area</vt:lpstr>
      <vt:lpstr>'PS FFS Non-Duals'!Print_Area</vt:lpstr>
      <vt:lpstr>'PS Full Benefits'!Print_Area</vt:lpstr>
      <vt:lpstr>'RX All Claims'!Print_Area</vt:lpstr>
      <vt:lpstr>'RX Encounter Claims'!Print_Area</vt:lpstr>
      <vt:lpstr>'RX FFS Claims'!Print_Area</vt:lpstr>
      <vt:lpstr>'IP All Stays'!Print_Titles</vt:lpstr>
      <vt:lpstr>'IP Encounter'!Print_Titles</vt:lpstr>
      <vt:lpstr>'IP FFS Crossover'!Print_Titles</vt:lpstr>
      <vt:lpstr>'IP FFS Non-Crossover'!Print_Titles</vt:lpstr>
      <vt:lpstr>'LT All Claims'!Print_Titles</vt:lpstr>
      <vt:lpstr>'LT Encounter'!Print_Titles</vt:lpstr>
      <vt:lpstr>'LT FFS Crossover'!Print_Titles</vt:lpstr>
      <vt:lpstr>'LT FFS Non-Crossover'!Print_Titles</vt:lpstr>
      <vt:lpstr>'OT All Claims'!Print_Titles</vt:lpstr>
      <vt:lpstr>'OT Encounter'!Print_Titles</vt:lpstr>
      <vt:lpstr>'OT FFS Crossover'!Print_Titles</vt:lpstr>
      <vt:lpstr>'OT FFS Non-Crossover'!Print_Titles</vt:lpstr>
      <vt:lpstr>'PS All Recs'!Print_Titles</vt:lpstr>
      <vt:lpstr>'PS Enrolled'!Print_Titles</vt:lpstr>
      <vt:lpstr>'PS Enrolled $'!Print_Titles</vt:lpstr>
      <vt:lpstr>'PS FFS All'!Print_Titles</vt:lpstr>
      <vt:lpstr>'PS FFS Duals'!Print_Titles</vt:lpstr>
      <vt:lpstr>'PS FFS Non-Duals'!Print_Titles</vt:lpstr>
      <vt:lpstr>'PS Full Benefits'!Print_Titles</vt:lpstr>
      <vt:lpstr>'RX All Claims'!Print_Titles</vt:lpstr>
      <vt:lpstr>'RX Encounter Claims'!Print_Titles</vt:lpstr>
      <vt:lpstr>'RX FFS Claims'!Print_Titles</vt:lpstr>
      <vt:lpstr>TitleRegion1.A5.K130.12</vt:lpstr>
      <vt:lpstr>TitleRegion1.A5.K22.15</vt:lpstr>
      <vt:lpstr>TitleRegion1.A5.K22.9</vt:lpstr>
      <vt:lpstr>TitleRegion1.A5.K24.3</vt:lpstr>
      <vt:lpstr>TitleRegion1.A5.K24.7</vt:lpstr>
      <vt:lpstr>TitleRegion1.A5.K30.10</vt:lpstr>
      <vt:lpstr>TitleRegion1.A5.K31.16</vt:lpstr>
      <vt:lpstr>TitleRegion1.A5.K31.17</vt:lpstr>
      <vt:lpstr>TitleRegion1.A5.K31.5</vt:lpstr>
      <vt:lpstr>TitleRegion1.A5.K34.8</vt:lpstr>
      <vt:lpstr>TitleRegion1.A5.K39.6</vt:lpstr>
      <vt:lpstr>TitleRegion1.A5.K40.4</vt:lpstr>
      <vt:lpstr>TitleRegion1.A5.K47.13</vt:lpstr>
      <vt:lpstr>TitleRegion1.A5.K51.14</vt:lpstr>
      <vt:lpstr>TitleRegion1.A5.K54.11</vt:lpstr>
      <vt:lpstr>TitleRegion1.A5.L166.20</vt:lpstr>
      <vt:lpstr>TitleRegion1.A5.L203.23</vt:lpstr>
      <vt:lpstr>TitleRegion1.A5.L213.21</vt:lpstr>
      <vt:lpstr>TitleRegion1.A5.L252.22</vt:lpstr>
      <vt:lpstr>TitleRegion1.A5.L253.24</vt:lpstr>
      <vt:lpstr>TitleRegion1.A5.L31.18</vt:lpstr>
      <vt:lpstr>TitleRegion1.A5.L338.19</vt:lpstr>
    </vt:vector>
  </TitlesOfParts>
  <Company>Mathematica Policy Research</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State Specifc Validation Tables, MAX 2010</dc:title>
  <dc:subject>MAX 2010 Validation Tables</dc:subject>
  <dc:creator>Mathematica Policy Research</dc:creator>
  <cp:keywords>MAX, Validation</cp:keywords>
  <dc:description/>
  <cp:lastModifiedBy>Richard, Cara (CMS/OEDA)</cp:lastModifiedBy>
  <cp:lastPrinted>2014-06-18T13:39:05Z</cp:lastPrinted>
  <dcterms:created xsi:type="dcterms:W3CDTF">2001-03-26T18:59:21Z</dcterms:created>
  <dcterms:modified xsi:type="dcterms:W3CDTF">2025-04-04T19:19:29Z</dcterms:modified>
  <dc:language>English</dc:language>
</cp:coreProperties>
</file>